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Table of Contents" sheetId="1" r:id="rId1"/>
    <s:sheet name="IC001Q01TA" sheetId="2" r:id="rId2"/>
    <s:sheet name="IC001Q02TA" sheetId="3" r:id="rId3"/>
    <s:sheet name="IC001Q03TA" sheetId="4" r:id="rId4"/>
    <s:sheet name="IC001Q04TA" sheetId="5" r:id="rId5"/>
    <s:sheet name="IC001Q05TA" sheetId="6" r:id="rId6"/>
    <s:sheet name="IC001Q06TA" sheetId="7" r:id="rId7"/>
    <s:sheet name="IC001Q07TA" sheetId="8" r:id="rId8"/>
    <s:sheet name="IC001Q08TA" sheetId="9" r:id="rId9"/>
    <s:sheet name="IC001Q09TA" sheetId="10" r:id="rId10"/>
    <s:sheet name="IC001Q10TA" sheetId="11" r:id="rId11"/>
    <s:sheet name="IC001Q11TA" sheetId="12" r:id="rId12"/>
    <s:sheet name="IC009Q01TA" sheetId="13" r:id="rId13"/>
    <s:sheet name="IC009Q02TA" sheetId="14" r:id="rId14"/>
    <s:sheet name="IC009Q03TA" sheetId="15" r:id="rId15"/>
    <s:sheet name="IC009Q05NA" sheetId="16" r:id="rId16"/>
    <s:sheet name="IC009Q06NA" sheetId="17" r:id="rId17"/>
    <s:sheet name="IC009Q07NA" sheetId="18" r:id="rId18"/>
    <s:sheet name="IC009Q08TA" sheetId="19" r:id="rId19"/>
    <s:sheet name="IC009Q09TA" sheetId="20" r:id="rId20"/>
    <s:sheet name="IC009Q10NA" sheetId="21" r:id="rId21"/>
    <s:sheet name="IC009Q11NA" sheetId="22" r:id="rId22"/>
    <s:sheet name="IC002Q01NA" sheetId="23" r:id="rId23"/>
    <s:sheet name="IC003Q01TA" sheetId="24" r:id="rId24"/>
    <s:sheet name="IC004Q01TA" sheetId="25" r:id="rId25"/>
    <s:sheet name="IC005Q01TA" sheetId="26" r:id="rId26"/>
    <s:sheet name="IC006Q01TA" sheetId="27" r:id="rId27"/>
    <s:sheet name="IC007Q01TA" sheetId="28" r:id="rId28"/>
    <s:sheet name="IC008Q01TA" sheetId="29" r:id="rId29"/>
    <s:sheet name="IC008Q02TA" sheetId="30" r:id="rId30"/>
    <s:sheet name="IC008Q03TA" sheetId="31" r:id="rId31"/>
    <s:sheet name="IC008Q04TA" sheetId="32" r:id="rId32"/>
    <s:sheet name="IC008Q05TA" sheetId="33" r:id="rId33"/>
    <s:sheet name="IC008Q07NA" sheetId="34" r:id="rId34"/>
    <s:sheet name="IC008Q08TA" sheetId="35" r:id="rId35"/>
    <s:sheet name="IC008Q09TA" sheetId="36" r:id="rId36"/>
    <s:sheet name="IC008Q10TA" sheetId="37" r:id="rId37"/>
    <s:sheet name="IC008Q11TA" sheetId="38" r:id="rId38"/>
    <s:sheet name="IC008Q12TA" sheetId="39" r:id="rId39"/>
    <s:sheet name="IC008Q13NA" sheetId="40" r:id="rId40"/>
    <s:sheet name="IC010Q01TA" sheetId="41" r:id="rId41"/>
    <s:sheet name="IC010Q02NA" sheetId="42" r:id="rId42"/>
    <s:sheet name="IC010Q03TA" sheetId="43" r:id="rId43"/>
    <s:sheet name="IC010Q04TA" sheetId="44" r:id="rId44"/>
    <s:sheet name="IC010Q05NA" sheetId="45" r:id="rId45"/>
    <s:sheet name="IC010Q06NA" sheetId="46" r:id="rId46"/>
    <s:sheet name="IC010Q07TA" sheetId="47" r:id="rId47"/>
    <s:sheet name="IC010Q08TA" sheetId="48" r:id="rId48"/>
    <s:sheet name="IC010Q09NA" sheetId="49" r:id="rId49"/>
    <s:sheet name="IC010Q10NA" sheetId="50" r:id="rId50"/>
    <s:sheet name="IC010Q11NA" sheetId="51" r:id="rId51"/>
    <s:sheet name="IC010Q12NA" sheetId="52" r:id="rId52"/>
    <s:sheet name="IC011Q01TA" sheetId="53" r:id="rId53"/>
    <s:sheet name="IC011Q02TA" sheetId="54" r:id="rId54"/>
    <s:sheet name="IC011Q03TA" sheetId="55" r:id="rId55"/>
    <s:sheet name="IC011Q04TA" sheetId="56" r:id="rId56"/>
    <s:sheet name="IC011Q05TA" sheetId="57" r:id="rId57"/>
    <s:sheet name="IC011Q06TA" sheetId="58" r:id="rId58"/>
    <s:sheet name="IC011Q07TA" sheetId="59" r:id="rId59"/>
    <s:sheet name="IC011Q08TA" sheetId="60" r:id="rId60"/>
    <s:sheet name="IC011Q09TA" sheetId="61" r:id="rId61"/>
    <s:sheet name="IC013Q01NA" sheetId="62" r:id="rId62"/>
    <s:sheet name="IC013Q04NA" sheetId="63" r:id="rId63"/>
    <s:sheet name="IC013Q05NA" sheetId="64" r:id="rId64"/>
    <s:sheet name="IC013Q11NA" sheetId="65" r:id="rId65"/>
    <s:sheet name="IC013Q12NA" sheetId="66" r:id="rId66"/>
    <s:sheet name="IC013Q13NA" sheetId="67" r:id="rId67"/>
    <s:sheet name="IC014Q03NA" sheetId="68" r:id="rId68"/>
    <s:sheet name="IC014Q04NA" sheetId="69" r:id="rId69"/>
    <s:sheet name="IC014Q06NA" sheetId="70" r:id="rId70"/>
    <s:sheet name="IC014Q08NA" sheetId="71" r:id="rId71"/>
    <s:sheet name="IC014Q09NA" sheetId="72" r:id="rId72"/>
    <s:sheet name="IC015Q02NA" sheetId="73" r:id="rId73"/>
    <s:sheet name="IC015Q03NA" sheetId="74" r:id="rId74"/>
    <s:sheet name="IC015Q05NA" sheetId="75" r:id="rId75"/>
    <s:sheet name="IC015Q07NA" sheetId="76" r:id="rId76"/>
    <s:sheet name="IC015Q09NA" sheetId="77" r:id="rId77"/>
    <s:sheet name="IC016Q01NA" sheetId="78" r:id="rId78"/>
    <s:sheet name="IC016Q02NA" sheetId="79" r:id="rId79"/>
    <s:sheet name="IC016Q04NA" sheetId="80" r:id="rId80"/>
    <s:sheet name="IC016Q05NA" sheetId="81" r:id="rId81"/>
    <s:sheet name="IC016Q07NA" sheetId="82" r:id="rId82"/>
  </s:sheets>
  <s:definedNames/>
  <s:calcPr calcId="124519" fullCalcOnLoad="1"/>
</s:workbook>
</file>

<file path=xl/sharedStrings.xml><?xml version="1.0" encoding="utf-8"?>
<sst xmlns="http://schemas.openxmlformats.org/spreadsheetml/2006/main" uniqueCount="374">
  <si>
    <t>Table of Contents</t>
  </si>
  <si>
    <t>IC001Q01TA</t>
  </si>
  <si>
    <t>Available for you to use at home: Desktop computer</t>
  </si>
  <si>
    <t>IC001Q02TA</t>
  </si>
  <si>
    <t>Available for you to use at home: Portable laptop, or notebook</t>
  </si>
  <si>
    <t>IC001Q03TA</t>
  </si>
  <si>
    <t>Available for you to use at home: &lt;Tablet computer&gt; (e.g. &lt;iPad®&gt;, &lt;BlackBerry® PlayBook&gt;)</t>
  </si>
  <si>
    <t>IC001Q04TA</t>
  </si>
  <si>
    <t>Available for you to use at home: Internet connection</t>
  </si>
  <si>
    <t>IC001Q05TA</t>
  </si>
  <si>
    <t>Available for you to use at home: &lt;Video games console&gt;, e.g. &lt;Sony® PlayStation®&gt;</t>
  </si>
  <si>
    <t>IC001Q06TA</t>
  </si>
  <si>
    <t>Available for you to use at home: &lt;Cell phone&gt; (without Internet access)</t>
  </si>
  <si>
    <t>IC001Q07TA</t>
  </si>
  <si>
    <t>Available for you to use at home: &lt;Cell phone&gt; (with Internet access)</t>
  </si>
  <si>
    <t>IC001Q08TA</t>
  </si>
  <si>
    <t>Available for you to use at home: Portable music player (Mp3\Mp4 player, iPod® or similar)</t>
  </si>
  <si>
    <t>IC001Q09TA</t>
  </si>
  <si>
    <t>Available for you to use at home: Printer</t>
  </si>
  <si>
    <t>IC001Q10TA</t>
  </si>
  <si>
    <t>Available for you to use at home: USB (memory) stick</t>
  </si>
  <si>
    <t>IC001Q11TA</t>
  </si>
  <si>
    <t>Available for you to use at home: &lt;ebook reader&gt;, e.g. &lt;Amazon® Kindle&gt;</t>
  </si>
  <si>
    <t>IC009Q01TA</t>
  </si>
  <si>
    <t>Digitial devices available at school: Desktop computer</t>
  </si>
  <si>
    <t>IC009Q02TA</t>
  </si>
  <si>
    <t>Digitial devices available at school: Portable laptop or notebook</t>
  </si>
  <si>
    <t>IC009Q03TA</t>
  </si>
  <si>
    <t>Digitial devices available at school: &lt;Tablet computer&gt; (e.g. &lt;iPad®&gt;, &lt;BlackBerry® PlayBook&gt;)</t>
  </si>
  <si>
    <t>IC009Q05NA</t>
  </si>
  <si>
    <t>Digitial devices available at school: Internet connected school computers</t>
  </si>
  <si>
    <t>IC009Q06NA</t>
  </si>
  <si>
    <t>Digitial devices available at school: Internet connection via wireless network</t>
  </si>
  <si>
    <t>IC009Q07NA</t>
  </si>
  <si>
    <t>Digitial devices available at school: Storage space for school-related data, e.g. a folder for own documents</t>
  </si>
  <si>
    <t>IC009Q08TA</t>
  </si>
  <si>
    <t>Digitial devices available at school: USB (memory) stick</t>
  </si>
  <si>
    <t>IC009Q09TA</t>
  </si>
  <si>
    <t>Digitial devices available at school: &lt;ebook reader&gt;, e.g. &lt;Amazon® Kindle&gt;</t>
  </si>
  <si>
    <t>IC009Q10NA</t>
  </si>
  <si>
    <t>Digitial devices available at school: Data projector, e.g. for slide presentations</t>
  </si>
  <si>
    <t>IC009Q11NA</t>
  </si>
  <si>
    <t>Digitial devices available at school: Interactive Whiteboard, e.g. &lt;Smartboard®&gt;</t>
  </si>
  <si>
    <t>IC002Q01NA</t>
  </si>
  <si>
    <t>How old were you when you first used a digital device?</t>
  </si>
  <si>
    <t>IC003Q01TA</t>
  </si>
  <si>
    <t>How old were you when you first used a computer?</t>
  </si>
  <si>
    <t>IC004Q01TA</t>
  </si>
  <si>
    <t>How old were you when you first accessed the Internet?</t>
  </si>
  <si>
    <t>IC005Q01TA</t>
  </si>
  <si>
    <t>During a typical weekday, for how long do you use the Internet at school?</t>
  </si>
  <si>
    <t>IC006Q01TA</t>
  </si>
  <si>
    <t>During a typical weekday, for how long do you use the Internet outside of school?</t>
  </si>
  <si>
    <t>IC007Q01TA</t>
  </si>
  <si>
    <t>On a typical weekend day, for how long do you use the Internet outside of school?</t>
  </si>
  <si>
    <t>IC008Q01TA</t>
  </si>
  <si>
    <t>Use digital devices outside school for playing one-player games.</t>
  </si>
  <si>
    <t>IC008Q02TA</t>
  </si>
  <si>
    <t>Use digital devices outside school for playing collaborative online games.</t>
  </si>
  <si>
    <t>IC008Q03TA</t>
  </si>
  <si>
    <t>Use digital devices outside school for using email.</t>
  </si>
  <si>
    <t>IC008Q04TA</t>
  </si>
  <si>
    <t>Use digital devices outside school for &lt;Chatting online&gt; (e.g. &lt;MSN®&gt;).</t>
  </si>
  <si>
    <t>IC008Q05TA</t>
  </si>
  <si>
    <t>Use digital devices outside school for social networks (e.g. &lt;Facebook&gt;, &lt;MySpace&gt;).</t>
  </si>
  <si>
    <t>IC008Q07NA</t>
  </si>
  <si>
    <t>Use digital devices outside school for online games\Social Networks (e.g. &lt;Farmville®&gt;, &lt;The Sims Social&gt;).</t>
  </si>
  <si>
    <t>IC008Q08TA</t>
  </si>
  <si>
    <t>Use digital devices outside school for browsing the Internet for fun videos, e.g. &lt;YouTube&gt;).</t>
  </si>
  <si>
    <t>IC008Q09TA</t>
  </si>
  <si>
    <t>Use digital devices outside school for reading news on the Internet (e.g. current affairs).</t>
  </si>
  <si>
    <t>IC008Q10TA</t>
  </si>
  <si>
    <t>Use digital devices outside school for obtaining practical information from the Internet</t>
  </si>
  <si>
    <t>IC008Q11TA</t>
  </si>
  <si>
    <t>Use digital devices outside school for downloading music, films, games or software from the Internet.</t>
  </si>
  <si>
    <t>IC008Q12TA</t>
  </si>
  <si>
    <t>Use digital devices outside school for uploading your own created contents for sharing</t>
  </si>
  <si>
    <t>IC008Q13NA</t>
  </si>
  <si>
    <t>Use digital devices outside school for downloading new apps on a mobile device.</t>
  </si>
  <si>
    <t>IC010Q01TA</t>
  </si>
  <si>
    <t>Frequency of use outside of school: Browsing the Internet for schoolwork (e.g. for preparing an essay or presentation</t>
  </si>
  <si>
    <t>IC010Q02NA</t>
  </si>
  <si>
    <t>Frequency of use outside of school: Browsing the Internet to follow up lessons, e.g. for finding explanations.</t>
  </si>
  <si>
    <t>IC010Q03TA</t>
  </si>
  <si>
    <t>Frequency of use outside of school: Using email for communication with other students about schoolwork.</t>
  </si>
  <si>
    <t>IC010Q04TA</t>
  </si>
  <si>
    <t>Frequency of use outside of school: Using email for communication with teacher\submit of homework or other schoolwork</t>
  </si>
  <si>
    <t>IC010Q05NA</t>
  </si>
  <si>
    <t>Frequency of use outside of school: Using Social Networks for communication with other students about schoolwork.</t>
  </si>
  <si>
    <t>IC010Q06NA</t>
  </si>
  <si>
    <t>Frequency of use outside of school: Using Social Networks for communication with teachers.</t>
  </si>
  <si>
    <t>IC010Q07TA</t>
  </si>
  <si>
    <t>Frequency of use outside of school: Download\upload\browsing from school website (e.g. time table or course materials</t>
  </si>
  <si>
    <t>IC010Q08TA</t>
  </si>
  <si>
    <t>Frequency of use outside of school: Checking the schools website for announcements, e.g. absence of teachers.</t>
  </si>
  <si>
    <t>IC010Q09NA</t>
  </si>
  <si>
    <t>Frequency of use outside of school: Doing homework on a computer.</t>
  </si>
  <si>
    <t>IC010Q10NA</t>
  </si>
  <si>
    <t>Frequency of use outside of school: Doing homework on a mobile device.</t>
  </si>
  <si>
    <t>IC010Q11NA</t>
  </si>
  <si>
    <t>Frequency of use outside of school: Downloading learning apps on a mobile device.</t>
  </si>
  <si>
    <t>IC010Q12NA</t>
  </si>
  <si>
    <t>Frequency of use outside of school: Downloading science learning apps on a mobile device.</t>
  </si>
  <si>
    <t>IC011Q01TA</t>
  </si>
  <si>
    <t>Frequency of use at school: &lt;Chatting on line&gt; at school.</t>
  </si>
  <si>
    <t>IC011Q02TA</t>
  </si>
  <si>
    <t>Frequency of use at school: Using email at school.</t>
  </si>
  <si>
    <t>IC011Q03TA</t>
  </si>
  <si>
    <t>Frequency of use at school: Browsing the Internet for schoolwork.</t>
  </si>
  <si>
    <t>IC011Q04TA</t>
  </si>
  <si>
    <t>Frequency of use at school: Download\upload\browse schools web (e.g. &lt;intranet&gt;).</t>
  </si>
  <si>
    <t>IC011Q05TA</t>
  </si>
  <si>
    <t>Frequency of use at school: Posting my work on the schools website.</t>
  </si>
  <si>
    <t>IC011Q06TA</t>
  </si>
  <si>
    <t>Frequency of use at school: Playing simulations at school.</t>
  </si>
  <si>
    <t>IC011Q07TA</t>
  </si>
  <si>
    <t>Frequency of use at school: Practicing and drilling, foreign language learning or math.</t>
  </si>
  <si>
    <t>IC011Q08TA</t>
  </si>
  <si>
    <t>Frequency of use at school: Doing homework on a school computer.</t>
  </si>
  <si>
    <t>IC011Q09TA</t>
  </si>
  <si>
    <t>Frequency of use at school: Using school computers for group work and communication with other students.</t>
  </si>
  <si>
    <t>IC013Q01NA</t>
  </si>
  <si>
    <t>I forget about time when I'm using digital devices.</t>
  </si>
  <si>
    <t>IC013Q04NA</t>
  </si>
  <si>
    <t>The Internet is a great resource for obtaining information I am interested in (e.g. news, sports, dictionary).</t>
  </si>
  <si>
    <t>IC013Q05NA</t>
  </si>
  <si>
    <t>It is very useful to have Social Networks on the Internet.</t>
  </si>
  <si>
    <t>IC013Q11NA</t>
  </si>
  <si>
    <t>I am really excited discovering new digital devices or applications.</t>
  </si>
  <si>
    <t>IC013Q12NA</t>
  </si>
  <si>
    <t>I really feel bad if no Internet connection is possible.</t>
  </si>
  <si>
    <t>IC013Q13NA</t>
  </si>
  <si>
    <t>I like using digital devices.</t>
  </si>
  <si>
    <t>IC014Q03NA</t>
  </si>
  <si>
    <t>I feel comfortable using digital devices that I am less familiar with.</t>
  </si>
  <si>
    <t>IC014Q04NA</t>
  </si>
  <si>
    <t>If my friends and relatives want to buy new digital devices or applications, I can give them advice.</t>
  </si>
  <si>
    <t>IC014Q06NA</t>
  </si>
  <si>
    <t>I feel comfortable using my digital devices at home.</t>
  </si>
  <si>
    <t>IC014Q08NA</t>
  </si>
  <si>
    <t>When I come across problems with digital devices, I think I can solve them.</t>
  </si>
  <si>
    <t>IC014Q09NA</t>
  </si>
  <si>
    <t>If my friends and relatives have a problem with digital devices, I can help them.</t>
  </si>
  <si>
    <t>IC015Q02NA</t>
  </si>
  <si>
    <t>If I need new software, I install it by myself.</t>
  </si>
  <si>
    <t>IC015Q03NA</t>
  </si>
  <si>
    <t>I read information about digital devices to be independent.</t>
  </si>
  <si>
    <t>IC015Q05NA</t>
  </si>
  <si>
    <t>I use digital devices as I want to use them.</t>
  </si>
  <si>
    <t>IC015Q07NA</t>
  </si>
  <si>
    <t>If I have a problem with digital devices I start to solve it on my own.</t>
  </si>
  <si>
    <t>IC015Q09NA</t>
  </si>
  <si>
    <t>If I need a new application, I choose it by myself.</t>
  </si>
  <si>
    <t>IC016Q01NA</t>
  </si>
  <si>
    <t>To learn something new about digital devices, I like to talk about them with my friends.</t>
  </si>
  <si>
    <t>IC016Q02NA</t>
  </si>
  <si>
    <t>I like to exchange solutions to problems with digital devices with others on the Internet.</t>
  </si>
  <si>
    <t>IC016Q04NA</t>
  </si>
  <si>
    <t>I like to meet friends and play computer and video games with them.</t>
  </si>
  <si>
    <t>IC016Q05NA</t>
  </si>
  <si>
    <t>I like to share information about digital devices with my friends.</t>
  </si>
  <si>
    <t>IC016Q07NA</t>
  </si>
  <si>
    <t>I learn a lot about digital media by discussing with my friends and relatives.</t>
  </si>
  <si>
    <t>Information and Communication Technology questionnaire: Overall results</t>
  </si>
  <si>
    <t>IC001Q01TA: Available for you to use at home: Desktop computer</t>
  </si>
  <si>
    <t>N</t>
  </si>
  <si>
    <t>System</t>
  </si>
  <si>
    <t>Yes, and I use it</t>
  </si>
  <si>
    <t>Yes, but I don't use it</t>
  </si>
  <si>
    <t>No</t>
  </si>
  <si>
    <t>Valid Skip</t>
  </si>
  <si>
    <t>Not Reached</t>
  </si>
  <si>
    <t>Not Applicable</t>
  </si>
  <si>
    <t>Invalid</t>
  </si>
  <si>
    <t>No Response</t>
  </si>
  <si>
    <t>All</t>
  </si>
  <si>
    <t>Missing %</t>
  </si>
  <si>
    <t>Valid</t>
  </si>
  <si>
    <t>%</t>
  </si>
  <si>
    <t>(SE)</t>
  </si>
  <si>
    <t>OECD</t>
  </si>
  <si>
    <t>Australia</t>
  </si>
  <si>
    <t>—</t>
  </si>
  <si>
    <t>Austria</t>
  </si>
  <si>
    <t>Belgium</t>
  </si>
  <si>
    <t>Canada</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</si>
  <si>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</si>
  <si>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</si>
  <si>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</si>
  <si>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</si>
  <si>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</si>
  <si>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</si>
  <si>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</si>
  <si>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</si>
  <si>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</si>
  <si>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</si>
  <si>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</si>
  <si>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</si>
  <si>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</si>
  <si>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</si>
  <si>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</si>
  <si>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</si>
  <si>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</si>
  <si>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</si>
  <si>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</si>
  <si>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</si>
  <si>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</si>
  <si>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</si>
  <si>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</si>
  <si>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</si>
  <si>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</si>
  <si>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</si>
  <si>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</si>
  <si>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</si>
  <si>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</si>
  <si>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</si>
  <si>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</si>
  <si>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</si>
  <si>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</si>
  <si>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</si>
  <si>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</si>
  <si>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</si>
  <si>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</si>
  <si>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</si>
  <si>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</si>
  <si>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</si>
  <si>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</si>
  <si>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</si>
  <si>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</si>
  <si>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</si>
  <si>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</si>
  <si>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</si>
  <si>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</si>
  <si>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</si>
  <si>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</si>
  <si>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</si>
  <si>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</si>
  <si>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</si>
  <si>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</si>
  <si>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</si>
  <si>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</si>
  <si>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</si>
  <si>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</si>
  <si>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</si>
  <si>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</si>
  <si>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</si>
  <si>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</si>
  <si>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</si>
  <si>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</si>
  <si>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</si>
  <si>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</si>
  <si>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</si>
  <si>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</si>
  <si>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</si>
  <si>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</si>
  <si>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</si>
  <si>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</si>
  <si>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</si>
  <si>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</si>
  <si>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</si>
  <si>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</si>
  <si>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questionnaires refers to the percentage of data missing because a respondent did not see a question although they were given the opportunity to see it. This may have occurred when a respondent exited the assessment early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</si>
  <si>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</si>
  <si>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</si>
  <si>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</si>
  <si>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</si>
  <si>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</si>
  <si>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</si>
  <si>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</si>
  <si>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</si>
  <si>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</si>
  <si>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IC001Q02TA: Available for you to use at home: Portable laptop, or notebook</t>
  </si>
  <si>
    <t>IC001Q03TA: Available for you to use at home: &lt;Tablet computer&gt; (e.g. &lt;iPad®&gt;, &lt;BlackBerry® PlayBook&gt;)</t>
  </si>
  <si>
    <t>IC001Q04TA: Available for you to use at home: Internet connection</t>
  </si>
  <si>
    <t>IC001Q05TA: Available for you to use at home: &lt;Video games console&gt;, e.g. &lt;Sony® PlayStation®&gt;</t>
  </si>
  <si>
    <t>IC001Q06TA: Available for you to use at home: &lt;Cell phone&gt; (without Internet access)</t>
  </si>
  <si>
    <t>IC001Q07TA: Available for you to use at home: &lt;Cell phone&gt; (with Internet access)</t>
  </si>
  <si>
    <t>IC001Q08TA: Available for you to use at home: Portable music player (Mp3\Mp4 player, iPod® or similar)</t>
  </si>
  <si>
    <t>IC001Q09TA: Available for you to use at home: Printer</t>
  </si>
  <si>
    <t>IC001Q10TA: Available for you to use at home: USB (memory) stick</t>
  </si>
  <si>
    <t>IC001Q11TA: Available for you to use at home: &lt;ebook reader&gt;, e.g. &lt;Amazon® Kindle&gt;</t>
  </si>
  <si>
    <t>IC009Q01TA: Digitial devices available at school: Desktop computer</t>
  </si>
  <si>
    <t>IC009Q02TA: Digitial devices available at school: Portable laptop or notebook</t>
  </si>
  <si>
    <t>IC009Q03TA: Digitial devices available at school: &lt;Tablet computer&gt; (e.g. &lt;iPad®&gt;, &lt;BlackBerry® PlayBook&gt;)</t>
  </si>
  <si>
    <t>IC009Q05NA: Digitial devices available at school: Internet connected school computers</t>
  </si>
  <si>
    <t>IC009Q06NA: Digitial devices available at school: Internet connection via wireless network</t>
  </si>
  <si>
    <t>IC009Q07NA: Digitial devices available at school: Storage space for school-related data, e.g. a folder for own documents</t>
  </si>
  <si>
    <t>IC009Q08TA: Digitial devices available at school: USB (memory) stick</t>
  </si>
  <si>
    <t>IC009Q09TA: Digitial devices available at school: &lt;ebook reader&gt;, e.g. &lt;Amazon® Kindle&gt;</t>
  </si>
  <si>
    <t>IC009Q10NA: Digitial devices available at school: Data projector, e.g. for slide presentations</t>
  </si>
  <si>
    <t>IC009Q11NA: Digitial devices available at school: Interactive Whiteboard, e.g. &lt;Smartboard®&gt;</t>
  </si>
  <si>
    <t>IC002Q01NA: How old were you when you first used a digital device?</t>
  </si>
  <si>
    <t>6 years old or younger</t>
  </si>
  <si>
    <t>7-9 years old</t>
  </si>
  <si>
    <t>10-12 years old</t>
  </si>
  <si>
    <t>13 years old or older</t>
  </si>
  <si>
    <t>I have never used a digital device until today</t>
  </si>
  <si>
    <t>IC003Q01TA: How old were you when you first used a computer?</t>
  </si>
  <si>
    <t>I have never used a computer</t>
  </si>
  <si>
    <t>IC004Q01TA: How old were you when you first accessed the Internet?</t>
  </si>
  <si>
    <t>I have never accessed the Internet</t>
  </si>
  <si>
    <t>IC005Q01TA: During a typical weekday, for how long do you use the Internet at school?</t>
  </si>
  <si>
    <t>No time</t>
  </si>
  <si>
    <t>1-30 minutes per day</t>
  </si>
  <si>
    <t>31-60 minutes per day</t>
  </si>
  <si>
    <t>Between 1 hour and 2 hours per day</t>
  </si>
  <si>
    <t>Between 2 hours and 4 hours per day</t>
  </si>
  <si>
    <t>Between 4 hours and 6 hours per day</t>
  </si>
  <si>
    <t>More than 6 hours per day</t>
  </si>
  <si>
    <t>IC006Q01TA: During a typical weekday, for how long do you use the Internet outside of school?</t>
  </si>
  <si>
    <t>IC007Q01TA: On a typical weekend day, for how long do you use the Internet outside of school?</t>
  </si>
  <si>
    <t>IC008Q01TA: Use digital devices outside school for playing one-player games.</t>
  </si>
  <si>
    <t>Never or hardly ever</t>
  </si>
  <si>
    <t>Once or twice a month</t>
  </si>
  <si>
    <t>Once or twice a week</t>
  </si>
  <si>
    <t>Almost every day</t>
  </si>
  <si>
    <t>Every day</t>
  </si>
  <si>
    <t>IC008Q02TA: Use digital devices outside school for playing collaborative online games.</t>
  </si>
  <si>
    <t>IC008Q03TA: Use digital devices outside school for using email.</t>
  </si>
  <si>
    <t>IC008Q04TA: Use digital devices outside school for &lt;Chatting online&gt; (e.g. &lt;MSN®&gt;).</t>
  </si>
  <si>
    <t>IC008Q05TA: Use digital devices outside school for social networks (e.g. &lt;Facebook&gt;, &lt;MySpace&gt;).</t>
  </si>
  <si>
    <t>IC008Q07NA: Use digital devices outside school for online games\Social Networks (e.g. &lt;Farmville®&gt;, &lt;The Sims Social&gt;).</t>
  </si>
  <si>
    <t>IC008Q08TA: Use digital devices outside school for browsing the Internet for fun videos, e.g. &lt;YouTube&gt;).</t>
  </si>
  <si>
    <t>IC008Q09TA: Use digital devices outside school for reading news on the Internet (e.g. current affairs).</t>
  </si>
  <si>
    <t>IC008Q10TA: Use digital devices outside school for obtaining practical information from the Internet</t>
  </si>
  <si>
    <t>IC008Q11TA: Use digital devices outside school for downloading music, films, games or software from the Internet.</t>
  </si>
  <si>
    <t>IC008Q12TA: Use digital devices outside school for uploading your own created contents for sharing</t>
  </si>
  <si>
    <t>IC008Q13NA: Use digital devices outside school for downloading new apps on a mobile device.</t>
  </si>
  <si>
    <t>IC010Q01TA: Frequency of use outside of school: Browsing the Internet for schoolwork (e.g. for preparing an essay or presentation</t>
  </si>
  <si>
    <t>IC010Q02NA: Frequency of use outside of school: Browsing the Internet to follow up lessons, e.g. for finding explanations.</t>
  </si>
  <si>
    <t>IC010Q03TA: Frequency of use outside of school: Using email for communication with other students about schoolwork.</t>
  </si>
  <si>
    <t>IC010Q04TA: Frequency of use outside of school: Using email for communication with teacher\submit of homework or other schoolwork</t>
  </si>
  <si>
    <t>IC010Q05NA: Frequency of use outside of school: Using Social Networks for communication with other students about schoolwork.</t>
  </si>
  <si>
    <t>IC010Q06NA: Frequency of use outside of school: Using Social Networks for communication with teachers.</t>
  </si>
  <si>
    <t>IC010Q07TA: Frequency of use outside of school: Download\upload\browsing from school website (e.g. time table or course materials</t>
  </si>
  <si>
    <t>IC010Q08TA: Frequency of use outside of school: Checking the schools website for announcements, e.g. absence of teachers.</t>
  </si>
  <si>
    <t>IC010Q09NA: Frequency of use outside of school: Doing homework on a computer.</t>
  </si>
  <si>
    <t>IC010Q10NA: Frequency of use outside of school: Doing homework on a mobile device.</t>
  </si>
  <si>
    <t>IC010Q11NA: Frequency of use outside of school: Downloading learning apps on a mobile device.</t>
  </si>
  <si>
    <t>IC010Q12NA: Frequency of use outside of school: Downloading science learning apps on a mobile device.</t>
  </si>
  <si>
    <t>IC011Q01TA: Frequency of use at school: &lt;Chatting on line&gt; at school.</t>
  </si>
  <si>
    <t>IC011Q02TA: Frequency of use at school: Using email at school.</t>
  </si>
  <si>
    <t>IC011Q03TA: Frequency of use at school: Browsing the Internet for schoolwork.</t>
  </si>
  <si>
    <t>IC011Q04TA: Frequency of use at school: Download\upload\browse schools web (e.g. &lt;intranet&gt;).</t>
  </si>
  <si>
    <t>IC011Q05TA: Frequency of use at school: Posting my work on the schools website.</t>
  </si>
  <si>
    <t>IC011Q06TA: Frequency of use at school: Playing simulations at school.</t>
  </si>
  <si>
    <t>IC011Q07TA: Frequency of use at school: Practicing and drilling, foreign language learning or math.</t>
  </si>
  <si>
    <t>IC011Q08TA: Frequency of use at school: Doing homework on a school computer.</t>
  </si>
  <si>
    <t>IC011Q09TA: Frequency of use at school: Using school computers for group work and communication with other students.</t>
  </si>
  <si>
    <t>IC013Q01NA: I forget about time when I'm using digital devices.</t>
  </si>
  <si>
    <t>Strongly disagree</t>
  </si>
  <si>
    <t>Disagree</t>
  </si>
  <si>
    <t>Agree</t>
  </si>
  <si>
    <t>Strongly agree</t>
  </si>
  <si>
    <t>IC013Q04NA: The Internet is a great resource for obtaining information I am interested in (e.g. news, sports, dictionary).</t>
  </si>
  <si>
    <t>IC013Q05NA: It is very useful to have Social Networks on the Internet.</t>
  </si>
  <si>
    <t>IC013Q11NA: I am really excited discovering new digital devices or applications.</t>
  </si>
  <si>
    <t>IC013Q12NA: I really feel bad if no Internet connection is possible.</t>
  </si>
  <si>
    <t>IC013Q13NA: I like using digital devices.</t>
  </si>
  <si>
    <t>IC014Q03NA: I feel comfortable using digital devices that I am less familiar with.</t>
  </si>
  <si>
    <t>IC014Q04NA: If my friends and relatives want to buy new digital devices or applications, I can give them advice.</t>
  </si>
  <si>
    <t>IC014Q06NA: I feel comfortable using my digital devices at home.</t>
  </si>
  <si>
    <t>IC014Q08NA: When I come across problems with digital devices, I think I can solve them.</t>
  </si>
  <si>
    <t>IC014Q09NA: If my friends and relatives have a problem with digital devices, I can help them.</t>
  </si>
  <si>
    <t>IC015Q02NA: If I need new software, I install it by myself.</t>
  </si>
  <si>
    <t>IC015Q03NA: I read information about digital devices to be independent.</t>
  </si>
  <si>
    <t>IC015Q05NA: I use digital devices as I want to use them.</t>
  </si>
  <si>
    <t>IC015Q07NA: If I have a problem with digital devices I start to solve it on my own.</t>
  </si>
  <si>
    <t>IC015Q09NA: If I need a new application, I choose it by myself.</t>
  </si>
  <si>
    <t>IC016Q01NA: To learn something new about digital devices, I like to talk about them with my friends.</t>
  </si>
  <si>
    <t>IC016Q02NA: I like to exchange solutions to problems with digital devices with others on the Internet.</t>
  </si>
  <si>
    <t>IC016Q04NA: I like to meet friends and play computer and video games with them.</t>
  </si>
  <si>
    <t>IC016Q05NA: I like to share information about digital devices with my friends.</t>
  </si>
  <si>
    <t>IC016Q07NA: I learn a lot about digital media by discussing with my friends and relatives.</t>
  </si>
</sst>
</file>

<file path=xl/styles.xml><?xml version="1.0" encoding="utf-8"?>
<styleSheet xmlns="http://schemas.openxmlformats.org/spreadsheetml/2006/main">
  <numFmts count="1">
    <numFmt formatCode="(0.00)" numFmtId="164"/>
  </numFmts>
  <fonts count="4">
    <font>
      <name val="Calibri"/>
      <family val="2"/>
      <color theme="1"/>
      <sz val="11"/>
      <scheme val="minor"/>
    </font>
    <font>
      <name val="Arial"/>
      <family val="2"/>
      <b val="1"/>
      <color rgb="00000000"/>
      <sz val="10"/>
    </font>
    <font>
      <name val="Arial"/>
      <family val="2"/>
      <color rgb="000000FF"/>
      <sz val="10"/>
      <u val="single"/>
    </font>
    <font>
      <name val="Arial"/>
      <family val="2"/>
      <color rgb="00000000"/>
      <sz val="10"/>
    </font>
  </fonts>
  <fills count="4">
    <fill>
      <patternFill/>
    </fill>
    <fill>
      <patternFill patternType="gray125"/>
    </fill>
    <fill>
      <patternFill patternType="solid">
        <fgColor rgb="00DAEEF3"/>
        <bgColor rgb="00DAEEF3"/>
      </patternFill>
    </fill>
    <fill>
      <patternFill patternType="solid">
        <fgColor rgb="00FFFFFF"/>
        <bgColor rgb="00FFFFFF"/>
      </patternFill>
    </fill>
  </fills>
  <borders count="7">
    <border>
      <left/>
      <right/>
      <top/>
      <bottom/>
      <diagonal/>
    </border>
    <border>
      <left/>
      <right style="thin"/>
      <top style="thin"/>
      <bottom/>
      <diagonal/>
    </border>
    <border>
      <left/>
      <right/>
      <top style="thin"/>
      <bottom/>
      <diagonal/>
    </border>
    <border>
      <left/>
      <right style="thin"/>
      <top/>
      <bottom style="thin"/>
      <diagonal/>
    </border>
    <border>
      <left/>
      <right/>
      <top/>
      <bottom style="thin"/>
      <diagonal/>
    </border>
    <border>
      <left style="thin"/>
      <right style="thin"/>
      <top style="thin"/>
      <bottom style="thin"/>
      <diagonal/>
    </border>
    <border>
      <left/>
      <right style="thin"/>
      <top/>
      <bottom/>
      <diagonal/>
    </border>
  </borders>
  <cellStyleXfs count="1">
    <xf borderId="0" fillId="0" fontId="0" numFmtId="0"/>
  </cellStyleXfs>
  <cellXfs count="24">
    <xf borderId="0" fillId="0" fontId="0" numFmtId="0" xfId="0"/>
    <xf borderId="0" fillId="0" fontId="1" numFmtId="0" xfId="0"/>
    <xf borderId="0" fillId="0" fontId="2" numFmtId="0" xfId="0"/>
    <xf borderId="0" fillId="0" fontId="3" numFmtId="0" xfId="0"/>
    <xf applyAlignment="1" borderId="0" fillId="0" fontId="1" numFmtId="0" xfId="0">
      <alignment horizontal="left" vertical="top" wrapText="1"/>
    </xf>
    <xf applyAlignment="1" borderId="0" fillId="0" fontId="1" numFmtId="0" xfId="0">
      <alignment horizontal="left"/>
    </xf>
    <xf borderId="1" fillId="2" fontId="0" numFmtId="0" xfId="0"/>
    <xf applyAlignment="1" borderId="2" fillId="2" fontId="1" numFmtId="0" xfId="0">
      <alignment horizontal="right" vertical="bottom" wrapText="1"/>
    </xf>
    <xf applyAlignment="1" borderId="1" fillId="2" fontId="1" numFmtId="0" xfId="0">
      <alignment horizontal="right" vertical="bottom" wrapText="1"/>
    </xf>
    <xf applyAlignment="1" borderId="5" fillId="2" fontId="1" numFmtId="0" xfId="0">
      <alignment horizontal="center" vertical="bottom" wrapText="1"/>
    </xf>
    <xf borderId="5" fillId="2" fontId="1" numFmtId="0" xfId="0"/>
    <xf applyAlignment="1" borderId="3" fillId="2" fontId="1" numFmtId="0" xfId="0">
      <alignment horizontal="right" vertical="bottom" wrapText="1"/>
    </xf>
    <xf applyAlignment="1" borderId="4" fillId="2" fontId="1" numFmtId="0" xfId="0">
      <alignment horizontal="right" vertical="bottom" wrapText="1"/>
    </xf>
    <xf borderId="6" fillId="3" fontId="1" numFmtId="0" xfId="0"/>
    <xf borderId="0" fillId="3" fontId="0" numFmtId="0" xfId="0"/>
    <xf borderId="6" fillId="3" fontId="3" numFmtId="0" xfId="0"/>
    <xf borderId="6" fillId="0" fontId="3" numFmtId="0" xfId="0"/>
    <xf applyAlignment="1" borderId="0" fillId="3" fontId="3" numFmtId="1" xfId="0">
      <alignment horizontal="right" vertical="bottom" wrapText="1"/>
    </xf>
    <xf applyAlignment="1" borderId="0" fillId="3" fontId="3" numFmtId="2" xfId="0">
      <alignment horizontal="right" vertical="bottom" wrapText="1"/>
    </xf>
    <xf applyAlignment="1" borderId="6" fillId="3" fontId="3" numFmtId="1" xfId="0">
      <alignment horizontal="right" vertical="bottom" wrapText="1"/>
    </xf>
    <xf applyAlignment="1" borderId="6" fillId="3" fontId="3" numFmtId="164" xfId="0">
      <alignment horizontal="right" vertical="bottom" wrapText="1"/>
    </xf>
    <xf borderId="3" fillId="3" fontId="3" numFmtId="0" xfId="0"/>
    <xf borderId="2" fillId="3" fontId="0" numFmtId="0" xfId="0"/>
    <xf applyAlignment="1" borderId="0" fillId="0" fontId="3" numFmtId="0" xfId="0">
      <alignment horizontal="left" vertical="top" wrapText="1"/>
    </xf>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sharedStrings.xml" Type="http://schemas.openxmlformats.org/officeDocument/2006/relationships/sharedStrings"/><Relationship Id="rId84" Target="styles.xml" Type="http://schemas.openxmlformats.org/officeDocument/2006/relationships/styles"/><Relationship Id="rId8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IC001Q01TA'!A6" TargetMode="External" Type="http://schemas.openxmlformats.org/officeDocument/2006/relationships/hyperlink"/><Relationship Id="rId2" Target="#'IC001Q02TA'!A6" TargetMode="External" Type="http://schemas.openxmlformats.org/officeDocument/2006/relationships/hyperlink"/><Relationship Id="rId3" Target="#'IC001Q03TA'!A6" TargetMode="External" Type="http://schemas.openxmlformats.org/officeDocument/2006/relationships/hyperlink"/><Relationship Id="rId4" Target="#'IC001Q04TA'!A6" TargetMode="External" Type="http://schemas.openxmlformats.org/officeDocument/2006/relationships/hyperlink"/><Relationship Id="rId5" Target="#'IC001Q05TA'!A6" TargetMode="External" Type="http://schemas.openxmlformats.org/officeDocument/2006/relationships/hyperlink"/><Relationship Id="rId6" Target="#'IC001Q06TA'!A6" TargetMode="External" Type="http://schemas.openxmlformats.org/officeDocument/2006/relationships/hyperlink"/><Relationship Id="rId7" Target="#'IC001Q07TA'!A6" TargetMode="External" Type="http://schemas.openxmlformats.org/officeDocument/2006/relationships/hyperlink"/><Relationship Id="rId8" Target="#'IC001Q08TA'!A6" TargetMode="External" Type="http://schemas.openxmlformats.org/officeDocument/2006/relationships/hyperlink"/><Relationship Id="rId9" Target="#'IC001Q09TA'!A6" TargetMode="External" Type="http://schemas.openxmlformats.org/officeDocument/2006/relationships/hyperlink"/><Relationship Id="rId10" Target="#'IC001Q10TA'!A6" TargetMode="External" Type="http://schemas.openxmlformats.org/officeDocument/2006/relationships/hyperlink"/><Relationship Id="rId11" Target="#'IC001Q11TA'!A6" TargetMode="External" Type="http://schemas.openxmlformats.org/officeDocument/2006/relationships/hyperlink"/><Relationship Id="rId12" Target="#'IC009Q01TA'!A6" TargetMode="External" Type="http://schemas.openxmlformats.org/officeDocument/2006/relationships/hyperlink"/><Relationship Id="rId13" Target="#'IC009Q02TA'!A6" TargetMode="External" Type="http://schemas.openxmlformats.org/officeDocument/2006/relationships/hyperlink"/><Relationship Id="rId14" Target="#'IC009Q03TA'!A6" TargetMode="External" Type="http://schemas.openxmlformats.org/officeDocument/2006/relationships/hyperlink"/><Relationship Id="rId15" Target="#'IC009Q05NA'!A6" TargetMode="External" Type="http://schemas.openxmlformats.org/officeDocument/2006/relationships/hyperlink"/><Relationship Id="rId16" Target="#'IC009Q06NA'!A6" TargetMode="External" Type="http://schemas.openxmlformats.org/officeDocument/2006/relationships/hyperlink"/><Relationship Id="rId17" Target="#'IC009Q07NA'!A6" TargetMode="External" Type="http://schemas.openxmlformats.org/officeDocument/2006/relationships/hyperlink"/><Relationship Id="rId18" Target="#'IC009Q08TA'!A6" TargetMode="External" Type="http://schemas.openxmlformats.org/officeDocument/2006/relationships/hyperlink"/><Relationship Id="rId19" Target="#'IC009Q09TA'!A6" TargetMode="External" Type="http://schemas.openxmlformats.org/officeDocument/2006/relationships/hyperlink"/><Relationship Id="rId20" Target="#'IC009Q10NA'!A6" TargetMode="External" Type="http://schemas.openxmlformats.org/officeDocument/2006/relationships/hyperlink"/><Relationship Id="rId21" Target="#'IC009Q11NA'!A6" TargetMode="External" Type="http://schemas.openxmlformats.org/officeDocument/2006/relationships/hyperlink"/><Relationship Id="rId22" Target="#'IC002Q01NA'!A6" TargetMode="External" Type="http://schemas.openxmlformats.org/officeDocument/2006/relationships/hyperlink"/><Relationship Id="rId23" Target="#'IC003Q01TA'!A6" TargetMode="External" Type="http://schemas.openxmlformats.org/officeDocument/2006/relationships/hyperlink"/><Relationship Id="rId24" Target="#'IC004Q01TA'!A6" TargetMode="External" Type="http://schemas.openxmlformats.org/officeDocument/2006/relationships/hyperlink"/><Relationship Id="rId25" Target="#'IC005Q01TA'!A6" TargetMode="External" Type="http://schemas.openxmlformats.org/officeDocument/2006/relationships/hyperlink"/><Relationship Id="rId26" Target="#'IC006Q01TA'!A6" TargetMode="External" Type="http://schemas.openxmlformats.org/officeDocument/2006/relationships/hyperlink"/><Relationship Id="rId27" Target="#'IC007Q01TA'!A6" TargetMode="External" Type="http://schemas.openxmlformats.org/officeDocument/2006/relationships/hyperlink"/><Relationship Id="rId28" Target="#'IC008Q01TA'!A6" TargetMode="External" Type="http://schemas.openxmlformats.org/officeDocument/2006/relationships/hyperlink"/><Relationship Id="rId29" Target="#'IC008Q02TA'!A6" TargetMode="External" Type="http://schemas.openxmlformats.org/officeDocument/2006/relationships/hyperlink"/><Relationship Id="rId30" Target="#'IC008Q03TA'!A6" TargetMode="External" Type="http://schemas.openxmlformats.org/officeDocument/2006/relationships/hyperlink"/><Relationship Id="rId31" Target="#'IC008Q04TA'!A6" TargetMode="External" Type="http://schemas.openxmlformats.org/officeDocument/2006/relationships/hyperlink"/><Relationship Id="rId32" Target="#'IC008Q05TA'!A6" TargetMode="External" Type="http://schemas.openxmlformats.org/officeDocument/2006/relationships/hyperlink"/><Relationship Id="rId33" Target="#'IC008Q07NA'!A6" TargetMode="External" Type="http://schemas.openxmlformats.org/officeDocument/2006/relationships/hyperlink"/><Relationship Id="rId34" Target="#'IC008Q08TA'!A6" TargetMode="External" Type="http://schemas.openxmlformats.org/officeDocument/2006/relationships/hyperlink"/><Relationship Id="rId35" Target="#'IC008Q09TA'!A6" TargetMode="External" Type="http://schemas.openxmlformats.org/officeDocument/2006/relationships/hyperlink"/><Relationship Id="rId36" Target="#'IC008Q10TA'!A6" TargetMode="External" Type="http://schemas.openxmlformats.org/officeDocument/2006/relationships/hyperlink"/><Relationship Id="rId37" Target="#'IC008Q11TA'!A6" TargetMode="External" Type="http://schemas.openxmlformats.org/officeDocument/2006/relationships/hyperlink"/><Relationship Id="rId38" Target="#'IC008Q12TA'!A6" TargetMode="External" Type="http://schemas.openxmlformats.org/officeDocument/2006/relationships/hyperlink"/><Relationship Id="rId39" Target="#'IC008Q13NA'!A6" TargetMode="External" Type="http://schemas.openxmlformats.org/officeDocument/2006/relationships/hyperlink"/><Relationship Id="rId40" Target="#'IC010Q01TA'!A6" TargetMode="External" Type="http://schemas.openxmlformats.org/officeDocument/2006/relationships/hyperlink"/><Relationship Id="rId41" Target="#'IC010Q02NA'!A6" TargetMode="External" Type="http://schemas.openxmlformats.org/officeDocument/2006/relationships/hyperlink"/><Relationship Id="rId42" Target="#'IC010Q03TA'!A6" TargetMode="External" Type="http://schemas.openxmlformats.org/officeDocument/2006/relationships/hyperlink"/><Relationship Id="rId43" Target="#'IC010Q04TA'!A6" TargetMode="External" Type="http://schemas.openxmlformats.org/officeDocument/2006/relationships/hyperlink"/><Relationship Id="rId44" Target="#'IC010Q05NA'!A6" TargetMode="External" Type="http://schemas.openxmlformats.org/officeDocument/2006/relationships/hyperlink"/><Relationship Id="rId45" Target="#'IC010Q06NA'!A6" TargetMode="External" Type="http://schemas.openxmlformats.org/officeDocument/2006/relationships/hyperlink"/><Relationship Id="rId46" Target="#'IC010Q07TA'!A6" TargetMode="External" Type="http://schemas.openxmlformats.org/officeDocument/2006/relationships/hyperlink"/><Relationship Id="rId47" Target="#'IC010Q08TA'!A6" TargetMode="External" Type="http://schemas.openxmlformats.org/officeDocument/2006/relationships/hyperlink"/><Relationship Id="rId48" Target="#'IC010Q09NA'!A6" TargetMode="External" Type="http://schemas.openxmlformats.org/officeDocument/2006/relationships/hyperlink"/><Relationship Id="rId49" Target="#'IC010Q10NA'!A6" TargetMode="External" Type="http://schemas.openxmlformats.org/officeDocument/2006/relationships/hyperlink"/><Relationship Id="rId50" Target="#'IC010Q11NA'!A6" TargetMode="External" Type="http://schemas.openxmlformats.org/officeDocument/2006/relationships/hyperlink"/><Relationship Id="rId51" Target="#'IC010Q12NA'!A6" TargetMode="External" Type="http://schemas.openxmlformats.org/officeDocument/2006/relationships/hyperlink"/><Relationship Id="rId52" Target="#'IC011Q01TA'!A6" TargetMode="External" Type="http://schemas.openxmlformats.org/officeDocument/2006/relationships/hyperlink"/><Relationship Id="rId53" Target="#'IC011Q02TA'!A6" TargetMode="External" Type="http://schemas.openxmlformats.org/officeDocument/2006/relationships/hyperlink"/><Relationship Id="rId54" Target="#'IC011Q03TA'!A6" TargetMode="External" Type="http://schemas.openxmlformats.org/officeDocument/2006/relationships/hyperlink"/><Relationship Id="rId55" Target="#'IC011Q04TA'!A6" TargetMode="External" Type="http://schemas.openxmlformats.org/officeDocument/2006/relationships/hyperlink"/><Relationship Id="rId56" Target="#'IC011Q05TA'!A6" TargetMode="External" Type="http://schemas.openxmlformats.org/officeDocument/2006/relationships/hyperlink"/><Relationship Id="rId57" Target="#'IC011Q06TA'!A6" TargetMode="External" Type="http://schemas.openxmlformats.org/officeDocument/2006/relationships/hyperlink"/><Relationship Id="rId58" Target="#'IC011Q07TA'!A6" TargetMode="External" Type="http://schemas.openxmlformats.org/officeDocument/2006/relationships/hyperlink"/><Relationship Id="rId59" Target="#'IC011Q08TA'!A6" TargetMode="External" Type="http://schemas.openxmlformats.org/officeDocument/2006/relationships/hyperlink"/><Relationship Id="rId60" Target="#'IC011Q09TA'!A6" TargetMode="External" Type="http://schemas.openxmlformats.org/officeDocument/2006/relationships/hyperlink"/><Relationship Id="rId61" Target="#'IC013Q01NA'!A6" TargetMode="External" Type="http://schemas.openxmlformats.org/officeDocument/2006/relationships/hyperlink"/><Relationship Id="rId62" Target="#'IC013Q04NA'!A6" TargetMode="External" Type="http://schemas.openxmlformats.org/officeDocument/2006/relationships/hyperlink"/><Relationship Id="rId63" Target="#'IC013Q05NA'!A6" TargetMode="External" Type="http://schemas.openxmlformats.org/officeDocument/2006/relationships/hyperlink"/><Relationship Id="rId64" Target="#'IC013Q11NA'!A6" TargetMode="External" Type="http://schemas.openxmlformats.org/officeDocument/2006/relationships/hyperlink"/><Relationship Id="rId65" Target="#'IC013Q12NA'!A6" TargetMode="External" Type="http://schemas.openxmlformats.org/officeDocument/2006/relationships/hyperlink"/><Relationship Id="rId66" Target="#'IC013Q13NA'!A6" TargetMode="External" Type="http://schemas.openxmlformats.org/officeDocument/2006/relationships/hyperlink"/><Relationship Id="rId67" Target="#'IC014Q03NA'!A6" TargetMode="External" Type="http://schemas.openxmlformats.org/officeDocument/2006/relationships/hyperlink"/><Relationship Id="rId68" Target="#'IC014Q04NA'!A6" TargetMode="External" Type="http://schemas.openxmlformats.org/officeDocument/2006/relationships/hyperlink"/><Relationship Id="rId69" Target="#'IC014Q06NA'!A6" TargetMode="External" Type="http://schemas.openxmlformats.org/officeDocument/2006/relationships/hyperlink"/><Relationship Id="rId70" Target="#'IC014Q08NA'!A6" TargetMode="External" Type="http://schemas.openxmlformats.org/officeDocument/2006/relationships/hyperlink"/><Relationship Id="rId71" Target="#'IC014Q09NA'!A6" TargetMode="External" Type="http://schemas.openxmlformats.org/officeDocument/2006/relationships/hyperlink"/><Relationship Id="rId72" Target="#'IC015Q02NA'!A6" TargetMode="External" Type="http://schemas.openxmlformats.org/officeDocument/2006/relationships/hyperlink"/><Relationship Id="rId73" Target="#'IC015Q03NA'!A6" TargetMode="External" Type="http://schemas.openxmlformats.org/officeDocument/2006/relationships/hyperlink"/><Relationship Id="rId74" Target="#'IC015Q05NA'!A6" TargetMode="External" Type="http://schemas.openxmlformats.org/officeDocument/2006/relationships/hyperlink"/><Relationship Id="rId75" Target="#'IC015Q07NA'!A6" TargetMode="External" Type="http://schemas.openxmlformats.org/officeDocument/2006/relationships/hyperlink"/><Relationship Id="rId76" Target="#'IC015Q09NA'!A6" TargetMode="External" Type="http://schemas.openxmlformats.org/officeDocument/2006/relationships/hyperlink"/><Relationship Id="rId77" Target="#'IC016Q01NA'!A6" TargetMode="External" Type="http://schemas.openxmlformats.org/officeDocument/2006/relationships/hyperlink"/><Relationship Id="rId78" Target="#'IC016Q02NA'!A6" TargetMode="External" Type="http://schemas.openxmlformats.org/officeDocument/2006/relationships/hyperlink"/><Relationship Id="rId79" Target="#'IC016Q04NA'!A6" TargetMode="External" Type="http://schemas.openxmlformats.org/officeDocument/2006/relationships/hyperlink"/><Relationship Id="rId80" Target="#'IC016Q05NA'!A6" TargetMode="External" Type="http://schemas.openxmlformats.org/officeDocument/2006/relationships/hyperlink"/><Relationship Id="rId81" Target="#'IC016Q07NA'!A6"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82"/>
  <sheetViews>
    <sheetView workbookViewId="0" zoomScale="80">
      <selection activeCell="A1" sqref="A1"/>
    </sheetView>
  </sheetViews>
  <sheetFormatPr baseColWidth="10" defaultRowHeight="15"/>
  <cols>
    <col customWidth="1" width="100" min="2" max="2"/>
  </cols>
  <sheetData>
    <row r="1" spans="1:2">
      <c r="B1" s="1" t="s">
        <v>0</v>
      </c>
    </row>
    <row r="2" spans="1:2">
      <c r="A2" s="2" t="s">
        <v>1</v>
      </c>
      <c r="B2" s="3" t="s">
        <v>2</v>
      </c>
    </row>
    <row r="3" spans="1:2">
      <c r="A3" s="2" t="s">
        <v>3</v>
      </c>
      <c r="B3" s="3" t="s">
        <v>4</v>
      </c>
    </row>
    <row r="4" spans="1:2">
      <c r="A4" s="2" t="s">
        <v>5</v>
      </c>
      <c r="B4" s="3" t="s">
        <v>6</v>
      </c>
    </row>
    <row r="5" spans="1:2">
      <c r="A5" s="2" t="s">
        <v>7</v>
      </c>
      <c r="B5" s="3" t="s">
        <v>8</v>
      </c>
    </row>
    <row r="6" spans="1:2">
      <c r="A6" s="2" t="s">
        <v>9</v>
      </c>
      <c r="B6" s="3" t="s">
        <v>10</v>
      </c>
    </row>
    <row r="7" spans="1:2">
      <c r="A7" s="2" t="s">
        <v>11</v>
      </c>
      <c r="B7" s="3" t="s">
        <v>12</v>
      </c>
    </row>
    <row r="8" spans="1:2">
      <c r="A8" s="2" t="s">
        <v>13</v>
      </c>
      <c r="B8" s="3" t="s">
        <v>14</v>
      </c>
    </row>
    <row r="9" spans="1:2">
      <c r="A9" s="2" t="s">
        <v>15</v>
      </c>
      <c r="B9" s="3" t="s">
        <v>16</v>
      </c>
    </row>
    <row r="10" spans="1:2">
      <c r="A10" s="2" t="s">
        <v>17</v>
      </c>
      <c r="B10" s="3" t="s">
        <v>18</v>
      </c>
    </row>
    <row r="11" spans="1:2">
      <c r="A11" s="2" t="s">
        <v>19</v>
      </c>
      <c r="B11" s="3" t="s">
        <v>20</v>
      </c>
    </row>
    <row r="12" spans="1:2">
      <c r="A12" s="2" t="s">
        <v>21</v>
      </c>
      <c r="B12" s="3" t="s">
        <v>22</v>
      </c>
    </row>
    <row r="13" spans="1:2">
      <c r="A13" s="2" t="s">
        <v>23</v>
      </c>
      <c r="B13" s="3" t="s">
        <v>24</v>
      </c>
    </row>
    <row r="14" spans="1:2">
      <c r="A14" s="2" t="s">
        <v>25</v>
      </c>
      <c r="B14" s="3" t="s">
        <v>26</v>
      </c>
    </row>
    <row r="15" spans="1:2">
      <c r="A15" s="2" t="s">
        <v>27</v>
      </c>
      <c r="B15" s="3" t="s">
        <v>28</v>
      </c>
    </row>
    <row r="16" spans="1:2">
      <c r="A16" s="2" t="s">
        <v>29</v>
      </c>
      <c r="B16" s="3" t="s">
        <v>30</v>
      </c>
    </row>
    <row r="17" spans="1:2">
      <c r="A17" s="2" t="s">
        <v>31</v>
      </c>
      <c r="B17" s="3" t="s">
        <v>32</v>
      </c>
    </row>
    <row r="18" spans="1:2">
      <c r="A18" s="2" t="s">
        <v>33</v>
      </c>
      <c r="B18" s="3" t="s">
        <v>34</v>
      </c>
    </row>
    <row r="19" spans="1:2">
      <c r="A19" s="2" t="s">
        <v>35</v>
      </c>
      <c r="B19" s="3" t="s">
        <v>36</v>
      </c>
    </row>
    <row r="20" spans="1:2">
      <c r="A20" s="2" t="s">
        <v>37</v>
      </c>
      <c r="B20" s="3" t="s">
        <v>38</v>
      </c>
    </row>
    <row r="21" spans="1:2">
      <c r="A21" s="2" t="s">
        <v>39</v>
      </c>
      <c r="B21" s="3" t="s">
        <v>40</v>
      </c>
    </row>
    <row r="22" spans="1:2">
      <c r="A22" s="2" t="s">
        <v>41</v>
      </c>
      <c r="B22" s="3" t="s">
        <v>42</v>
      </c>
    </row>
    <row r="23" spans="1:2">
      <c r="A23" s="2" t="s">
        <v>43</v>
      </c>
      <c r="B23" s="3" t="s">
        <v>44</v>
      </c>
    </row>
    <row r="24" spans="1:2">
      <c r="A24" s="2" t="s">
        <v>45</v>
      </c>
      <c r="B24" s="3" t="s">
        <v>46</v>
      </c>
    </row>
    <row r="25" spans="1:2">
      <c r="A25" s="2" t="s">
        <v>47</v>
      </c>
      <c r="B25" s="3" t="s">
        <v>48</v>
      </c>
    </row>
    <row r="26" spans="1:2">
      <c r="A26" s="2" t="s">
        <v>49</v>
      </c>
      <c r="B26" s="3" t="s">
        <v>50</v>
      </c>
    </row>
    <row r="27" spans="1:2">
      <c r="A27" s="2" t="s">
        <v>51</v>
      </c>
      <c r="B27" s="3" t="s">
        <v>52</v>
      </c>
    </row>
    <row r="28" spans="1:2">
      <c r="A28" s="2" t="s">
        <v>53</v>
      </c>
      <c r="B28" s="3" t="s">
        <v>54</v>
      </c>
    </row>
    <row r="29" spans="1:2">
      <c r="A29" s="2" t="s">
        <v>55</v>
      </c>
      <c r="B29" s="3" t="s">
        <v>56</v>
      </c>
    </row>
    <row r="30" spans="1:2">
      <c r="A30" s="2" t="s">
        <v>57</v>
      </c>
      <c r="B30" s="3" t="s">
        <v>58</v>
      </c>
    </row>
    <row r="31" spans="1:2">
      <c r="A31" s="2" t="s">
        <v>59</v>
      </c>
      <c r="B31" s="3" t="s">
        <v>60</v>
      </c>
    </row>
    <row r="32" spans="1:2">
      <c r="A32" s="2" t="s">
        <v>61</v>
      </c>
      <c r="B32" s="3" t="s">
        <v>62</v>
      </c>
    </row>
    <row r="33" spans="1:2">
      <c r="A33" s="2" t="s">
        <v>63</v>
      </c>
      <c r="B33" s="3" t="s">
        <v>64</v>
      </c>
    </row>
    <row r="34" spans="1:2">
      <c r="A34" s="2" t="s">
        <v>65</v>
      </c>
      <c r="B34" s="3" t="s">
        <v>66</v>
      </c>
    </row>
    <row r="35" spans="1:2">
      <c r="A35" s="2" t="s">
        <v>67</v>
      </c>
      <c r="B35" s="3" t="s">
        <v>68</v>
      </c>
    </row>
    <row r="36" spans="1:2">
      <c r="A36" s="2" t="s">
        <v>69</v>
      </c>
      <c r="B36" s="3" t="s">
        <v>70</v>
      </c>
    </row>
    <row r="37" spans="1:2">
      <c r="A37" s="2" t="s">
        <v>71</v>
      </c>
      <c r="B37" s="3" t="s">
        <v>72</v>
      </c>
    </row>
    <row r="38" spans="1:2">
      <c r="A38" s="2" t="s">
        <v>73</v>
      </c>
      <c r="B38" s="3" t="s">
        <v>74</v>
      </c>
    </row>
    <row r="39" spans="1:2">
      <c r="A39" s="2" t="s">
        <v>75</v>
      </c>
      <c r="B39" s="3" t="s">
        <v>76</v>
      </c>
    </row>
    <row r="40" spans="1:2">
      <c r="A40" s="2" t="s">
        <v>77</v>
      </c>
      <c r="B40" s="3" t="s">
        <v>78</v>
      </c>
    </row>
    <row r="41" spans="1:2">
      <c r="A41" s="2" t="s">
        <v>79</v>
      </c>
      <c r="B41" s="3" t="s">
        <v>80</v>
      </c>
    </row>
    <row r="42" spans="1:2">
      <c r="A42" s="2" t="s">
        <v>81</v>
      </c>
      <c r="B42" s="3" t="s">
        <v>82</v>
      </c>
    </row>
    <row r="43" spans="1:2">
      <c r="A43" s="2" t="s">
        <v>83</v>
      </c>
      <c r="B43" s="3" t="s">
        <v>84</v>
      </c>
    </row>
    <row r="44" spans="1:2">
      <c r="A44" s="2" t="s">
        <v>85</v>
      </c>
      <c r="B44" s="3" t="s">
        <v>86</v>
      </c>
    </row>
    <row r="45" spans="1:2">
      <c r="A45" s="2" t="s">
        <v>87</v>
      </c>
      <c r="B45" s="3" t="s">
        <v>88</v>
      </c>
    </row>
    <row r="46" spans="1:2">
      <c r="A46" s="2" t="s">
        <v>89</v>
      </c>
      <c r="B46" s="3" t="s">
        <v>90</v>
      </c>
    </row>
    <row r="47" spans="1:2">
      <c r="A47" s="2" t="s">
        <v>91</v>
      </c>
      <c r="B47" s="3" t="s">
        <v>92</v>
      </c>
    </row>
    <row r="48" spans="1:2">
      <c r="A48" s="2" t="s">
        <v>93</v>
      </c>
      <c r="B48" s="3" t="s">
        <v>94</v>
      </c>
    </row>
    <row r="49" spans="1:2">
      <c r="A49" s="2" t="s">
        <v>95</v>
      </c>
      <c r="B49" s="3" t="s">
        <v>96</v>
      </c>
    </row>
    <row r="50" spans="1:2">
      <c r="A50" s="2" t="s">
        <v>97</v>
      </c>
      <c r="B50" s="3" t="s">
        <v>98</v>
      </c>
    </row>
    <row r="51" spans="1:2">
      <c r="A51" s="2" t="s">
        <v>99</v>
      </c>
      <c r="B51" s="3" t="s">
        <v>100</v>
      </c>
    </row>
    <row r="52" spans="1:2">
      <c r="A52" s="2" t="s">
        <v>101</v>
      </c>
      <c r="B52" s="3" t="s">
        <v>102</v>
      </c>
    </row>
    <row r="53" spans="1:2">
      <c r="A53" s="2" t="s">
        <v>103</v>
      </c>
      <c r="B53" s="3" t="s">
        <v>104</v>
      </c>
    </row>
    <row r="54" spans="1:2">
      <c r="A54" s="2" t="s">
        <v>105</v>
      </c>
      <c r="B54" s="3" t="s">
        <v>106</v>
      </c>
    </row>
    <row r="55" spans="1:2">
      <c r="A55" s="2" t="s">
        <v>107</v>
      </c>
      <c r="B55" s="3" t="s">
        <v>108</v>
      </c>
    </row>
    <row r="56" spans="1:2">
      <c r="A56" s="2" t="s">
        <v>109</v>
      </c>
      <c r="B56" s="3" t="s">
        <v>110</v>
      </c>
    </row>
    <row r="57" spans="1:2">
      <c r="A57" s="2" t="s">
        <v>111</v>
      </c>
      <c r="B57" s="3" t="s">
        <v>112</v>
      </c>
    </row>
    <row r="58" spans="1:2">
      <c r="A58" s="2" t="s">
        <v>113</v>
      </c>
      <c r="B58" s="3" t="s">
        <v>114</v>
      </c>
    </row>
    <row r="59" spans="1:2">
      <c r="A59" s="2" t="s">
        <v>115</v>
      </c>
      <c r="B59" s="3" t="s">
        <v>116</v>
      </c>
    </row>
    <row r="60" spans="1:2">
      <c r="A60" s="2" t="s">
        <v>117</v>
      </c>
      <c r="B60" s="3" t="s">
        <v>118</v>
      </c>
    </row>
    <row r="61" spans="1:2">
      <c r="A61" s="2" t="s">
        <v>119</v>
      </c>
      <c r="B61" s="3" t="s">
        <v>120</v>
      </c>
    </row>
    <row r="62" spans="1:2">
      <c r="A62" s="2" t="s">
        <v>121</v>
      </c>
      <c r="B62" s="3" t="s">
        <v>122</v>
      </c>
    </row>
    <row r="63" spans="1:2">
      <c r="A63" s="2" t="s">
        <v>123</v>
      </c>
      <c r="B63" s="3" t="s">
        <v>124</v>
      </c>
    </row>
    <row r="64" spans="1:2">
      <c r="A64" s="2" t="s">
        <v>125</v>
      </c>
      <c r="B64" s="3" t="s">
        <v>126</v>
      </c>
    </row>
    <row r="65" spans="1:2">
      <c r="A65" s="2" t="s">
        <v>127</v>
      </c>
      <c r="B65" s="3" t="s">
        <v>128</v>
      </c>
    </row>
    <row r="66" spans="1:2">
      <c r="A66" s="2" t="s">
        <v>129</v>
      </c>
      <c r="B66" s="3" t="s">
        <v>130</v>
      </c>
    </row>
    <row r="67" spans="1:2">
      <c r="A67" s="2" t="s">
        <v>131</v>
      </c>
      <c r="B67" s="3" t="s">
        <v>132</v>
      </c>
    </row>
    <row r="68" spans="1:2">
      <c r="A68" s="2" t="s">
        <v>133</v>
      </c>
      <c r="B68" s="3" t="s">
        <v>134</v>
      </c>
    </row>
    <row r="69" spans="1:2">
      <c r="A69" s="2" t="s">
        <v>135</v>
      </c>
      <c r="B69" s="3" t="s">
        <v>136</v>
      </c>
    </row>
    <row r="70" spans="1:2">
      <c r="A70" s="2" t="s">
        <v>137</v>
      </c>
      <c r="B70" s="3" t="s">
        <v>138</v>
      </c>
    </row>
    <row r="71" spans="1:2">
      <c r="A71" s="2" t="s">
        <v>139</v>
      </c>
      <c r="B71" s="3" t="s">
        <v>140</v>
      </c>
    </row>
    <row r="72" spans="1:2">
      <c r="A72" s="2" t="s">
        <v>141</v>
      </c>
      <c r="B72" s="3" t="s">
        <v>142</v>
      </c>
    </row>
    <row r="73" spans="1:2">
      <c r="A73" s="2" t="s">
        <v>143</v>
      </c>
      <c r="B73" s="3" t="s">
        <v>144</v>
      </c>
    </row>
    <row r="74" spans="1:2">
      <c r="A74" s="2" t="s">
        <v>145</v>
      </c>
      <c r="B74" s="3" t="s">
        <v>146</v>
      </c>
    </row>
    <row r="75" spans="1:2">
      <c r="A75" s="2" t="s">
        <v>147</v>
      </c>
      <c r="B75" s="3" t="s">
        <v>148</v>
      </c>
    </row>
    <row r="76" spans="1:2">
      <c r="A76" s="2" t="s">
        <v>149</v>
      </c>
      <c r="B76" s="3" t="s">
        <v>150</v>
      </c>
    </row>
    <row r="77" spans="1:2">
      <c r="A77" s="2" t="s">
        <v>151</v>
      </c>
      <c r="B77" s="3" t="s">
        <v>152</v>
      </c>
    </row>
    <row r="78" spans="1:2">
      <c r="A78" s="2" t="s">
        <v>153</v>
      </c>
      <c r="B78" s="3" t="s">
        <v>154</v>
      </c>
    </row>
    <row r="79" spans="1:2">
      <c r="A79" s="2" t="s">
        <v>155</v>
      </c>
      <c r="B79" s="3" t="s">
        <v>156</v>
      </c>
    </row>
    <row r="80" spans="1:2">
      <c r="A80" s="2" t="s">
        <v>157</v>
      </c>
      <c r="B80" s="3" t="s">
        <v>158</v>
      </c>
    </row>
    <row r="81" spans="1:2">
      <c r="A81" s="2" t="s">
        <v>159</v>
      </c>
      <c r="B81" s="3" t="s">
        <v>160</v>
      </c>
    </row>
    <row r="82" spans="1:2">
      <c r="A82" s="2" t="s">
        <v>161</v>
      </c>
      <c r="B82" s="3" t="s">
        <v>162</v>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 xmlns:r="http://schemas.openxmlformats.org/officeDocument/2006/relationships" ref="A45" r:id="rId44"/>
    <hyperlink xmlns:r="http://schemas.openxmlformats.org/officeDocument/2006/relationships" ref="A46" r:id="rId45"/>
    <hyperlink xmlns:r="http://schemas.openxmlformats.org/officeDocument/2006/relationships" ref="A47" r:id="rId46"/>
    <hyperlink xmlns:r="http://schemas.openxmlformats.org/officeDocument/2006/relationships" ref="A48" r:id="rId47"/>
    <hyperlink xmlns:r="http://schemas.openxmlformats.org/officeDocument/2006/relationships" ref="A49" r:id="rId48"/>
    <hyperlink xmlns:r="http://schemas.openxmlformats.org/officeDocument/2006/relationships" ref="A50" r:id="rId49"/>
    <hyperlink xmlns:r="http://schemas.openxmlformats.org/officeDocument/2006/relationships" ref="A51" r:id="rId50"/>
    <hyperlink xmlns:r="http://schemas.openxmlformats.org/officeDocument/2006/relationships" ref="A52" r:id="rId51"/>
    <hyperlink xmlns:r="http://schemas.openxmlformats.org/officeDocument/2006/relationships" ref="A53" r:id="rId52"/>
    <hyperlink xmlns:r="http://schemas.openxmlformats.org/officeDocument/2006/relationships" ref="A54" r:id="rId53"/>
    <hyperlink xmlns:r="http://schemas.openxmlformats.org/officeDocument/2006/relationships" ref="A55" r:id="rId54"/>
    <hyperlink xmlns:r="http://schemas.openxmlformats.org/officeDocument/2006/relationships" ref="A56" r:id="rId55"/>
    <hyperlink xmlns:r="http://schemas.openxmlformats.org/officeDocument/2006/relationships" ref="A57" r:id="rId56"/>
    <hyperlink xmlns:r="http://schemas.openxmlformats.org/officeDocument/2006/relationships" ref="A58" r:id="rId57"/>
    <hyperlink xmlns:r="http://schemas.openxmlformats.org/officeDocument/2006/relationships" ref="A59" r:id="rId58"/>
    <hyperlink xmlns:r="http://schemas.openxmlformats.org/officeDocument/2006/relationships" ref="A60" r:id="rId59"/>
    <hyperlink xmlns:r="http://schemas.openxmlformats.org/officeDocument/2006/relationships" ref="A61" r:id="rId60"/>
    <hyperlink xmlns:r="http://schemas.openxmlformats.org/officeDocument/2006/relationships" ref="A62" r:id="rId61"/>
    <hyperlink xmlns:r="http://schemas.openxmlformats.org/officeDocument/2006/relationships" ref="A63" r:id="rId62"/>
    <hyperlink xmlns:r="http://schemas.openxmlformats.org/officeDocument/2006/relationships" ref="A64" r:id="rId63"/>
    <hyperlink xmlns:r="http://schemas.openxmlformats.org/officeDocument/2006/relationships" ref="A65" r:id="rId64"/>
    <hyperlink xmlns:r="http://schemas.openxmlformats.org/officeDocument/2006/relationships" ref="A66" r:id="rId65"/>
    <hyperlink xmlns:r="http://schemas.openxmlformats.org/officeDocument/2006/relationships" ref="A67" r:id="rId66"/>
    <hyperlink xmlns:r="http://schemas.openxmlformats.org/officeDocument/2006/relationships" ref="A68" r:id="rId67"/>
    <hyperlink xmlns:r="http://schemas.openxmlformats.org/officeDocument/2006/relationships" ref="A69" r:id="rId68"/>
    <hyperlink xmlns:r="http://schemas.openxmlformats.org/officeDocument/2006/relationships" ref="A70" r:id="rId69"/>
    <hyperlink xmlns:r="http://schemas.openxmlformats.org/officeDocument/2006/relationships" ref="A71" r:id="rId70"/>
    <hyperlink xmlns:r="http://schemas.openxmlformats.org/officeDocument/2006/relationships" ref="A72" r:id="rId71"/>
    <hyperlink xmlns:r="http://schemas.openxmlformats.org/officeDocument/2006/relationships" ref="A73" r:id="rId72"/>
    <hyperlink xmlns:r="http://schemas.openxmlformats.org/officeDocument/2006/relationships" ref="A74" r:id="rId73"/>
    <hyperlink xmlns:r="http://schemas.openxmlformats.org/officeDocument/2006/relationships" ref="A75" r:id="rId74"/>
    <hyperlink xmlns:r="http://schemas.openxmlformats.org/officeDocument/2006/relationships" ref="A76" r:id="rId75"/>
    <hyperlink xmlns:r="http://schemas.openxmlformats.org/officeDocument/2006/relationships" ref="A77" r:id="rId76"/>
    <hyperlink xmlns:r="http://schemas.openxmlformats.org/officeDocument/2006/relationships" ref="A78" r:id="rId77"/>
    <hyperlink xmlns:r="http://schemas.openxmlformats.org/officeDocument/2006/relationships" ref="A79" r:id="rId78"/>
    <hyperlink xmlns:r="http://schemas.openxmlformats.org/officeDocument/2006/relationships" ref="A80" r:id="rId79"/>
    <hyperlink xmlns:r="http://schemas.openxmlformats.org/officeDocument/2006/relationships" ref="A81" r:id="rId80"/>
    <hyperlink xmlns:r="http://schemas.openxmlformats.org/officeDocument/2006/relationships" ref="A82" r:id="rId81"/>
  </hyperlink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278</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75.68648044</v>
      </c>
      <c r="F7" s="20" t="n">
        <v>0.53580869</v>
      </c>
      <c r="G7" s="18" t="n">
        <v>11.66536357</v>
      </c>
      <c r="H7" s="20" t="n">
        <v>0.39071426</v>
      </c>
      <c r="I7" s="18" t="n">
        <v>9.13879502</v>
      </c>
      <c r="J7" s="20" t="n">
        <v>0.36577996</v>
      </c>
      <c r="K7" s="18" t="n">
        <v>0</v>
      </c>
      <c r="L7" s="20" t="n">
        <v>0</v>
      </c>
      <c r="M7" s="18" t="s">
        <v>182</v>
      </c>
      <c r="N7" s="20" t="s">
        <v>182</v>
      </c>
      <c r="O7" s="18" t="n">
        <v>0</v>
      </c>
      <c r="P7" s="20" t="n">
        <v>0</v>
      </c>
      <c r="Q7" s="18" t="n">
        <v>0</v>
      </c>
      <c r="R7" s="20" t="n">
        <v>0</v>
      </c>
      <c r="S7" s="18" t="n">
        <v>3.50936098</v>
      </c>
      <c r="T7" s="20" t="n">
        <v>0.2459204</v>
      </c>
    </row>
    <row r="8" spans="1:20">
      <c r="A8" s="15" t="s">
        <v>183</v>
      </c>
      <c r="B8" s="17" t="n">
        <v>7007</v>
      </c>
      <c r="C8" s="18">
        <f>(121.0/B8*100)</f>
        <v/>
      </c>
      <c r="D8" s="19" t="n">
        <v>6886</v>
      </c>
      <c r="E8" s="18" t="n">
        <v>83.79780847000001</v>
      </c>
      <c r="F8" s="20" t="n">
        <v>0.5482396899999999</v>
      </c>
      <c r="G8" s="18" t="n">
        <v>7.22582279</v>
      </c>
      <c r="H8" s="20" t="n">
        <v>0.342569</v>
      </c>
      <c r="I8" s="18" t="n">
        <v>5.82964487</v>
      </c>
      <c r="J8" s="20" t="n">
        <v>0.36100914</v>
      </c>
      <c r="K8" s="18" t="n">
        <v>0</v>
      </c>
      <c r="L8" s="20" t="n">
        <v>0</v>
      </c>
      <c r="M8" s="18" t="s">
        <v>182</v>
      </c>
      <c r="N8" s="20" t="s">
        <v>182</v>
      </c>
      <c r="O8" s="18" t="n">
        <v>0.48076987</v>
      </c>
      <c r="P8" s="20" t="n">
        <v>0.11842893</v>
      </c>
      <c r="Q8" s="18" t="n">
        <v>0</v>
      </c>
      <c r="R8" s="20" t="n">
        <v>0</v>
      </c>
      <c r="S8" s="18" t="n">
        <v>2.665954</v>
      </c>
      <c r="T8" s="20" t="n">
        <v>0.27957255</v>
      </c>
    </row>
    <row r="9" spans="1:20">
      <c r="A9" s="15" t="s">
        <v>184</v>
      </c>
      <c r="B9" s="17" t="n">
        <v>9651</v>
      </c>
      <c r="C9" s="18">
        <f>(461.0/B9*100)</f>
        <v/>
      </c>
      <c r="D9" s="19" t="n">
        <v>9190</v>
      </c>
      <c r="E9" s="18" t="n">
        <v>78.45615261</v>
      </c>
      <c r="F9" s="20" t="n">
        <v>0.74423809</v>
      </c>
      <c r="G9" s="18" t="n">
        <v>8.214066170000001</v>
      </c>
      <c r="H9" s="20" t="n">
        <v>0.35238422</v>
      </c>
      <c r="I9" s="18" t="n">
        <v>6.65429638</v>
      </c>
      <c r="J9" s="20" t="n">
        <v>0.38109348</v>
      </c>
      <c r="K9" s="18" t="n">
        <v>0</v>
      </c>
      <c r="L9" s="20" t="n">
        <v>0</v>
      </c>
      <c r="M9" s="18" t="s">
        <v>182</v>
      </c>
      <c r="N9" s="20" t="s">
        <v>182</v>
      </c>
      <c r="O9" s="18" t="n">
        <v>3.12314946</v>
      </c>
      <c r="P9" s="20" t="n">
        <v>0.55873643</v>
      </c>
      <c r="Q9" s="18" t="n">
        <v>0</v>
      </c>
      <c r="R9" s="20" t="n">
        <v>0</v>
      </c>
      <c r="S9" s="18" t="n">
        <v>3.55233538</v>
      </c>
      <c r="T9" s="20" t="n">
        <v>0.33649924</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48.00367945</v>
      </c>
      <c r="F11" s="20" t="n">
        <v>0.78622482</v>
      </c>
      <c r="G11" s="18" t="n">
        <v>21.57499283</v>
      </c>
      <c r="H11" s="20" t="n">
        <v>0.61924041</v>
      </c>
      <c r="I11" s="18" t="n">
        <v>27.4228521</v>
      </c>
      <c r="J11" s="20" t="n">
        <v>0.79397992</v>
      </c>
      <c r="K11" s="18" t="n">
        <v>0</v>
      </c>
      <c r="L11" s="20" t="n">
        <v>0</v>
      </c>
      <c r="M11" s="18" t="s">
        <v>182</v>
      </c>
      <c r="N11" s="20" t="s">
        <v>182</v>
      </c>
      <c r="O11" s="18" t="n">
        <v>0</v>
      </c>
      <c r="P11" s="20" t="n">
        <v>0</v>
      </c>
      <c r="Q11" s="18" t="n">
        <v>0</v>
      </c>
      <c r="R11" s="20" t="n">
        <v>0</v>
      </c>
      <c r="S11" s="18" t="n">
        <v>2.99847562</v>
      </c>
      <c r="T11" s="20" t="n">
        <v>0.33086662</v>
      </c>
    </row>
    <row r="12" spans="1:20">
      <c r="A12" s="15" t="s">
        <v>187</v>
      </c>
      <c r="B12" s="17" t="n">
        <v>6894</v>
      </c>
      <c r="C12" s="18">
        <f>(124.0/B12*100)</f>
        <v/>
      </c>
      <c r="D12" s="19" t="n">
        <v>6770</v>
      </c>
      <c r="E12" s="18" t="n">
        <v>66.71573997</v>
      </c>
      <c r="F12" s="20" t="n">
        <v>0.83657795</v>
      </c>
      <c r="G12" s="18" t="n">
        <v>12.99915272</v>
      </c>
      <c r="H12" s="20" t="n">
        <v>0.534332</v>
      </c>
      <c r="I12" s="18" t="n">
        <v>14.74827223</v>
      </c>
      <c r="J12" s="20" t="n">
        <v>0.55369155</v>
      </c>
      <c r="K12" s="18" t="n">
        <v>0</v>
      </c>
      <c r="L12" s="20" t="n">
        <v>0</v>
      </c>
      <c r="M12" s="18" t="s">
        <v>182</v>
      </c>
      <c r="N12" s="20" t="s">
        <v>182</v>
      </c>
      <c r="O12" s="18" t="n">
        <v>2.3741744</v>
      </c>
      <c r="P12" s="20" t="n">
        <v>0.59797428</v>
      </c>
      <c r="Q12" s="18" t="n">
        <v>0</v>
      </c>
      <c r="R12" s="20" t="n">
        <v>0</v>
      </c>
      <c r="S12" s="18" t="n">
        <v>3.16266068</v>
      </c>
      <c r="T12" s="20" t="n">
        <v>0.36326632</v>
      </c>
    </row>
    <row r="13" spans="1:20">
      <c r="A13" s="15" t="s">
        <v>188</v>
      </c>
      <c r="B13" s="17" t="n">
        <v>7161</v>
      </c>
      <c r="C13" s="18">
        <f>(300.0/B13*100)</f>
        <v/>
      </c>
      <c r="D13" s="19" t="n">
        <v>6861</v>
      </c>
      <c r="E13" s="18" t="n">
        <v>73.52755958</v>
      </c>
      <c r="F13" s="20" t="n">
        <v>0.7922354</v>
      </c>
      <c r="G13" s="18" t="n">
        <v>10.99634167</v>
      </c>
      <c r="H13" s="20" t="n">
        <v>0.49306368</v>
      </c>
      <c r="I13" s="18" t="n">
        <v>8.54093003</v>
      </c>
      <c r="J13" s="20" t="n">
        <v>0.4476027</v>
      </c>
      <c r="K13" s="18" t="n">
        <v>0</v>
      </c>
      <c r="L13" s="20" t="n">
        <v>0</v>
      </c>
      <c r="M13" s="18" t="s">
        <v>182</v>
      </c>
      <c r="N13" s="20" t="s">
        <v>182</v>
      </c>
      <c r="O13" s="18" t="n">
        <v>4.18241901</v>
      </c>
      <c r="P13" s="20" t="n">
        <v>0.48047642</v>
      </c>
      <c r="Q13" s="18" t="n">
        <v>0</v>
      </c>
      <c r="R13" s="20" t="n">
        <v>0</v>
      </c>
      <c r="S13" s="18" t="n">
        <v>2.75274971</v>
      </c>
      <c r="T13" s="20" t="n">
        <v>0.28248041</v>
      </c>
    </row>
    <row r="14" spans="1:20">
      <c r="A14" s="15" t="s">
        <v>189</v>
      </c>
      <c r="B14" s="17" t="n">
        <v>5587</v>
      </c>
      <c r="C14" s="18">
        <f>(183.0/B14*100)</f>
        <v/>
      </c>
      <c r="D14" s="19" t="n">
        <v>5404</v>
      </c>
      <c r="E14" s="18" t="n">
        <v>56.11753058</v>
      </c>
      <c r="F14" s="20" t="n">
        <v>0.7831709</v>
      </c>
      <c r="G14" s="18" t="n">
        <v>17.19140941</v>
      </c>
      <c r="H14" s="20" t="n">
        <v>0.60339496</v>
      </c>
      <c r="I14" s="18" t="n">
        <v>25.28248717</v>
      </c>
      <c r="J14" s="20" t="n">
        <v>0.66452405</v>
      </c>
      <c r="K14" s="18" t="n">
        <v>0</v>
      </c>
      <c r="L14" s="20" t="n">
        <v>0</v>
      </c>
      <c r="M14" s="18" t="s">
        <v>182</v>
      </c>
      <c r="N14" s="20" t="s">
        <v>182</v>
      </c>
      <c r="O14" s="18" t="n">
        <v>0</v>
      </c>
      <c r="P14" s="20" t="n">
        <v>0</v>
      </c>
      <c r="Q14" s="18" t="n">
        <v>0</v>
      </c>
      <c r="R14" s="20" t="n">
        <v>0</v>
      </c>
      <c r="S14" s="18" t="n">
        <v>1.40857284</v>
      </c>
      <c r="T14" s="20" t="n">
        <v>0.22691099</v>
      </c>
    </row>
    <row r="15" spans="1:20">
      <c r="A15" s="15" t="s">
        <v>190</v>
      </c>
      <c r="B15" s="17" t="n">
        <v>5882</v>
      </c>
      <c r="C15" s="18">
        <f>(127.0/B15*100)</f>
        <v/>
      </c>
      <c r="D15" s="19" t="n">
        <v>5755</v>
      </c>
      <c r="E15" s="18" t="n">
        <v>54.07353106</v>
      </c>
      <c r="F15" s="20" t="n">
        <v>0.86968515</v>
      </c>
      <c r="G15" s="18" t="n">
        <v>27.75674067</v>
      </c>
      <c r="H15" s="20" t="n">
        <v>0.61933415</v>
      </c>
      <c r="I15" s="18" t="n">
        <v>15.08440092</v>
      </c>
      <c r="J15" s="20" t="n">
        <v>0.50129605</v>
      </c>
      <c r="K15" s="18" t="n">
        <v>0</v>
      </c>
      <c r="L15" s="20" t="n">
        <v>0</v>
      </c>
      <c r="M15" s="18" t="s">
        <v>182</v>
      </c>
      <c r="N15" s="20" t="s">
        <v>182</v>
      </c>
      <c r="O15" s="18" t="n">
        <v>1.02562574</v>
      </c>
      <c r="P15" s="20" t="n">
        <v>0.45962649</v>
      </c>
      <c r="Q15" s="18" t="n">
        <v>0</v>
      </c>
      <c r="R15" s="20" t="n">
        <v>0</v>
      </c>
      <c r="S15" s="18" t="n">
        <v>2.05970161</v>
      </c>
      <c r="T15" s="20" t="n">
        <v>0.26084002</v>
      </c>
    </row>
    <row r="16" spans="1:20">
      <c r="A16" s="15" t="s">
        <v>191</v>
      </c>
      <c r="B16" s="17" t="n">
        <v>6108</v>
      </c>
      <c r="C16" s="18">
        <f>(235.0/B16*100)</f>
        <v/>
      </c>
      <c r="D16" s="19" t="n">
        <v>5873</v>
      </c>
      <c r="E16" s="18" t="n">
        <v>74.41046695</v>
      </c>
      <c r="F16" s="20" t="n">
        <v>0.67596883</v>
      </c>
      <c r="G16" s="18" t="n">
        <v>11.32804478</v>
      </c>
      <c r="H16" s="20" t="n">
        <v>0.4637636</v>
      </c>
      <c r="I16" s="18" t="n">
        <v>9.878237179999999</v>
      </c>
      <c r="J16" s="20" t="n">
        <v>0.40797868</v>
      </c>
      <c r="K16" s="18" t="n">
        <v>0</v>
      </c>
      <c r="L16" s="20" t="n">
        <v>0</v>
      </c>
      <c r="M16" s="18" t="s">
        <v>182</v>
      </c>
      <c r="N16" s="20" t="s">
        <v>182</v>
      </c>
      <c r="O16" s="18" t="n">
        <v>0</v>
      </c>
      <c r="P16" s="20" t="n">
        <v>0</v>
      </c>
      <c r="Q16" s="18" t="n">
        <v>0</v>
      </c>
      <c r="R16" s="20" t="n">
        <v>0</v>
      </c>
      <c r="S16" s="18" t="n">
        <v>4.3832511</v>
      </c>
      <c r="T16" s="20" t="n">
        <v>0.47813449</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48.78142385</v>
      </c>
      <c r="F18" s="20" t="n">
        <v>0.99670187</v>
      </c>
      <c r="G18" s="18" t="n">
        <v>22.58539529</v>
      </c>
      <c r="H18" s="20" t="n">
        <v>0.60701654</v>
      </c>
      <c r="I18" s="18" t="n">
        <v>24.11144851</v>
      </c>
      <c r="J18" s="20" t="n">
        <v>0.77468467</v>
      </c>
      <c r="K18" s="18" t="n">
        <v>0</v>
      </c>
      <c r="L18" s="20" t="n">
        <v>0</v>
      </c>
      <c r="M18" s="18" t="s">
        <v>182</v>
      </c>
      <c r="N18" s="20" t="s">
        <v>182</v>
      </c>
      <c r="O18" s="18" t="n">
        <v>0</v>
      </c>
      <c r="P18" s="20" t="n">
        <v>0</v>
      </c>
      <c r="Q18" s="18" t="n">
        <v>0</v>
      </c>
      <c r="R18" s="20" t="n">
        <v>0</v>
      </c>
      <c r="S18" s="18" t="n">
        <v>4.52173235</v>
      </c>
      <c r="T18" s="20" t="n">
        <v>0.51681615</v>
      </c>
    </row>
    <row r="19" spans="1:20">
      <c r="A19" s="15" t="s">
        <v>194</v>
      </c>
      <c r="B19" s="17" t="n">
        <v>5658</v>
      </c>
      <c r="C19" s="18">
        <f>(120.0/B19*100)</f>
        <v/>
      </c>
      <c r="D19" s="19" t="n">
        <v>5538</v>
      </c>
      <c r="E19" s="18" t="n">
        <v>48.82042583</v>
      </c>
      <c r="F19" s="20" t="n">
        <v>0.89634095</v>
      </c>
      <c r="G19" s="18" t="n">
        <v>21.98129038</v>
      </c>
      <c r="H19" s="20" t="n">
        <v>0.68273637</v>
      </c>
      <c r="I19" s="18" t="n">
        <v>26.16382842</v>
      </c>
      <c r="J19" s="20" t="n">
        <v>0.74164133</v>
      </c>
      <c r="K19" s="18" t="n">
        <v>0</v>
      </c>
      <c r="L19" s="20" t="n">
        <v>0</v>
      </c>
      <c r="M19" s="18" t="s">
        <v>182</v>
      </c>
      <c r="N19" s="20" t="s">
        <v>182</v>
      </c>
      <c r="O19" s="18" t="n">
        <v>0</v>
      </c>
      <c r="P19" s="20" t="n">
        <v>0</v>
      </c>
      <c r="Q19" s="18" t="n">
        <v>0</v>
      </c>
      <c r="R19" s="20" t="n">
        <v>0</v>
      </c>
      <c r="S19" s="18" t="n">
        <v>3.03445537</v>
      </c>
      <c r="T19" s="20" t="n">
        <v>0.36234697</v>
      </c>
    </row>
    <row r="20" spans="1:20">
      <c r="A20" s="15" t="s">
        <v>195</v>
      </c>
      <c r="B20" s="17" t="n">
        <v>3371</v>
      </c>
      <c r="C20" s="18">
        <f>(81.0/B20*100)</f>
        <v/>
      </c>
      <c r="D20" s="19" t="n">
        <v>3290</v>
      </c>
      <c r="E20" s="18" t="n">
        <v>58.23219407</v>
      </c>
      <c r="F20" s="20" t="n">
        <v>0.87962708</v>
      </c>
      <c r="G20" s="18" t="n">
        <v>22.49553086</v>
      </c>
      <c r="H20" s="20" t="n">
        <v>0.66086314</v>
      </c>
      <c r="I20" s="18" t="n">
        <v>17.336855</v>
      </c>
      <c r="J20" s="20" t="n">
        <v>0.69661738</v>
      </c>
      <c r="K20" s="18" t="n">
        <v>0</v>
      </c>
      <c r="L20" s="20" t="n">
        <v>0</v>
      </c>
      <c r="M20" s="18" t="s">
        <v>182</v>
      </c>
      <c r="N20" s="20" t="s">
        <v>182</v>
      </c>
      <c r="O20" s="18" t="n">
        <v>0</v>
      </c>
      <c r="P20" s="20" t="n">
        <v>0</v>
      </c>
      <c r="Q20" s="18" t="n">
        <v>0</v>
      </c>
      <c r="R20" s="20" t="n">
        <v>0</v>
      </c>
      <c r="S20" s="18" t="n">
        <v>1.93542007</v>
      </c>
      <c r="T20" s="20" t="n">
        <v>0.22329426</v>
      </c>
    </row>
    <row r="21" spans="1:20">
      <c r="A21" s="15" t="s">
        <v>196</v>
      </c>
      <c r="B21" s="17" t="n">
        <v>5741</v>
      </c>
      <c r="C21" s="18">
        <f>(72.0/B21*100)</f>
        <v/>
      </c>
      <c r="D21" s="19" t="n">
        <v>5669</v>
      </c>
      <c r="E21" s="18" t="n">
        <v>62.08586833</v>
      </c>
      <c r="F21" s="20" t="n">
        <v>0.99973049</v>
      </c>
      <c r="G21" s="18" t="n">
        <v>20.88673147</v>
      </c>
      <c r="H21" s="20" t="n">
        <v>0.72634683</v>
      </c>
      <c r="I21" s="18" t="n">
        <v>15.42709702</v>
      </c>
      <c r="J21" s="20" t="n">
        <v>0.62613749</v>
      </c>
      <c r="K21" s="18" t="n">
        <v>0</v>
      </c>
      <c r="L21" s="20" t="n">
        <v>0</v>
      </c>
      <c r="M21" s="18" t="s">
        <v>182</v>
      </c>
      <c r="N21" s="20" t="s">
        <v>182</v>
      </c>
      <c r="O21" s="18" t="n">
        <v>0</v>
      </c>
      <c r="P21" s="20" t="n">
        <v>0</v>
      </c>
      <c r="Q21" s="18" t="n">
        <v>0</v>
      </c>
      <c r="R21" s="20" t="n">
        <v>0</v>
      </c>
      <c r="S21" s="18" t="n">
        <v>1.60030318</v>
      </c>
      <c r="T21" s="20" t="n">
        <v>0.19119644</v>
      </c>
    </row>
    <row r="22" spans="1:20">
      <c r="A22" s="15" t="s">
        <v>197</v>
      </c>
      <c r="B22" s="17" t="n">
        <v>6598</v>
      </c>
      <c r="C22" s="18">
        <f>(93.0/B22*100)</f>
        <v/>
      </c>
      <c r="D22" s="19" t="n">
        <v>6505</v>
      </c>
      <c r="E22" s="18" t="n">
        <v>58.32953535</v>
      </c>
      <c r="F22" s="20" t="n">
        <v>1.15283103</v>
      </c>
      <c r="G22" s="18" t="n">
        <v>12.47296927</v>
      </c>
      <c r="H22" s="20" t="n">
        <v>0.56748063</v>
      </c>
      <c r="I22" s="18" t="n">
        <v>14.53927</v>
      </c>
      <c r="J22" s="20" t="n">
        <v>0.76042262</v>
      </c>
      <c r="K22" s="18" t="n">
        <v>0</v>
      </c>
      <c r="L22" s="20" t="n">
        <v>0</v>
      </c>
      <c r="M22" s="18" t="s">
        <v>182</v>
      </c>
      <c r="N22" s="20" t="s">
        <v>182</v>
      </c>
      <c r="O22" s="18" t="n">
        <v>10.37230352</v>
      </c>
      <c r="P22" s="20" t="n">
        <v>1.33980924</v>
      </c>
      <c r="Q22" s="18" t="n">
        <v>0</v>
      </c>
      <c r="R22" s="20" t="n">
        <v>0</v>
      </c>
      <c r="S22" s="18" t="n">
        <v>4.28592187</v>
      </c>
      <c r="T22" s="20" t="n">
        <v>0.48236275</v>
      </c>
    </row>
    <row r="23" spans="1:20">
      <c r="A23" s="15" t="s">
        <v>198</v>
      </c>
      <c r="B23" s="17" t="n">
        <v>11583</v>
      </c>
      <c r="C23" s="18">
        <f>(499.0/B23*100)</f>
        <v/>
      </c>
      <c r="D23" s="19" t="n">
        <v>11084</v>
      </c>
      <c r="E23" s="18" t="n">
        <v>69.17430505999999</v>
      </c>
      <c r="F23" s="20" t="n">
        <v>0.75687952</v>
      </c>
      <c r="G23" s="18" t="n">
        <v>15.65363605</v>
      </c>
      <c r="H23" s="20" t="n">
        <v>0.60323664</v>
      </c>
      <c r="I23" s="18" t="n">
        <v>12.00134026</v>
      </c>
      <c r="J23" s="20" t="n">
        <v>0.41672969</v>
      </c>
      <c r="K23" s="18" t="n">
        <v>0</v>
      </c>
      <c r="L23" s="20" t="n">
        <v>0</v>
      </c>
      <c r="M23" s="18" t="s">
        <v>182</v>
      </c>
      <c r="N23" s="20" t="s">
        <v>182</v>
      </c>
      <c r="O23" s="18" t="n">
        <v>0</v>
      </c>
      <c r="P23" s="20" t="n">
        <v>0</v>
      </c>
      <c r="Q23" s="18" t="n">
        <v>0</v>
      </c>
      <c r="R23" s="20" t="n">
        <v>0</v>
      </c>
      <c r="S23" s="18" t="n">
        <v>3.17071862</v>
      </c>
      <c r="T23" s="20" t="n">
        <v>0.36125619</v>
      </c>
    </row>
    <row r="24" spans="1:20">
      <c r="A24" s="15" t="s">
        <v>199</v>
      </c>
      <c r="B24" s="17" t="n">
        <v>6647</v>
      </c>
      <c r="C24" s="18">
        <f>(13.0/B24*100)</f>
        <v/>
      </c>
      <c r="D24" s="19" t="n">
        <v>6634</v>
      </c>
      <c r="E24" s="18" t="n">
        <v>51.64204596</v>
      </c>
      <c r="F24" s="20" t="n">
        <v>0.85744147</v>
      </c>
      <c r="G24" s="18" t="n">
        <v>29.61408728</v>
      </c>
      <c r="H24" s="20" t="n">
        <v>0.69378642</v>
      </c>
      <c r="I24" s="18" t="n">
        <v>17.66996368</v>
      </c>
      <c r="J24" s="20" t="n">
        <v>0.6443871799999999</v>
      </c>
      <c r="K24" s="18" t="n">
        <v>0</v>
      </c>
      <c r="L24" s="20" t="n">
        <v>0</v>
      </c>
      <c r="M24" s="18" t="s">
        <v>182</v>
      </c>
      <c r="N24" s="20" t="s">
        <v>182</v>
      </c>
      <c r="O24" s="18" t="n">
        <v>0</v>
      </c>
      <c r="P24" s="20" t="n">
        <v>0</v>
      </c>
      <c r="Q24" s="18" t="n">
        <v>0</v>
      </c>
      <c r="R24" s="20" t="n">
        <v>0</v>
      </c>
      <c r="S24" s="18" t="n">
        <v>1.07390309</v>
      </c>
      <c r="T24" s="20" t="n">
        <v>0.18732463</v>
      </c>
    </row>
    <row r="25" spans="1:20">
      <c r="A25" s="15" t="s">
        <v>200</v>
      </c>
      <c r="B25" s="17" t="n">
        <v>5581</v>
      </c>
      <c r="C25" s="18">
        <f>(28.0/B25*100)</f>
        <v/>
      </c>
      <c r="D25" s="19" t="n">
        <v>5553</v>
      </c>
      <c r="E25" s="18" t="n">
        <v>61.57753849</v>
      </c>
      <c r="F25" s="20" t="n">
        <v>1.02841672</v>
      </c>
      <c r="G25" s="18" t="n">
        <v>17.34692358</v>
      </c>
      <c r="H25" s="20" t="n">
        <v>0.67468963</v>
      </c>
      <c r="I25" s="18" t="n">
        <v>20.23633785</v>
      </c>
      <c r="J25" s="20" t="n">
        <v>0.73006444</v>
      </c>
      <c r="K25" s="18" t="n">
        <v>0</v>
      </c>
      <c r="L25" s="20" t="n">
        <v>0</v>
      </c>
      <c r="M25" s="18" t="s">
        <v>182</v>
      </c>
      <c r="N25" s="20" t="s">
        <v>182</v>
      </c>
      <c r="O25" s="18" t="n">
        <v>0</v>
      </c>
      <c r="P25" s="20" t="n">
        <v>0</v>
      </c>
      <c r="Q25" s="18" t="n">
        <v>0</v>
      </c>
      <c r="R25" s="20" t="n">
        <v>0</v>
      </c>
      <c r="S25" s="18" t="n">
        <v>0.83920008</v>
      </c>
      <c r="T25" s="20" t="n">
        <v>0.14473104</v>
      </c>
    </row>
    <row r="26" spans="1:20">
      <c r="A26" s="15" t="s">
        <v>201</v>
      </c>
      <c r="B26" s="17" t="n">
        <v>4869</v>
      </c>
      <c r="C26" s="18">
        <f>(95.0/B26*100)</f>
        <v/>
      </c>
      <c r="D26" s="19" t="n">
        <v>4774</v>
      </c>
      <c r="E26" s="18" t="n">
        <v>50.62186143</v>
      </c>
      <c r="F26" s="20" t="n">
        <v>0.89306477</v>
      </c>
      <c r="G26" s="18" t="n">
        <v>17.70989976</v>
      </c>
      <c r="H26" s="20" t="n">
        <v>0.60165796</v>
      </c>
      <c r="I26" s="18" t="n">
        <v>29.71611876</v>
      </c>
      <c r="J26" s="20" t="n">
        <v>0.83612941</v>
      </c>
      <c r="K26" s="18" t="n">
        <v>0</v>
      </c>
      <c r="L26" s="20" t="n">
        <v>0</v>
      </c>
      <c r="M26" s="18" t="s">
        <v>182</v>
      </c>
      <c r="N26" s="20" t="s">
        <v>182</v>
      </c>
      <c r="O26" s="18" t="n">
        <v>0</v>
      </c>
      <c r="P26" s="20" t="n">
        <v>0</v>
      </c>
      <c r="Q26" s="18" t="n">
        <v>0</v>
      </c>
      <c r="R26" s="20" t="n">
        <v>0</v>
      </c>
      <c r="S26" s="18" t="n">
        <v>1.95212005</v>
      </c>
      <c r="T26" s="20" t="n">
        <v>0.22703444</v>
      </c>
    </row>
    <row r="27" spans="1:20">
      <c r="A27" s="15" t="s">
        <v>202</v>
      </c>
      <c r="B27" s="17" t="n">
        <v>5299</v>
      </c>
      <c r="C27" s="18">
        <f>(154.0/B27*100)</f>
        <v/>
      </c>
      <c r="D27" s="19" t="n">
        <v>5145</v>
      </c>
      <c r="E27" s="18" t="n">
        <v>80.29996376</v>
      </c>
      <c r="F27" s="20" t="n">
        <v>0.47812064</v>
      </c>
      <c r="G27" s="18" t="n">
        <v>9.24827507</v>
      </c>
      <c r="H27" s="20" t="n">
        <v>0.37701369</v>
      </c>
      <c r="I27" s="18" t="n">
        <v>5.46273286</v>
      </c>
      <c r="J27" s="20" t="n">
        <v>0.29464773</v>
      </c>
      <c r="K27" s="18" t="n">
        <v>0</v>
      </c>
      <c r="L27" s="20" t="n">
        <v>0</v>
      </c>
      <c r="M27" s="18" t="s">
        <v>182</v>
      </c>
      <c r="N27" s="20" t="s">
        <v>182</v>
      </c>
      <c r="O27" s="18" t="n">
        <v>0</v>
      </c>
      <c r="P27" s="20" t="n">
        <v>0</v>
      </c>
      <c r="Q27" s="18" t="n">
        <v>0</v>
      </c>
      <c r="R27" s="20" t="n">
        <v>0</v>
      </c>
      <c r="S27" s="18" t="n">
        <v>4.9890283</v>
      </c>
      <c r="T27" s="20" t="n">
        <v>0.28015377</v>
      </c>
    </row>
    <row r="28" spans="1:20">
      <c r="A28" s="15" t="s">
        <v>203</v>
      </c>
      <c r="B28" s="17" t="n">
        <v>7568</v>
      </c>
      <c r="C28" s="18">
        <f>(120.0/B28*100)</f>
        <v/>
      </c>
      <c r="D28" s="19" t="n">
        <v>7448</v>
      </c>
      <c r="E28" s="18" t="n">
        <v>27.66014373</v>
      </c>
      <c r="F28" s="20" t="n">
        <v>1.11100647</v>
      </c>
      <c r="G28" s="18" t="n">
        <v>8.77225606</v>
      </c>
      <c r="H28" s="20" t="n">
        <v>0.41030807</v>
      </c>
      <c r="I28" s="18" t="n">
        <v>61.2099484</v>
      </c>
      <c r="J28" s="20" t="n">
        <v>1.17286651</v>
      </c>
      <c r="K28" s="18" t="n">
        <v>0</v>
      </c>
      <c r="L28" s="20" t="n">
        <v>0</v>
      </c>
      <c r="M28" s="18" t="s">
        <v>182</v>
      </c>
      <c r="N28" s="20" t="s">
        <v>182</v>
      </c>
      <c r="O28" s="18" t="n">
        <v>0</v>
      </c>
      <c r="P28" s="20" t="n">
        <v>0</v>
      </c>
      <c r="Q28" s="18" t="n">
        <v>0</v>
      </c>
      <c r="R28" s="20" t="n">
        <v>0</v>
      </c>
      <c r="S28" s="18" t="n">
        <v>2.35765181</v>
      </c>
      <c r="T28" s="20" t="n">
        <v>0.20350123</v>
      </c>
    </row>
    <row r="29" spans="1:20">
      <c r="A29" s="15" t="s">
        <v>204</v>
      </c>
      <c r="B29" s="17" t="n">
        <v>5385</v>
      </c>
      <c r="C29" s="18">
        <f>(35.0/B29*100)</f>
        <v/>
      </c>
      <c r="D29" s="19" t="n">
        <v>5350</v>
      </c>
      <c r="E29" s="18" t="n">
        <v>82.72551838</v>
      </c>
      <c r="F29" s="20" t="n">
        <v>0.73297262</v>
      </c>
      <c r="G29" s="18" t="n">
        <v>8.44805382</v>
      </c>
      <c r="H29" s="20" t="n">
        <v>0.50731721</v>
      </c>
      <c r="I29" s="18" t="n">
        <v>4.85081416</v>
      </c>
      <c r="J29" s="20" t="n">
        <v>0.38368378</v>
      </c>
      <c r="K29" s="18" t="n">
        <v>0</v>
      </c>
      <c r="L29" s="20" t="n">
        <v>0</v>
      </c>
      <c r="M29" s="18" t="s">
        <v>182</v>
      </c>
      <c r="N29" s="20" t="s">
        <v>182</v>
      </c>
      <c r="O29" s="18" t="n">
        <v>2.76879651</v>
      </c>
      <c r="P29" s="20" t="n">
        <v>0.24146554</v>
      </c>
      <c r="Q29" s="18" t="n">
        <v>0</v>
      </c>
      <c r="R29" s="20" t="n">
        <v>0</v>
      </c>
      <c r="S29" s="18" t="n">
        <v>1.20681714</v>
      </c>
      <c r="T29" s="20" t="n">
        <v>0.18728373</v>
      </c>
    </row>
    <row r="30" spans="1:20">
      <c r="A30" s="15" t="s">
        <v>205</v>
      </c>
      <c r="B30" s="17" t="n">
        <v>4520</v>
      </c>
      <c r="C30" s="18">
        <f>(497.0/B30*100)</f>
        <v/>
      </c>
      <c r="D30" s="19" t="n">
        <v>4023</v>
      </c>
      <c r="E30" s="18" t="n">
        <v>64.2317505</v>
      </c>
      <c r="F30" s="20" t="n">
        <v>1.04094808</v>
      </c>
      <c r="G30" s="18" t="n">
        <v>17.69023252</v>
      </c>
      <c r="H30" s="20" t="n">
        <v>0.64754886</v>
      </c>
      <c r="I30" s="18" t="n">
        <v>15.20018084</v>
      </c>
      <c r="J30" s="20" t="n">
        <v>0.72458662</v>
      </c>
      <c r="K30" s="18" t="n">
        <v>0</v>
      </c>
      <c r="L30" s="20" t="n">
        <v>0</v>
      </c>
      <c r="M30" s="18" t="s">
        <v>182</v>
      </c>
      <c r="N30" s="20" t="s">
        <v>182</v>
      </c>
      <c r="O30" s="18" t="n">
        <v>0</v>
      </c>
      <c r="P30" s="20" t="n">
        <v>0</v>
      </c>
      <c r="Q30" s="18" t="n">
        <v>0</v>
      </c>
      <c r="R30" s="20" t="n">
        <v>0</v>
      </c>
      <c r="S30" s="18" t="n">
        <v>2.87783614</v>
      </c>
      <c r="T30" s="20" t="n">
        <v>0.26559937</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67.08163087</v>
      </c>
      <c r="F32" s="20" t="n">
        <v>0.9007493</v>
      </c>
      <c r="G32" s="18" t="n">
        <v>15.20956335</v>
      </c>
      <c r="H32" s="20" t="n">
        <v>0.5306287</v>
      </c>
      <c r="I32" s="18" t="n">
        <v>15.91368933</v>
      </c>
      <c r="J32" s="20" t="n">
        <v>0.60918051</v>
      </c>
      <c r="K32" s="18" t="n">
        <v>0</v>
      </c>
      <c r="L32" s="20" t="n">
        <v>0</v>
      </c>
      <c r="M32" s="18" t="s">
        <v>182</v>
      </c>
      <c r="N32" s="20" t="s">
        <v>182</v>
      </c>
      <c r="O32" s="18" t="n">
        <v>0</v>
      </c>
      <c r="P32" s="20" t="n">
        <v>0</v>
      </c>
      <c r="Q32" s="18" t="n">
        <v>0</v>
      </c>
      <c r="R32" s="20" t="n">
        <v>0</v>
      </c>
      <c r="S32" s="18" t="n">
        <v>1.79511645</v>
      </c>
      <c r="T32" s="20" t="n">
        <v>0.21309499</v>
      </c>
    </row>
    <row r="33" spans="1:20">
      <c r="A33" s="15" t="s">
        <v>208</v>
      </c>
      <c r="B33" s="17" t="n">
        <v>7325</v>
      </c>
      <c r="C33" s="18">
        <f>(212.0/B33*100)</f>
        <v/>
      </c>
      <c r="D33" s="19" t="n">
        <v>7113</v>
      </c>
      <c r="E33" s="18" t="n">
        <v>69.47671518</v>
      </c>
      <c r="F33" s="20" t="n">
        <v>0.77633803</v>
      </c>
      <c r="G33" s="18" t="n">
        <v>13.10180522</v>
      </c>
      <c r="H33" s="20" t="n">
        <v>0.5557236</v>
      </c>
      <c r="I33" s="18" t="n">
        <v>15.47650478</v>
      </c>
      <c r="J33" s="20" t="n">
        <v>0.49283872</v>
      </c>
      <c r="K33" s="18" t="n">
        <v>0</v>
      </c>
      <c r="L33" s="20" t="n">
        <v>0</v>
      </c>
      <c r="M33" s="18" t="s">
        <v>182</v>
      </c>
      <c r="N33" s="20" t="s">
        <v>182</v>
      </c>
      <c r="O33" s="18" t="n">
        <v>0</v>
      </c>
      <c r="P33" s="20" t="n">
        <v>0</v>
      </c>
      <c r="Q33" s="18" t="n">
        <v>0</v>
      </c>
      <c r="R33" s="20" t="n">
        <v>0</v>
      </c>
      <c r="S33" s="18" t="n">
        <v>1.94497482</v>
      </c>
      <c r="T33" s="20" t="n">
        <v>0.2351056</v>
      </c>
    </row>
    <row r="34" spans="1:20">
      <c r="A34" s="15" t="s">
        <v>209</v>
      </c>
      <c r="B34" s="17" t="n">
        <v>6350</v>
      </c>
      <c r="C34" s="18">
        <f>(76.0/B34*100)</f>
        <v/>
      </c>
      <c r="D34" s="19" t="n">
        <v>6274</v>
      </c>
      <c r="E34" s="18" t="n">
        <v>63.80509669</v>
      </c>
      <c r="F34" s="20" t="n">
        <v>0.88013663</v>
      </c>
      <c r="G34" s="18" t="n">
        <v>11.80635216</v>
      </c>
      <c r="H34" s="20" t="n">
        <v>0.48927467</v>
      </c>
      <c r="I34" s="18" t="n">
        <v>17.66963945</v>
      </c>
      <c r="J34" s="20" t="n">
        <v>0.64752907</v>
      </c>
      <c r="K34" s="18" t="n">
        <v>0</v>
      </c>
      <c r="L34" s="20" t="n">
        <v>0</v>
      </c>
      <c r="M34" s="18" t="s">
        <v>182</v>
      </c>
      <c r="N34" s="20" t="s">
        <v>182</v>
      </c>
      <c r="O34" s="18" t="n">
        <v>2.57578264</v>
      </c>
      <c r="P34" s="20" t="n">
        <v>0.53468971</v>
      </c>
      <c r="Q34" s="18" t="n">
        <v>0</v>
      </c>
      <c r="R34" s="20" t="n">
        <v>0</v>
      </c>
      <c r="S34" s="18" t="n">
        <v>4.14312906</v>
      </c>
      <c r="T34" s="20" t="n">
        <v>0.43634414</v>
      </c>
    </row>
    <row r="35" spans="1:20">
      <c r="A35" s="15" t="s">
        <v>210</v>
      </c>
      <c r="B35" s="17" t="n">
        <v>6406</v>
      </c>
      <c r="C35" s="18">
        <f>(67.0/B35*100)</f>
        <v/>
      </c>
      <c r="D35" s="19" t="n">
        <v>6339</v>
      </c>
      <c r="E35" s="18" t="n">
        <v>78.23967596</v>
      </c>
      <c r="F35" s="20" t="n">
        <v>0.63153967</v>
      </c>
      <c r="G35" s="18" t="n">
        <v>9.645798210000001</v>
      </c>
      <c r="H35" s="20" t="n">
        <v>0.46207571</v>
      </c>
      <c r="I35" s="18" t="n">
        <v>9.04562312</v>
      </c>
      <c r="J35" s="20" t="n">
        <v>0.46075083</v>
      </c>
      <c r="K35" s="18" t="n">
        <v>0</v>
      </c>
      <c r="L35" s="20" t="n">
        <v>0</v>
      </c>
      <c r="M35" s="18" t="s">
        <v>182</v>
      </c>
      <c r="N35" s="20" t="s">
        <v>182</v>
      </c>
      <c r="O35" s="18" t="n">
        <v>1.03972429</v>
      </c>
      <c r="P35" s="20" t="n">
        <v>0.05690605</v>
      </c>
      <c r="Q35" s="18" t="n">
        <v>0</v>
      </c>
      <c r="R35" s="20" t="n">
        <v>0</v>
      </c>
      <c r="S35" s="18" t="n">
        <v>2.02917841</v>
      </c>
      <c r="T35" s="20" t="n">
        <v>0.18689581</v>
      </c>
    </row>
    <row r="36" spans="1:20">
      <c r="A36" s="15" t="s">
        <v>211</v>
      </c>
      <c r="B36" s="17" t="n">
        <v>6736</v>
      </c>
      <c r="C36" s="18">
        <f>(41.0/B36*100)</f>
        <v/>
      </c>
      <c r="D36" s="19" t="n">
        <v>6695</v>
      </c>
      <c r="E36" s="18" t="n">
        <v>63.84867933</v>
      </c>
      <c r="F36" s="20" t="n">
        <v>1.00569655</v>
      </c>
      <c r="G36" s="18" t="n">
        <v>16.71000256</v>
      </c>
      <c r="H36" s="20" t="n">
        <v>0.5203052</v>
      </c>
      <c r="I36" s="18" t="n">
        <v>17.6179031</v>
      </c>
      <c r="J36" s="20" t="n">
        <v>0.75893345</v>
      </c>
      <c r="K36" s="18" t="n">
        <v>0</v>
      </c>
      <c r="L36" s="20" t="n">
        <v>0</v>
      </c>
      <c r="M36" s="18" t="s">
        <v>182</v>
      </c>
      <c r="N36" s="20" t="s">
        <v>182</v>
      </c>
      <c r="O36" s="18" t="n">
        <v>0</v>
      </c>
      <c r="P36" s="20" t="n">
        <v>0</v>
      </c>
      <c r="Q36" s="18" t="n">
        <v>0</v>
      </c>
      <c r="R36" s="20" t="n">
        <v>0</v>
      </c>
      <c r="S36" s="18" t="n">
        <v>1.823415</v>
      </c>
      <c r="T36" s="20" t="n">
        <v>0.19196108</v>
      </c>
    </row>
    <row r="37" spans="1:20">
      <c r="A37" s="15" t="s">
        <v>212</v>
      </c>
      <c r="B37" s="17" t="n">
        <v>5458</v>
      </c>
      <c r="C37" s="18">
        <f>(223.0/B37*100)</f>
        <v/>
      </c>
      <c r="D37" s="19" t="n">
        <v>5235</v>
      </c>
      <c r="E37" s="18" t="n">
        <v>51.0532396</v>
      </c>
      <c r="F37" s="20" t="n">
        <v>0.92361065</v>
      </c>
      <c r="G37" s="18" t="n">
        <v>26.60628961</v>
      </c>
      <c r="H37" s="20" t="n">
        <v>0.81051429</v>
      </c>
      <c r="I37" s="18" t="n">
        <v>17.69267486</v>
      </c>
      <c r="J37" s="20" t="n">
        <v>0.56281853</v>
      </c>
      <c r="K37" s="18" t="n">
        <v>0</v>
      </c>
      <c r="L37" s="20" t="n">
        <v>0</v>
      </c>
      <c r="M37" s="18" t="s">
        <v>182</v>
      </c>
      <c r="N37" s="20" t="s">
        <v>182</v>
      </c>
      <c r="O37" s="18" t="n">
        <v>0</v>
      </c>
      <c r="P37" s="20" t="n">
        <v>0</v>
      </c>
      <c r="Q37" s="18" t="n">
        <v>0</v>
      </c>
      <c r="R37" s="20" t="n">
        <v>0</v>
      </c>
      <c r="S37" s="18" t="n">
        <v>4.64779593</v>
      </c>
      <c r="T37" s="20" t="n">
        <v>0.48301209</v>
      </c>
    </row>
    <row r="38" spans="1:20">
      <c r="A38" s="15" t="s">
        <v>213</v>
      </c>
      <c r="B38" s="17" t="n">
        <v>5860</v>
      </c>
      <c r="C38" s="18">
        <f>(60.0/B38*100)</f>
        <v/>
      </c>
      <c r="D38" s="19" t="n">
        <v>5800</v>
      </c>
      <c r="E38" s="18" t="n">
        <v>85.59887164</v>
      </c>
      <c r="F38" s="20" t="n">
        <v>0.58427379</v>
      </c>
      <c r="G38" s="18" t="n">
        <v>7.35924528</v>
      </c>
      <c r="H38" s="20" t="n">
        <v>0.33786324</v>
      </c>
      <c r="I38" s="18" t="n">
        <v>3.79712318</v>
      </c>
      <c r="J38" s="20" t="n">
        <v>0.29906644</v>
      </c>
      <c r="K38" s="18" t="n">
        <v>0</v>
      </c>
      <c r="L38" s="20" t="n">
        <v>0</v>
      </c>
      <c r="M38" s="18" t="s">
        <v>182</v>
      </c>
      <c r="N38" s="20" t="s">
        <v>182</v>
      </c>
      <c r="O38" s="18" t="n">
        <v>0</v>
      </c>
      <c r="P38" s="20" t="n">
        <v>0</v>
      </c>
      <c r="Q38" s="18" t="n">
        <v>0</v>
      </c>
      <c r="R38" s="20" t="n">
        <v>0</v>
      </c>
      <c r="S38" s="18" t="n">
        <v>3.24475989</v>
      </c>
      <c r="T38" s="20" t="n">
        <v>0.33803286</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64.10592389</v>
      </c>
      <c r="F40" s="20" t="n">
        <v>1.02912132</v>
      </c>
      <c r="G40" s="18" t="n">
        <v>12.28651677</v>
      </c>
      <c r="H40" s="20" t="n">
        <v>0.5631548</v>
      </c>
      <c r="I40" s="18" t="n">
        <v>12.03063484</v>
      </c>
      <c r="J40" s="20" t="n">
        <v>0.56982109</v>
      </c>
      <c r="K40" s="18" t="n">
        <v>0</v>
      </c>
      <c r="L40" s="20" t="n">
        <v>0</v>
      </c>
      <c r="M40" s="18" t="s">
        <v>182</v>
      </c>
      <c r="N40" s="20" t="s">
        <v>182</v>
      </c>
      <c r="O40" s="18" t="n">
        <v>8.994221899999999</v>
      </c>
      <c r="P40" s="20" t="n">
        <v>0.20102874</v>
      </c>
      <c r="Q40" s="18" t="n">
        <v>0</v>
      </c>
      <c r="R40" s="20" t="n">
        <v>0</v>
      </c>
      <c r="S40" s="18" t="n">
        <v>2.5827026</v>
      </c>
      <c r="T40" s="20" t="n">
        <v>0.32591082</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31.96466525</v>
      </c>
      <c r="F46" s="20" t="n">
        <v>0.71592927</v>
      </c>
      <c r="G46" s="18" t="n">
        <v>8.59978053</v>
      </c>
      <c r="H46" s="20" t="n">
        <v>0.29116261</v>
      </c>
      <c r="I46" s="18" t="n">
        <v>34.53083409</v>
      </c>
      <c r="J46" s="20" t="n">
        <v>0.80996418</v>
      </c>
      <c r="K46" s="18" t="n">
        <v>0</v>
      </c>
      <c r="L46" s="20" t="n">
        <v>0</v>
      </c>
      <c r="M46" s="18" t="s">
        <v>182</v>
      </c>
      <c r="N46" s="20" t="s">
        <v>182</v>
      </c>
      <c r="O46" s="18" t="n">
        <v>0</v>
      </c>
      <c r="P46" s="20" t="n">
        <v>0</v>
      </c>
      <c r="Q46" s="18" t="n">
        <v>0</v>
      </c>
      <c r="R46" s="20" t="n">
        <v>0</v>
      </c>
      <c r="S46" s="18" t="n">
        <v>24.90472013</v>
      </c>
      <c r="T46" s="20" t="n">
        <v>1.01118543</v>
      </c>
    </row>
    <row r="47" spans="1:20">
      <c r="A47" s="15" t="s">
        <v>222</v>
      </c>
      <c r="B47" s="17" t="n">
        <v>5928</v>
      </c>
      <c r="C47" s="18">
        <f>(101.0/B47*100)</f>
        <v/>
      </c>
      <c r="D47" s="19" t="n">
        <v>5827</v>
      </c>
      <c r="E47" s="18" t="n">
        <v>37.26190249</v>
      </c>
      <c r="F47" s="20" t="n">
        <v>0.78178233</v>
      </c>
      <c r="G47" s="18" t="n">
        <v>12.47818098</v>
      </c>
      <c r="H47" s="20" t="n">
        <v>0.54594078</v>
      </c>
      <c r="I47" s="18" t="n">
        <v>40.02429411</v>
      </c>
      <c r="J47" s="20" t="n">
        <v>0.8823598</v>
      </c>
      <c r="K47" s="18" t="n">
        <v>0</v>
      </c>
      <c r="L47" s="20" t="n">
        <v>0</v>
      </c>
      <c r="M47" s="18" t="s">
        <v>182</v>
      </c>
      <c r="N47" s="20" t="s">
        <v>182</v>
      </c>
      <c r="O47" s="18" t="n">
        <v>0</v>
      </c>
      <c r="P47" s="20" t="n">
        <v>0</v>
      </c>
      <c r="Q47" s="18" t="n">
        <v>0</v>
      </c>
      <c r="R47" s="20" t="n">
        <v>0</v>
      </c>
      <c r="S47" s="18" t="n">
        <v>10.23562243</v>
      </c>
      <c r="T47" s="20" t="n">
        <v>0.86206989</v>
      </c>
    </row>
    <row r="48" spans="1:20">
      <c r="A48" s="15" t="s">
        <v>223</v>
      </c>
      <c r="B48" s="17" t="n">
        <v>9841</v>
      </c>
      <c r="C48" s="18">
        <f>(19.0/B48*100)</f>
        <v/>
      </c>
      <c r="D48" s="19" t="n">
        <v>9822</v>
      </c>
      <c r="E48" s="18" t="n">
        <v>14.20470491</v>
      </c>
      <c r="F48" s="20" t="n">
        <v>1.07842052</v>
      </c>
      <c r="G48" s="18" t="n">
        <v>10.0708662</v>
      </c>
      <c r="H48" s="20" t="n">
        <v>0.43576134</v>
      </c>
      <c r="I48" s="18" t="n">
        <v>73.55251203</v>
      </c>
      <c r="J48" s="20" t="n">
        <v>1.23628186</v>
      </c>
      <c r="K48" s="18" t="n">
        <v>0</v>
      </c>
      <c r="L48" s="20" t="n">
        <v>0</v>
      </c>
      <c r="M48" s="18" t="s">
        <v>182</v>
      </c>
      <c r="N48" s="20" t="s">
        <v>182</v>
      </c>
      <c r="O48" s="18" t="n">
        <v>0</v>
      </c>
      <c r="P48" s="20" t="n">
        <v>0</v>
      </c>
      <c r="Q48" s="18" t="n">
        <v>0</v>
      </c>
      <c r="R48" s="20" t="n">
        <v>0</v>
      </c>
      <c r="S48" s="18" t="n">
        <v>2.17191686</v>
      </c>
      <c r="T48" s="20" t="n">
        <v>0.43262275</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27.67543337</v>
      </c>
      <c r="F50" s="20" t="n">
        <v>1.05053728</v>
      </c>
      <c r="G50" s="18" t="n">
        <v>13.43769526</v>
      </c>
      <c r="H50" s="20" t="n">
        <v>0.52992635</v>
      </c>
      <c r="I50" s="18" t="n">
        <v>54.80337985</v>
      </c>
      <c r="J50" s="20" t="n">
        <v>1.18064664</v>
      </c>
      <c r="K50" s="18" t="n">
        <v>0</v>
      </c>
      <c r="L50" s="20" t="n">
        <v>0</v>
      </c>
      <c r="M50" s="18" t="s">
        <v>182</v>
      </c>
      <c r="N50" s="20" t="s">
        <v>182</v>
      </c>
      <c r="O50" s="18" t="n">
        <v>0</v>
      </c>
      <c r="P50" s="20" t="n">
        <v>0</v>
      </c>
      <c r="Q50" s="18" t="n">
        <v>0</v>
      </c>
      <c r="R50" s="20" t="n">
        <v>0</v>
      </c>
      <c r="S50" s="18" t="n">
        <v>4.08349152</v>
      </c>
      <c r="T50" s="20" t="n">
        <v>0.49926668</v>
      </c>
    </row>
    <row r="51" spans="1:20">
      <c r="A51" s="15" t="s">
        <v>226</v>
      </c>
      <c r="B51" s="17" t="n">
        <v>6866</v>
      </c>
      <c r="C51" s="18">
        <f>(115.0/B51*100)</f>
        <v/>
      </c>
      <c r="D51" s="19" t="n">
        <v>6751</v>
      </c>
      <c r="E51" s="18" t="n">
        <v>34.32830939</v>
      </c>
      <c r="F51" s="20" t="n">
        <v>1.2235</v>
      </c>
      <c r="G51" s="18" t="n">
        <v>11.88092929</v>
      </c>
      <c r="H51" s="20" t="n">
        <v>0.44989091</v>
      </c>
      <c r="I51" s="18" t="n">
        <v>35.70357707</v>
      </c>
      <c r="J51" s="20" t="n">
        <v>1.07312114</v>
      </c>
      <c r="K51" s="18" t="n">
        <v>0</v>
      </c>
      <c r="L51" s="20" t="n">
        <v>0</v>
      </c>
      <c r="M51" s="18" t="s">
        <v>182</v>
      </c>
      <c r="N51" s="20" t="s">
        <v>182</v>
      </c>
      <c r="O51" s="18" t="n">
        <v>10.58020882</v>
      </c>
      <c r="P51" s="20" t="n">
        <v>0.61193897</v>
      </c>
      <c r="Q51" s="18" t="n">
        <v>0</v>
      </c>
      <c r="R51" s="20" t="n">
        <v>0</v>
      </c>
      <c r="S51" s="18" t="n">
        <v>7.50697542</v>
      </c>
      <c r="T51" s="20" t="n">
        <v>1.06567543</v>
      </c>
    </row>
    <row r="52" spans="1:20">
      <c r="A52" s="15" t="s">
        <v>227</v>
      </c>
      <c r="B52" s="17" t="n">
        <v>5809</v>
      </c>
      <c r="C52" s="18">
        <f>(115.0/B52*100)</f>
        <v/>
      </c>
      <c r="D52" s="19" t="n">
        <v>5694</v>
      </c>
      <c r="E52" s="18" t="n">
        <v>54.39780368</v>
      </c>
      <c r="F52" s="20" t="n">
        <v>0.75413231</v>
      </c>
      <c r="G52" s="18" t="n">
        <v>16.04326319</v>
      </c>
      <c r="H52" s="20" t="n">
        <v>0.5319271</v>
      </c>
      <c r="I52" s="18" t="n">
        <v>26.42087734</v>
      </c>
      <c r="J52" s="20" t="n">
        <v>0.59848502</v>
      </c>
      <c r="K52" s="18" t="n">
        <v>0</v>
      </c>
      <c r="L52" s="20" t="n">
        <v>0</v>
      </c>
      <c r="M52" s="18" t="s">
        <v>182</v>
      </c>
      <c r="N52" s="20" t="s">
        <v>182</v>
      </c>
      <c r="O52" s="18" t="n">
        <v>0</v>
      </c>
      <c r="P52" s="20" t="n">
        <v>0</v>
      </c>
      <c r="Q52" s="18" t="n">
        <v>0</v>
      </c>
      <c r="R52" s="20" t="n">
        <v>0</v>
      </c>
      <c r="S52" s="18" t="n">
        <v>3.13805579</v>
      </c>
      <c r="T52" s="20" t="n">
        <v>0.32165525</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23.60463909</v>
      </c>
      <c r="F54" s="20" t="n">
        <v>0.86521825</v>
      </c>
      <c r="G54" s="18" t="n">
        <v>10.56258576</v>
      </c>
      <c r="H54" s="20" t="n">
        <v>0.55000485</v>
      </c>
      <c r="I54" s="18" t="n">
        <v>55.41158253</v>
      </c>
      <c r="J54" s="20" t="n">
        <v>1.07808342</v>
      </c>
      <c r="K54" s="18" t="n">
        <v>0</v>
      </c>
      <c r="L54" s="20" t="n">
        <v>0</v>
      </c>
      <c r="M54" s="18" t="s">
        <v>182</v>
      </c>
      <c r="N54" s="20" t="s">
        <v>182</v>
      </c>
      <c r="O54" s="18" t="n">
        <v>0</v>
      </c>
      <c r="P54" s="20" t="n">
        <v>0</v>
      </c>
      <c r="Q54" s="18" t="n">
        <v>0</v>
      </c>
      <c r="R54" s="20" t="n">
        <v>0</v>
      </c>
      <c r="S54" s="18" t="n">
        <v>10.42119261</v>
      </c>
      <c r="T54" s="20" t="n">
        <v>0.7832036100000001</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58.55052491</v>
      </c>
      <c r="F56" s="20" t="n">
        <v>1.11955191</v>
      </c>
      <c r="G56" s="18" t="n">
        <v>14.61759348</v>
      </c>
      <c r="H56" s="20" t="n">
        <v>0.59441402</v>
      </c>
      <c r="I56" s="18" t="n">
        <v>25.76645377</v>
      </c>
      <c r="J56" s="20" t="n">
        <v>0.91627814</v>
      </c>
      <c r="K56" s="18" t="n">
        <v>0</v>
      </c>
      <c r="L56" s="20" t="n">
        <v>0</v>
      </c>
      <c r="M56" s="18" t="s">
        <v>182</v>
      </c>
      <c r="N56" s="20" t="s">
        <v>182</v>
      </c>
      <c r="O56" s="18" t="n">
        <v>0</v>
      </c>
      <c r="P56" s="20" t="n">
        <v>0</v>
      </c>
      <c r="Q56" s="18" t="n">
        <v>0</v>
      </c>
      <c r="R56" s="20" t="n">
        <v>0</v>
      </c>
      <c r="S56" s="18" t="n">
        <v>1.06542784</v>
      </c>
      <c r="T56" s="20" t="n">
        <v>0.23833571</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53.06703402</v>
      </c>
      <c r="F61" s="20" t="n">
        <v>0.76989387</v>
      </c>
      <c r="G61" s="18" t="n">
        <v>13.22453506</v>
      </c>
      <c r="H61" s="20" t="n">
        <v>0.5788986</v>
      </c>
      <c r="I61" s="18" t="n">
        <v>29.99637227</v>
      </c>
      <c r="J61" s="20" t="n">
        <v>0.76807709</v>
      </c>
      <c r="K61" s="18" t="n">
        <v>0</v>
      </c>
      <c r="L61" s="20" t="n">
        <v>0</v>
      </c>
      <c r="M61" s="18" t="s">
        <v>182</v>
      </c>
      <c r="N61" s="20" t="s">
        <v>182</v>
      </c>
      <c r="O61" s="18" t="n">
        <v>0</v>
      </c>
      <c r="P61" s="20" t="n">
        <v>0</v>
      </c>
      <c r="Q61" s="18" t="n">
        <v>0</v>
      </c>
      <c r="R61" s="20" t="n">
        <v>0</v>
      </c>
      <c r="S61" s="18" t="n">
        <v>3.71205866</v>
      </c>
      <c r="T61" s="20" t="n">
        <v>0.5490412</v>
      </c>
    </row>
    <row r="62" spans="1:20">
      <c r="A62" s="15" t="s">
        <v>237</v>
      </c>
      <c r="B62" s="17" t="n">
        <v>4476</v>
      </c>
      <c r="C62" s="18">
        <f>(5.0/B62*100)</f>
        <v/>
      </c>
      <c r="D62" s="19" t="n">
        <v>4471</v>
      </c>
      <c r="E62" s="18" t="n">
        <v>43.46173444</v>
      </c>
      <c r="F62" s="20" t="n">
        <v>0.65399387</v>
      </c>
      <c r="G62" s="18" t="n">
        <v>15.17640996</v>
      </c>
      <c r="H62" s="20" t="n">
        <v>0.50692125</v>
      </c>
      <c r="I62" s="18" t="n">
        <v>40.71488162</v>
      </c>
      <c r="J62" s="20" t="n">
        <v>0.63148581</v>
      </c>
      <c r="K62" s="18" t="n">
        <v>0</v>
      </c>
      <c r="L62" s="20" t="n">
        <v>0</v>
      </c>
      <c r="M62" s="18" t="s">
        <v>182</v>
      </c>
      <c r="N62" s="20" t="s">
        <v>182</v>
      </c>
      <c r="O62" s="18" t="n">
        <v>0</v>
      </c>
      <c r="P62" s="20" t="n">
        <v>0</v>
      </c>
      <c r="Q62" s="18" t="n">
        <v>0</v>
      </c>
      <c r="R62" s="20" t="n">
        <v>0</v>
      </c>
      <c r="S62" s="18" t="n">
        <v>0.6469739799999999</v>
      </c>
      <c r="T62" s="20" t="n">
        <v>0.13765317</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34.92541572</v>
      </c>
      <c r="F67" s="20" t="n">
        <v>1.1449786</v>
      </c>
      <c r="G67" s="18" t="n">
        <v>12.66880511</v>
      </c>
      <c r="H67" s="20" t="n">
        <v>0.46370588</v>
      </c>
      <c r="I67" s="18" t="n">
        <v>50.14827292</v>
      </c>
      <c r="J67" s="20" t="n">
        <v>1.26672173</v>
      </c>
      <c r="K67" s="18" t="n">
        <v>0</v>
      </c>
      <c r="L67" s="20" t="n">
        <v>0</v>
      </c>
      <c r="M67" s="18" t="s">
        <v>182</v>
      </c>
      <c r="N67" s="20" t="s">
        <v>182</v>
      </c>
      <c r="O67" s="18" t="n">
        <v>0</v>
      </c>
      <c r="P67" s="20" t="n">
        <v>0</v>
      </c>
      <c r="Q67" s="18" t="n">
        <v>0</v>
      </c>
      <c r="R67" s="20" t="n">
        <v>0</v>
      </c>
      <c r="S67" s="18" t="n">
        <v>2.25750625</v>
      </c>
      <c r="T67" s="20" t="n">
        <v>0.21626719</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57.36301707</v>
      </c>
      <c r="F70" s="20" t="n">
        <v>1.31969729</v>
      </c>
      <c r="G70" s="18" t="n">
        <v>11.70754125</v>
      </c>
      <c r="H70" s="20" t="n">
        <v>0.4683722</v>
      </c>
      <c r="I70" s="18" t="n">
        <v>26.76012152</v>
      </c>
      <c r="J70" s="20" t="n">
        <v>0.90723546</v>
      </c>
      <c r="K70" s="18" t="n">
        <v>0</v>
      </c>
      <c r="L70" s="20" t="n">
        <v>0</v>
      </c>
      <c r="M70" s="18" t="s">
        <v>182</v>
      </c>
      <c r="N70" s="20" t="s">
        <v>182</v>
      </c>
      <c r="O70" s="18" t="n">
        <v>0</v>
      </c>
      <c r="P70" s="20" t="n">
        <v>0</v>
      </c>
      <c r="Q70" s="18" t="n">
        <v>0</v>
      </c>
      <c r="R70" s="20" t="n">
        <v>0</v>
      </c>
      <c r="S70" s="18" t="n">
        <v>4.16932017</v>
      </c>
      <c r="T70" s="20" t="n">
        <v>0.45935581</v>
      </c>
    </row>
    <row r="71" spans="1:20">
      <c r="A71" s="15" t="s">
        <v>246</v>
      </c>
      <c r="B71" s="17" t="n">
        <v>6115</v>
      </c>
      <c r="C71" s="18">
        <f>(105.0/B71*100)</f>
        <v/>
      </c>
      <c r="D71" s="19" t="n">
        <v>6010</v>
      </c>
      <c r="E71" s="18" t="n">
        <v>64.76421779</v>
      </c>
      <c r="F71" s="20" t="n">
        <v>0.59819682</v>
      </c>
      <c r="G71" s="18" t="n">
        <v>15.33577685</v>
      </c>
      <c r="H71" s="20" t="n">
        <v>0.4624248</v>
      </c>
      <c r="I71" s="18" t="n">
        <v>18.88249089</v>
      </c>
      <c r="J71" s="20" t="n">
        <v>0.5128640800000001</v>
      </c>
      <c r="K71" s="18" t="n">
        <v>0</v>
      </c>
      <c r="L71" s="20" t="n">
        <v>0</v>
      </c>
      <c r="M71" s="18" t="s">
        <v>182</v>
      </c>
      <c r="N71" s="20" t="s">
        <v>182</v>
      </c>
      <c r="O71" s="18" t="n">
        <v>0</v>
      </c>
      <c r="P71" s="20" t="n">
        <v>0</v>
      </c>
      <c r="Q71" s="18" t="n">
        <v>0</v>
      </c>
      <c r="R71" s="20" t="n">
        <v>0</v>
      </c>
      <c r="S71" s="18" t="n">
        <v>1.01751447</v>
      </c>
      <c r="T71" s="20" t="n">
        <v>0.11992958</v>
      </c>
    </row>
    <row r="72" spans="1:20">
      <c r="A72" s="15" t="s">
        <v>247</v>
      </c>
      <c r="B72" s="17" t="n">
        <v>7708</v>
      </c>
      <c r="C72" s="18">
        <f>(8.0/B72*100)</f>
        <v/>
      </c>
      <c r="D72" s="19" t="n">
        <v>7700</v>
      </c>
      <c r="E72" s="18" t="n">
        <v>39.701234</v>
      </c>
      <c r="F72" s="20" t="n">
        <v>0.85914768</v>
      </c>
      <c r="G72" s="18" t="n">
        <v>16.92110196</v>
      </c>
      <c r="H72" s="20" t="n">
        <v>0.44761408</v>
      </c>
      <c r="I72" s="18" t="n">
        <v>42.88193457</v>
      </c>
      <c r="J72" s="20" t="n">
        <v>0.73319581</v>
      </c>
      <c r="K72" s="18" t="n">
        <v>0</v>
      </c>
      <c r="L72" s="20" t="n">
        <v>0</v>
      </c>
      <c r="M72" s="18" t="s">
        <v>182</v>
      </c>
      <c r="N72" s="20" t="s">
        <v>182</v>
      </c>
      <c r="O72" s="18" t="n">
        <v>0</v>
      </c>
      <c r="P72" s="20" t="n">
        <v>0</v>
      </c>
      <c r="Q72" s="18" t="n">
        <v>0</v>
      </c>
      <c r="R72" s="20" t="n">
        <v>0</v>
      </c>
      <c r="S72" s="18" t="n">
        <v>0.49572948</v>
      </c>
      <c r="T72" s="20" t="n">
        <v>0.08945773999999999</v>
      </c>
    </row>
    <row r="73" spans="1:20">
      <c r="A73" s="15" t="s">
        <v>248</v>
      </c>
      <c r="B73" s="17" t="n">
        <v>8249</v>
      </c>
      <c r="C73" s="18">
        <f>(222.0/B73*100)</f>
        <v/>
      </c>
      <c r="D73" s="19" t="n">
        <v>8027</v>
      </c>
      <c r="E73" s="18" t="n">
        <v>33.50532891</v>
      </c>
      <c r="F73" s="20" t="n">
        <v>1.24107242</v>
      </c>
      <c r="G73" s="18" t="n">
        <v>11.60538073</v>
      </c>
      <c r="H73" s="20" t="n">
        <v>0.40986606</v>
      </c>
      <c r="I73" s="18" t="n">
        <v>53.46725625</v>
      </c>
      <c r="J73" s="20" t="n">
        <v>1.11694651</v>
      </c>
      <c r="K73" s="18" t="n">
        <v>0</v>
      </c>
      <c r="L73" s="20" t="n">
        <v>0</v>
      </c>
      <c r="M73" s="18" t="s">
        <v>182</v>
      </c>
      <c r="N73" s="20" t="s">
        <v>182</v>
      </c>
      <c r="O73" s="18" t="n">
        <v>0</v>
      </c>
      <c r="P73" s="20" t="n">
        <v>0</v>
      </c>
      <c r="Q73" s="18" t="n">
        <v>0</v>
      </c>
      <c r="R73" s="20" t="n">
        <v>0</v>
      </c>
      <c r="S73" s="18" t="n">
        <v>1.42203411</v>
      </c>
      <c r="T73" s="20" t="n">
        <v>0.15830606</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49.00862686</v>
      </c>
      <c r="F77" s="20" t="n">
        <v>0.79560272</v>
      </c>
      <c r="G77" s="18" t="n">
        <v>9.00157123</v>
      </c>
      <c r="H77" s="20" t="n">
        <v>0.36467682</v>
      </c>
      <c r="I77" s="18" t="n">
        <v>32.1153912</v>
      </c>
      <c r="J77" s="20" t="n">
        <v>0.7941816</v>
      </c>
      <c r="K77" s="18" t="n">
        <v>0</v>
      </c>
      <c r="L77" s="20" t="n">
        <v>0</v>
      </c>
      <c r="M77" s="18" t="s">
        <v>182</v>
      </c>
      <c r="N77" s="20" t="s">
        <v>182</v>
      </c>
      <c r="O77" s="18" t="n">
        <v>0</v>
      </c>
      <c r="P77" s="20" t="n">
        <v>0</v>
      </c>
      <c r="Q77" s="18" t="n">
        <v>0</v>
      </c>
      <c r="R77" s="20" t="n">
        <v>0</v>
      </c>
      <c r="S77" s="18" t="n">
        <v>9.874410709999999</v>
      </c>
      <c r="T77" s="20" t="n">
        <v>0.70931197</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279</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83.08911779</v>
      </c>
      <c r="F7" s="20" t="n">
        <v>0.49149468</v>
      </c>
      <c r="G7" s="18" t="n">
        <v>11.33842982</v>
      </c>
      <c r="H7" s="20" t="n">
        <v>0.3614089</v>
      </c>
      <c r="I7" s="18" t="n">
        <v>1.98490805</v>
      </c>
      <c r="J7" s="20" t="n">
        <v>0.13988779</v>
      </c>
      <c r="K7" s="18" t="n">
        <v>0</v>
      </c>
      <c r="L7" s="20" t="n">
        <v>0</v>
      </c>
      <c r="M7" s="18" t="s">
        <v>182</v>
      </c>
      <c r="N7" s="20" t="s">
        <v>182</v>
      </c>
      <c r="O7" s="18" t="n">
        <v>0</v>
      </c>
      <c r="P7" s="20" t="n">
        <v>0</v>
      </c>
      <c r="Q7" s="18" t="n">
        <v>0</v>
      </c>
      <c r="R7" s="20" t="n">
        <v>0</v>
      </c>
      <c r="S7" s="18" t="n">
        <v>3.58754434</v>
      </c>
      <c r="T7" s="20" t="n">
        <v>0.25309962</v>
      </c>
    </row>
    <row r="8" spans="1:20">
      <c r="A8" s="15" t="s">
        <v>183</v>
      </c>
      <c r="B8" s="17" t="n">
        <v>7007</v>
      </c>
      <c r="C8" s="18">
        <f>(121.0/B8*100)</f>
        <v/>
      </c>
      <c r="D8" s="19" t="n">
        <v>6886</v>
      </c>
      <c r="E8" s="18" t="n">
        <v>86.17744008</v>
      </c>
      <c r="F8" s="20" t="n">
        <v>0.48843897</v>
      </c>
      <c r="G8" s="18" t="n">
        <v>8.09547379</v>
      </c>
      <c r="H8" s="20" t="n">
        <v>0.41261459</v>
      </c>
      <c r="I8" s="18" t="n">
        <v>1.59665827</v>
      </c>
      <c r="J8" s="20" t="n">
        <v>0.15100927</v>
      </c>
      <c r="K8" s="18" t="n">
        <v>0</v>
      </c>
      <c r="L8" s="20" t="n">
        <v>0</v>
      </c>
      <c r="M8" s="18" t="s">
        <v>182</v>
      </c>
      <c r="N8" s="20" t="s">
        <v>182</v>
      </c>
      <c r="O8" s="18" t="n">
        <v>0.48076987</v>
      </c>
      <c r="P8" s="20" t="n">
        <v>0.11842893</v>
      </c>
      <c r="Q8" s="18" t="n">
        <v>0</v>
      </c>
      <c r="R8" s="20" t="n">
        <v>0</v>
      </c>
      <c r="S8" s="18" t="n">
        <v>3.649658</v>
      </c>
      <c r="T8" s="20" t="n">
        <v>0.32081905</v>
      </c>
    </row>
    <row r="9" spans="1:20">
      <c r="A9" s="15" t="s">
        <v>184</v>
      </c>
      <c r="B9" s="17" t="n">
        <v>9651</v>
      </c>
      <c r="C9" s="18">
        <f>(461.0/B9*100)</f>
        <v/>
      </c>
      <c r="D9" s="19" t="n">
        <v>9190</v>
      </c>
      <c r="E9" s="18" t="n">
        <v>75.9751344</v>
      </c>
      <c r="F9" s="20" t="n">
        <v>0.7291665000000001</v>
      </c>
      <c r="G9" s="18" t="n">
        <v>13.49940615</v>
      </c>
      <c r="H9" s="20" t="n">
        <v>0.46031832</v>
      </c>
      <c r="I9" s="18" t="n">
        <v>2.95999041</v>
      </c>
      <c r="J9" s="20" t="n">
        <v>0.22342891</v>
      </c>
      <c r="K9" s="18" t="n">
        <v>0</v>
      </c>
      <c r="L9" s="20" t="n">
        <v>0</v>
      </c>
      <c r="M9" s="18" t="s">
        <v>182</v>
      </c>
      <c r="N9" s="20" t="s">
        <v>182</v>
      </c>
      <c r="O9" s="18" t="n">
        <v>3.12314946</v>
      </c>
      <c r="P9" s="20" t="n">
        <v>0.55873643</v>
      </c>
      <c r="Q9" s="18" t="n">
        <v>0</v>
      </c>
      <c r="R9" s="20" t="n">
        <v>0</v>
      </c>
      <c r="S9" s="18" t="n">
        <v>4.44231958</v>
      </c>
      <c r="T9" s="20" t="n">
        <v>0.36988507</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73.13052843</v>
      </c>
      <c r="F11" s="20" t="n">
        <v>0.69982153</v>
      </c>
      <c r="G11" s="18" t="n">
        <v>14.03586763</v>
      </c>
      <c r="H11" s="20" t="n">
        <v>0.49537606</v>
      </c>
      <c r="I11" s="18" t="n">
        <v>9.18045787</v>
      </c>
      <c r="J11" s="20" t="n">
        <v>0.48790108</v>
      </c>
      <c r="K11" s="18" t="n">
        <v>0</v>
      </c>
      <c r="L11" s="20" t="n">
        <v>0</v>
      </c>
      <c r="M11" s="18" t="s">
        <v>182</v>
      </c>
      <c r="N11" s="20" t="s">
        <v>182</v>
      </c>
      <c r="O11" s="18" t="n">
        <v>0</v>
      </c>
      <c r="P11" s="20" t="n">
        <v>0</v>
      </c>
      <c r="Q11" s="18" t="n">
        <v>0</v>
      </c>
      <c r="R11" s="20" t="n">
        <v>0</v>
      </c>
      <c r="S11" s="18" t="n">
        <v>3.65314607</v>
      </c>
      <c r="T11" s="20" t="n">
        <v>0.31035598</v>
      </c>
    </row>
    <row r="12" spans="1:20">
      <c r="A12" s="15" t="s">
        <v>187</v>
      </c>
      <c r="B12" s="17" t="n">
        <v>6894</v>
      </c>
      <c r="C12" s="18">
        <f>(124.0/B12*100)</f>
        <v/>
      </c>
      <c r="D12" s="19" t="n">
        <v>6770</v>
      </c>
      <c r="E12" s="18" t="n">
        <v>85.05197389999999</v>
      </c>
      <c r="F12" s="20" t="n">
        <v>0.76405703</v>
      </c>
      <c r="G12" s="18" t="n">
        <v>6.90506895</v>
      </c>
      <c r="H12" s="20" t="n">
        <v>0.38017232</v>
      </c>
      <c r="I12" s="18" t="n">
        <v>2.14021648</v>
      </c>
      <c r="J12" s="20" t="n">
        <v>0.18991319</v>
      </c>
      <c r="K12" s="18" t="n">
        <v>0</v>
      </c>
      <c r="L12" s="20" t="n">
        <v>0</v>
      </c>
      <c r="M12" s="18" t="s">
        <v>182</v>
      </c>
      <c r="N12" s="20" t="s">
        <v>182</v>
      </c>
      <c r="O12" s="18" t="n">
        <v>2.3741744</v>
      </c>
      <c r="P12" s="20" t="n">
        <v>0.59797428</v>
      </c>
      <c r="Q12" s="18" t="n">
        <v>0</v>
      </c>
      <c r="R12" s="20" t="n">
        <v>0</v>
      </c>
      <c r="S12" s="18" t="n">
        <v>3.52856626</v>
      </c>
      <c r="T12" s="20" t="n">
        <v>0.35978883</v>
      </c>
    </row>
    <row r="13" spans="1:20">
      <c r="A13" s="15" t="s">
        <v>188</v>
      </c>
      <c r="B13" s="17" t="n">
        <v>7161</v>
      </c>
      <c r="C13" s="18">
        <f>(300.0/B13*100)</f>
        <v/>
      </c>
      <c r="D13" s="19" t="n">
        <v>6861</v>
      </c>
      <c r="E13" s="18" t="n">
        <v>71.09524116999999</v>
      </c>
      <c r="F13" s="20" t="n">
        <v>0.74075954</v>
      </c>
      <c r="G13" s="18" t="n">
        <v>17.71093503</v>
      </c>
      <c r="H13" s="20" t="n">
        <v>0.62554778</v>
      </c>
      <c r="I13" s="18" t="n">
        <v>3.40992801</v>
      </c>
      <c r="J13" s="20" t="n">
        <v>0.27096464</v>
      </c>
      <c r="K13" s="18" t="n">
        <v>0</v>
      </c>
      <c r="L13" s="20" t="n">
        <v>0</v>
      </c>
      <c r="M13" s="18" t="s">
        <v>182</v>
      </c>
      <c r="N13" s="20" t="s">
        <v>182</v>
      </c>
      <c r="O13" s="18" t="n">
        <v>4.18241901</v>
      </c>
      <c r="P13" s="20" t="n">
        <v>0.48047642</v>
      </c>
      <c r="Q13" s="18" t="n">
        <v>0</v>
      </c>
      <c r="R13" s="20" t="n">
        <v>0</v>
      </c>
      <c r="S13" s="18" t="n">
        <v>3.60147678</v>
      </c>
      <c r="T13" s="20" t="n">
        <v>0.35004954</v>
      </c>
    </row>
    <row r="14" spans="1:20">
      <c r="A14" s="15" t="s">
        <v>189</v>
      </c>
      <c r="B14" s="17" t="n">
        <v>5587</v>
      </c>
      <c r="C14" s="18">
        <f>(183.0/B14*100)</f>
        <v/>
      </c>
      <c r="D14" s="19" t="n">
        <v>5404</v>
      </c>
      <c r="E14" s="18" t="n">
        <v>75.88356401999999</v>
      </c>
      <c r="F14" s="20" t="n">
        <v>0.71296959</v>
      </c>
      <c r="G14" s="18" t="n">
        <v>18.19850092</v>
      </c>
      <c r="H14" s="20" t="n">
        <v>0.71097697</v>
      </c>
      <c r="I14" s="18" t="n">
        <v>4.18324739</v>
      </c>
      <c r="J14" s="20" t="n">
        <v>0.32242205</v>
      </c>
      <c r="K14" s="18" t="n">
        <v>0</v>
      </c>
      <c r="L14" s="20" t="n">
        <v>0</v>
      </c>
      <c r="M14" s="18" t="s">
        <v>182</v>
      </c>
      <c r="N14" s="20" t="s">
        <v>182</v>
      </c>
      <c r="O14" s="18" t="n">
        <v>0</v>
      </c>
      <c r="P14" s="20" t="n">
        <v>0</v>
      </c>
      <c r="Q14" s="18" t="n">
        <v>0</v>
      </c>
      <c r="R14" s="20" t="n">
        <v>0</v>
      </c>
      <c r="S14" s="18" t="n">
        <v>1.73468767</v>
      </c>
      <c r="T14" s="20" t="n">
        <v>0.22726029</v>
      </c>
    </row>
    <row r="15" spans="1:20">
      <c r="A15" s="15" t="s">
        <v>190</v>
      </c>
      <c r="B15" s="17" t="n">
        <v>5882</v>
      </c>
      <c r="C15" s="18">
        <f>(127.0/B15*100)</f>
        <v/>
      </c>
      <c r="D15" s="19" t="n">
        <v>5755</v>
      </c>
      <c r="E15" s="18" t="n">
        <v>58.96357779</v>
      </c>
      <c r="F15" s="20" t="n">
        <v>0.7557488999999999</v>
      </c>
      <c r="G15" s="18" t="n">
        <v>33.18240356</v>
      </c>
      <c r="H15" s="20" t="n">
        <v>0.64356366</v>
      </c>
      <c r="I15" s="18" t="n">
        <v>4.34785424</v>
      </c>
      <c r="J15" s="20" t="n">
        <v>0.27246725</v>
      </c>
      <c r="K15" s="18" t="n">
        <v>0</v>
      </c>
      <c r="L15" s="20" t="n">
        <v>0</v>
      </c>
      <c r="M15" s="18" t="s">
        <v>182</v>
      </c>
      <c r="N15" s="20" t="s">
        <v>182</v>
      </c>
      <c r="O15" s="18" t="n">
        <v>1.02562574</v>
      </c>
      <c r="P15" s="20" t="n">
        <v>0.45962649</v>
      </c>
      <c r="Q15" s="18" t="n">
        <v>0</v>
      </c>
      <c r="R15" s="20" t="n">
        <v>0</v>
      </c>
      <c r="S15" s="18" t="n">
        <v>2.48053867</v>
      </c>
      <c r="T15" s="20" t="n">
        <v>0.28091182</v>
      </c>
    </row>
    <row r="16" spans="1:20">
      <c r="A16" s="15" t="s">
        <v>191</v>
      </c>
      <c r="B16" s="17" t="n">
        <v>6108</v>
      </c>
      <c r="C16" s="18">
        <f>(235.0/B16*100)</f>
        <v/>
      </c>
      <c r="D16" s="19" t="n">
        <v>5873</v>
      </c>
      <c r="E16" s="18" t="n">
        <v>82.34692056999999</v>
      </c>
      <c r="F16" s="20" t="n">
        <v>0.68770158</v>
      </c>
      <c r="G16" s="18" t="n">
        <v>9.85501303</v>
      </c>
      <c r="H16" s="20" t="n">
        <v>0.47481664</v>
      </c>
      <c r="I16" s="18" t="n">
        <v>2.21131735</v>
      </c>
      <c r="J16" s="20" t="n">
        <v>0.20571416</v>
      </c>
      <c r="K16" s="18" t="n">
        <v>0</v>
      </c>
      <c r="L16" s="20" t="n">
        <v>0</v>
      </c>
      <c r="M16" s="18" t="s">
        <v>182</v>
      </c>
      <c r="N16" s="20" t="s">
        <v>182</v>
      </c>
      <c r="O16" s="18" t="n">
        <v>0</v>
      </c>
      <c r="P16" s="20" t="n">
        <v>0</v>
      </c>
      <c r="Q16" s="18" t="n">
        <v>0</v>
      </c>
      <c r="R16" s="20" t="n">
        <v>0</v>
      </c>
      <c r="S16" s="18" t="n">
        <v>5.58674904</v>
      </c>
      <c r="T16" s="20" t="n">
        <v>0.48369282</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72.87759735</v>
      </c>
      <c r="F18" s="20" t="n">
        <v>1.01556965</v>
      </c>
      <c r="G18" s="18" t="n">
        <v>15.76141412</v>
      </c>
      <c r="H18" s="20" t="n">
        <v>0.7440392</v>
      </c>
      <c r="I18" s="18" t="n">
        <v>6.55980755</v>
      </c>
      <c r="J18" s="20" t="n">
        <v>0.44905051</v>
      </c>
      <c r="K18" s="18" t="n">
        <v>0</v>
      </c>
      <c r="L18" s="20" t="n">
        <v>0</v>
      </c>
      <c r="M18" s="18" t="s">
        <v>182</v>
      </c>
      <c r="N18" s="20" t="s">
        <v>182</v>
      </c>
      <c r="O18" s="18" t="n">
        <v>0</v>
      </c>
      <c r="P18" s="20" t="n">
        <v>0</v>
      </c>
      <c r="Q18" s="18" t="n">
        <v>0</v>
      </c>
      <c r="R18" s="20" t="n">
        <v>0</v>
      </c>
      <c r="S18" s="18" t="n">
        <v>4.80118097</v>
      </c>
      <c r="T18" s="20" t="n">
        <v>0.49363513</v>
      </c>
    </row>
    <row r="19" spans="1:20">
      <c r="A19" s="15" t="s">
        <v>194</v>
      </c>
      <c r="B19" s="17" t="n">
        <v>5658</v>
      </c>
      <c r="C19" s="18">
        <f>(120.0/B19*100)</f>
        <v/>
      </c>
      <c r="D19" s="19" t="n">
        <v>5538</v>
      </c>
      <c r="E19" s="18" t="n">
        <v>74.15827047000001</v>
      </c>
      <c r="F19" s="20" t="n">
        <v>0.775245</v>
      </c>
      <c r="G19" s="18" t="n">
        <v>16.51437321</v>
      </c>
      <c r="H19" s="20" t="n">
        <v>0.60371931</v>
      </c>
      <c r="I19" s="18" t="n">
        <v>5.94784136</v>
      </c>
      <c r="J19" s="20" t="n">
        <v>0.3827719</v>
      </c>
      <c r="K19" s="18" t="n">
        <v>0</v>
      </c>
      <c r="L19" s="20" t="n">
        <v>0</v>
      </c>
      <c r="M19" s="18" t="s">
        <v>182</v>
      </c>
      <c r="N19" s="20" t="s">
        <v>182</v>
      </c>
      <c r="O19" s="18" t="n">
        <v>0</v>
      </c>
      <c r="P19" s="20" t="n">
        <v>0</v>
      </c>
      <c r="Q19" s="18" t="n">
        <v>0</v>
      </c>
      <c r="R19" s="20" t="n">
        <v>0</v>
      </c>
      <c r="S19" s="18" t="n">
        <v>3.37951496</v>
      </c>
      <c r="T19" s="20" t="n">
        <v>0.39289011</v>
      </c>
    </row>
    <row r="20" spans="1:20">
      <c r="A20" s="15" t="s">
        <v>195</v>
      </c>
      <c r="B20" s="17" t="n">
        <v>3371</v>
      </c>
      <c r="C20" s="18">
        <f>(81.0/B20*100)</f>
        <v/>
      </c>
      <c r="D20" s="19" t="n">
        <v>3290</v>
      </c>
      <c r="E20" s="18" t="n">
        <v>68.06256661</v>
      </c>
      <c r="F20" s="20" t="n">
        <v>0.84162211</v>
      </c>
      <c r="G20" s="18" t="n">
        <v>25.68358918</v>
      </c>
      <c r="H20" s="20" t="n">
        <v>0.70753029</v>
      </c>
      <c r="I20" s="18" t="n">
        <v>3.97087137</v>
      </c>
      <c r="J20" s="20" t="n">
        <v>0.37217292</v>
      </c>
      <c r="K20" s="18" t="n">
        <v>0</v>
      </c>
      <c r="L20" s="20" t="n">
        <v>0</v>
      </c>
      <c r="M20" s="18" t="s">
        <v>182</v>
      </c>
      <c r="N20" s="20" t="s">
        <v>182</v>
      </c>
      <c r="O20" s="18" t="n">
        <v>0</v>
      </c>
      <c r="P20" s="20" t="n">
        <v>0</v>
      </c>
      <c r="Q20" s="18" t="n">
        <v>0</v>
      </c>
      <c r="R20" s="20" t="n">
        <v>0</v>
      </c>
      <c r="S20" s="18" t="n">
        <v>2.28297283</v>
      </c>
      <c r="T20" s="20" t="n">
        <v>0.25258633</v>
      </c>
    </row>
    <row r="21" spans="1:20">
      <c r="A21" s="15" t="s">
        <v>196</v>
      </c>
      <c r="B21" s="17" t="n">
        <v>5741</v>
      </c>
      <c r="C21" s="18">
        <f>(72.0/B21*100)</f>
        <v/>
      </c>
      <c r="D21" s="19" t="n">
        <v>5669</v>
      </c>
      <c r="E21" s="18" t="n">
        <v>62.21591744</v>
      </c>
      <c r="F21" s="20" t="n">
        <v>0.99401788</v>
      </c>
      <c r="G21" s="18" t="n">
        <v>30.56074649</v>
      </c>
      <c r="H21" s="20" t="n">
        <v>0.8628510700000001</v>
      </c>
      <c r="I21" s="18" t="n">
        <v>5.28114013</v>
      </c>
      <c r="J21" s="20" t="n">
        <v>0.35204447</v>
      </c>
      <c r="K21" s="18" t="n">
        <v>0</v>
      </c>
      <c r="L21" s="20" t="n">
        <v>0</v>
      </c>
      <c r="M21" s="18" t="s">
        <v>182</v>
      </c>
      <c r="N21" s="20" t="s">
        <v>182</v>
      </c>
      <c r="O21" s="18" t="n">
        <v>0</v>
      </c>
      <c r="P21" s="20" t="n">
        <v>0</v>
      </c>
      <c r="Q21" s="18" t="n">
        <v>0</v>
      </c>
      <c r="R21" s="20" t="n">
        <v>0</v>
      </c>
      <c r="S21" s="18" t="n">
        <v>1.94219594</v>
      </c>
      <c r="T21" s="20" t="n">
        <v>0.17309022</v>
      </c>
    </row>
    <row r="22" spans="1:20">
      <c r="A22" s="15" t="s">
        <v>197</v>
      </c>
      <c r="B22" s="17" t="n">
        <v>6598</v>
      </c>
      <c r="C22" s="18">
        <f>(93.0/B22*100)</f>
        <v/>
      </c>
      <c r="D22" s="19" t="n">
        <v>6505</v>
      </c>
      <c r="E22" s="18" t="n">
        <v>65.34310368</v>
      </c>
      <c r="F22" s="20" t="n">
        <v>1.19290065</v>
      </c>
      <c r="G22" s="18" t="n">
        <v>13.79495998</v>
      </c>
      <c r="H22" s="20" t="n">
        <v>0.46835413</v>
      </c>
      <c r="I22" s="18" t="n">
        <v>5.61867062</v>
      </c>
      <c r="J22" s="20" t="n">
        <v>0.50606993</v>
      </c>
      <c r="K22" s="18" t="n">
        <v>0</v>
      </c>
      <c r="L22" s="20" t="n">
        <v>0</v>
      </c>
      <c r="M22" s="18" t="s">
        <v>182</v>
      </c>
      <c r="N22" s="20" t="s">
        <v>182</v>
      </c>
      <c r="O22" s="18" t="n">
        <v>10.37230352</v>
      </c>
      <c r="P22" s="20" t="n">
        <v>1.33980924</v>
      </c>
      <c r="Q22" s="18" t="n">
        <v>0</v>
      </c>
      <c r="R22" s="20" t="n">
        <v>0</v>
      </c>
      <c r="S22" s="18" t="n">
        <v>4.87096221</v>
      </c>
      <c r="T22" s="20" t="n">
        <v>0.51804812</v>
      </c>
    </row>
    <row r="23" spans="1:20">
      <c r="A23" s="15" t="s">
        <v>198</v>
      </c>
      <c r="B23" s="17" t="n">
        <v>11583</v>
      </c>
      <c r="C23" s="18">
        <f>(499.0/B23*100)</f>
        <v/>
      </c>
      <c r="D23" s="19" t="n">
        <v>11084</v>
      </c>
      <c r="E23" s="18" t="n">
        <v>80.13233163</v>
      </c>
      <c r="F23" s="20" t="n">
        <v>0.6517314</v>
      </c>
      <c r="G23" s="18" t="n">
        <v>11.45177173</v>
      </c>
      <c r="H23" s="20" t="n">
        <v>0.52503993</v>
      </c>
      <c r="I23" s="18" t="n">
        <v>4.55940035</v>
      </c>
      <c r="J23" s="20" t="n">
        <v>0.24413777</v>
      </c>
      <c r="K23" s="18" t="n">
        <v>0</v>
      </c>
      <c r="L23" s="20" t="n">
        <v>0</v>
      </c>
      <c r="M23" s="18" t="s">
        <v>182</v>
      </c>
      <c r="N23" s="20" t="s">
        <v>182</v>
      </c>
      <c r="O23" s="18" t="n">
        <v>0</v>
      </c>
      <c r="P23" s="20" t="n">
        <v>0</v>
      </c>
      <c r="Q23" s="18" t="n">
        <v>0</v>
      </c>
      <c r="R23" s="20" t="n">
        <v>0</v>
      </c>
      <c r="S23" s="18" t="n">
        <v>3.85649629</v>
      </c>
      <c r="T23" s="20" t="n">
        <v>0.3874614</v>
      </c>
    </row>
    <row r="24" spans="1:20">
      <c r="A24" s="15" t="s">
        <v>199</v>
      </c>
      <c r="B24" s="17" t="n">
        <v>6647</v>
      </c>
      <c r="C24" s="18">
        <f>(13.0/B24*100)</f>
        <v/>
      </c>
      <c r="D24" s="19" t="n">
        <v>6634</v>
      </c>
      <c r="E24" s="18" t="n">
        <v>37.22607873</v>
      </c>
      <c r="F24" s="20" t="n">
        <v>0.8404973</v>
      </c>
      <c r="G24" s="18" t="n">
        <v>38.4093267</v>
      </c>
      <c r="H24" s="20" t="n">
        <v>0.72746151</v>
      </c>
      <c r="I24" s="18" t="n">
        <v>22.89523847</v>
      </c>
      <c r="J24" s="20" t="n">
        <v>0.64834694</v>
      </c>
      <c r="K24" s="18" t="n">
        <v>0</v>
      </c>
      <c r="L24" s="20" t="n">
        <v>0</v>
      </c>
      <c r="M24" s="18" t="s">
        <v>182</v>
      </c>
      <c r="N24" s="20" t="s">
        <v>182</v>
      </c>
      <c r="O24" s="18" t="n">
        <v>0</v>
      </c>
      <c r="P24" s="20" t="n">
        <v>0</v>
      </c>
      <c r="Q24" s="18" t="n">
        <v>0</v>
      </c>
      <c r="R24" s="20" t="n">
        <v>0</v>
      </c>
      <c r="S24" s="18" t="n">
        <v>1.46935609</v>
      </c>
      <c r="T24" s="20" t="n">
        <v>0.20461124</v>
      </c>
    </row>
    <row r="25" spans="1:20">
      <c r="A25" s="15" t="s">
        <v>200</v>
      </c>
      <c r="B25" s="17" t="n">
        <v>5581</v>
      </c>
      <c r="C25" s="18">
        <f>(28.0/B25*100)</f>
        <v/>
      </c>
      <c r="D25" s="19" t="n">
        <v>5553</v>
      </c>
      <c r="E25" s="18" t="n">
        <v>60.87809721</v>
      </c>
      <c r="F25" s="20" t="n">
        <v>1.1497441</v>
      </c>
      <c r="G25" s="18" t="n">
        <v>27.56484872</v>
      </c>
      <c r="H25" s="20" t="n">
        <v>0.9005297799999999</v>
      </c>
      <c r="I25" s="18" t="n">
        <v>10.25918492</v>
      </c>
      <c r="J25" s="20" t="n">
        <v>0.52969228</v>
      </c>
      <c r="K25" s="18" t="n">
        <v>0</v>
      </c>
      <c r="L25" s="20" t="n">
        <v>0</v>
      </c>
      <c r="M25" s="18" t="s">
        <v>182</v>
      </c>
      <c r="N25" s="20" t="s">
        <v>182</v>
      </c>
      <c r="O25" s="18" t="n">
        <v>0</v>
      </c>
      <c r="P25" s="20" t="n">
        <v>0</v>
      </c>
      <c r="Q25" s="18" t="n">
        <v>0</v>
      </c>
      <c r="R25" s="20" t="n">
        <v>0</v>
      </c>
      <c r="S25" s="18" t="n">
        <v>1.29786916</v>
      </c>
      <c r="T25" s="20" t="n">
        <v>0.15363864</v>
      </c>
    </row>
    <row r="26" spans="1:20">
      <c r="A26" s="15" t="s">
        <v>201</v>
      </c>
      <c r="B26" s="17" t="n">
        <v>4869</v>
      </c>
      <c r="C26" s="18">
        <f>(95.0/B26*100)</f>
        <v/>
      </c>
      <c r="D26" s="19" t="n">
        <v>4774</v>
      </c>
      <c r="E26" s="18" t="n">
        <v>80.44164839</v>
      </c>
      <c r="F26" s="20" t="n">
        <v>0.75182821</v>
      </c>
      <c r="G26" s="18" t="n">
        <v>13.82290498</v>
      </c>
      <c r="H26" s="20" t="n">
        <v>0.5696335</v>
      </c>
      <c r="I26" s="18" t="n">
        <v>3.81211462</v>
      </c>
      <c r="J26" s="20" t="n">
        <v>0.30819111</v>
      </c>
      <c r="K26" s="18" t="n">
        <v>0</v>
      </c>
      <c r="L26" s="20" t="n">
        <v>0</v>
      </c>
      <c r="M26" s="18" t="s">
        <v>182</v>
      </c>
      <c r="N26" s="20" t="s">
        <v>182</v>
      </c>
      <c r="O26" s="18" t="n">
        <v>0</v>
      </c>
      <c r="P26" s="20" t="n">
        <v>0</v>
      </c>
      <c r="Q26" s="18" t="n">
        <v>0</v>
      </c>
      <c r="R26" s="20" t="n">
        <v>0</v>
      </c>
      <c r="S26" s="18" t="n">
        <v>1.92333202</v>
      </c>
      <c r="T26" s="20" t="n">
        <v>0.23470666</v>
      </c>
    </row>
    <row r="27" spans="1:20">
      <c r="A27" s="15" t="s">
        <v>202</v>
      </c>
      <c r="B27" s="17" t="n">
        <v>5299</v>
      </c>
      <c r="C27" s="18">
        <f>(154.0/B27*100)</f>
        <v/>
      </c>
      <c r="D27" s="19" t="n">
        <v>5145</v>
      </c>
      <c r="E27" s="18" t="n">
        <v>80.89428863000001</v>
      </c>
      <c r="F27" s="20" t="n">
        <v>0.53893457</v>
      </c>
      <c r="G27" s="18" t="n">
        <v>10.16977805</v>
      </c>
      <c r="H27" s="20" t="n">
        <v>0.42541933</v>
      </c>
      <c r="I27" s="18" t="n">
        <v>3.23244677</v>
      </c>
      <c r="J27" s="20" t="n">
        <v>0.23424456</v>
      </c>
      <c r="K27" s="18" t="n">
        <v>0</v>
      </c>
      <c r="L27" s="20" t="n">
        <v>0</v>
      </c>
      <c r="M27" s="18" t="s">
        <v>182</v>
      </c>
      <c r="N27" s="20" t="s">
        <v>182</v>
      </c>
      <c r="O27" s="18" t="n">
        <v>0</v>
      </c>
      <c r="P27" s="20" t="n">
        <v>0</v>
      </c>
      <c r="Q27" s="18" t="n">
        <v>0</v>
      </c>
      <c r="R27" s="20" t="n">
        <v>0</v>
      </c>
      <c r="S27" s="18" t="n">
        <v>5.70348655</v>
      </c>
      <c r="T27" s="20" t="n">
        <v>0.29434401</v>
      </c>
    </row>
    <row r="28" spans="1:20">
      <c r="A28" s="15" t="s">
        <v>203</v>
      </c>
      <c r="B28" s="17" t="n">
        <v>7568</v>
      </c>
      <c r="C28" s="18">
        <f>(120.0/B28*100)</f>
        <v/>
      </c>
      <c r="D28" s="19" t="n">
        <v>7448</v>
      </c>
      <c r="E28" s="18" t="n">
        <v>76.25260586</v>
      </c>
      <c r="F28" s="20" t="n">
        <v>0.95993299</v>
      </c>
      <c r="G28" s="18" t="n">
        <v>9.22058077</v>
      </c>
      <c r="H28" s="20" t="n">
        <v>0.46758319</v>
      </c>
      <c r="I28" s="18" t="n">
        <v>12.58673712</v>
      </c>
      <c r="J28" s="20" t="n">
        <v>0.7514435699999999</v>
      </c>
      <c r="K28" s="18" t="n">
        <v>0</v>
      </c>
      <c r="L28" s="20" t="n">
        <v>0</v>
      </c>
      <c r="M28" s="18" t="s">
        <v>182</v>
      </c>
      <c r="N28" s="20" t="s">
        <v>182</v>
      </c>
      <c r="O28" s="18" t="n">
        <v>0</v>
      </c>
      <c r="P28" s="20" t="n">
        <v>0</v>
      </c>
      <c r="Q28" s="18" t="n">
        <v>0</v>
      </c>
      <c r="R28" s="20" t="n">
        <v>0</v>
      </c>
      <c r="S28" s="18" t="n">
        <v>1.94007624</v>
      </c>
      <c r="T28" s="20" t="n">
        <v>0.20286506</v>
      </c>
    </row>
    <row r="29" spans="1:20">
      <c r="A29" s="15" t="s">
        <v>204</v>
      </c>
      <c r="B29" s="17" t="n">
        <v>5385</v>
      </c>
      <c r="C29" s="18">
        <f>(35.0/B29*100)</f>
        <v/>
      </c>
      <c r="D29" s="19" t="n">
        <v>5350</v>
      </c>
      <c r="E29" s="18" t="n">
        <v>76.96937069000001</v>
      </c>
      <c r="F29" s="20" t="n">
        <v>0.81707628</v>
      </c>
      <c r="G29" s="18" t="n">
        <v>16.86734935</v>
      </c>
      <c r="H29" s="20" t="n">
        <v>0.80594693</v>
      </c>
      <c r="I29" s="18" t="n">
        <v>1.77758286</v>
      </c>
      <c r="J29" s="20" t="n">
        <v>0.15468019</v>
      </c>
      <c r="K29" s="18" t="n">
        <v>0</v>
      </c>
      <c r="L29" s="20" t="n">
        <v>0</v>
      </c>
      <c r="M29" s="18" t="s">
        <v>182</v>
      </c>
      <c r="N29" s="20" t="s">
        <v>182</v>
      </c>
      <c r="O29" s="18" t="n">
        <v>2.76879651</v>
      </c>
      <c r="P29" s="20" t="n">
        <v>0.24146554</v>
      </c>
      <c r="Q29" s="18" t="n">
        <v>0</v>
      </c>
      <c r="R29" s="20" t="n">
        <v>0</v>
      </c>
      <c r="S29" s="18" t="n">
        <v>1.61690059</v>
      </c>
      <c r="T29" s="20" t="n">
        <v>0.21096078</v>
      </c>
    </row>
    <row r="30" spans="1:20">
      <c r="A30" s="15" t="s">
        <v>205</v>
      </c>
      <c r="B30" s="17" t="n">
        <v>4520</v>
      </c>
      <c r="C30" s="18">
        <f>(497.0/B30*100)</f>
        <v/>
      </c>
      <c r="D30" s="19" t="n">
        <v>4023</v>
      </c>
      <c r="E30" s="18" t="n">
        <v>71.37078845000001</v>
      </c>
      <c r="F30" s="20" t="n">
        <v>0.92702753</v>
      </c>
      <c r="G30" s="18" t="n">
        <v>21.60375742</v>
      </c>
      <c r="H30" s="20" t="n">
        <v>0.86294943</v>
      </c>
      <c r="I30" s="18" t="n">
        <v>4.25272362</v>
      </c>
      <c r="J30" s="20" t="n">
        <v>0.37804228</v>
      </c>
      <c r="K30" s="18" t="n">
        <v>0</v>
      </c>
      <c r="L30" s="20" t="n">
        <v>0</v>
      </c>
      <c r="M30" s="18" t="s">
        <v>182</v>
      </c>
      <c r="N30" s="20" t="s">
        <v>182</v>
      </c>
      <c r="O30" s="18" t="n">
        <v>0</v>
      </c>
      <c r="P30" s="20" t="n">
        <v>0</v>
      </c>
      <c r="Q30" s="18" t="n">
        <v>0</v>
      </c>
      <c r="R30" s="20" t="n">
        <v>0</v>
      </c>
      <c r="S30" s="18" t="n">
        <v>2.77273051</v>
      </c>
      <c r="T30" s="20" t="n">
        <v>0.23170194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86.3179902</v>
      </c>
      <c r="F32" s="20" t="n">
        <v>0.4904569</v>
      </c>
      <c r="G32" s="18" t="n">
        <v>9.550087489999999</v>
      </c>
      <c r="H32" s="20" t="n">
        <v>0.43101247</v>
      </c>
      <c r="I32" s="18" t="n">
        <v>2.44032787</v>
      </c>
      <c r="J32" s="20" t="n">
        <v>0.26777371</v>
      </c>
      <c r="K32" s="18" t="n">
        <v>0</v>
      </c>
      <c r="L32" s="20" t="n">
        <v>0</v>
      </c>
      <c r="M32" s="18" t="s">
        <v>182</v>
      </c>
      <c r="N32" s="20" t="s">
        <v>182</v>
      </c>
      <c r="O32" s="18" t="n">
        <v>0</v>
      </c>
      <c r="P32" s="20" t="n">
        <v>0</v>
      </c>
      <c r="Q32" s="18" t="n">
        <v>0</v>
      </c>
      <c r="R32" s="20" t="n">
        <v>0</v>
      </c>
      <c r="S32" s="18" t="n">
        <v>1.69159444</v>
      </c>
      <c r="T32" s="20" t="n">
        <v>0.20918965</v>
      </c>
    </row>
    <row r="33" spans="1:20">
      <c r="A33" s="15" t="s">
        <v>208</v>
      </c>
      <c r="B33" s="17" t="n">
        <v>7325</v>
      </c>
      <c r="C33" s="18">
        <f>(212.0/B33*100)</f>
        <v/>
      </c>
      <c r="D33" s="19" t="n">
        <v>7113</v>
      </c>
      <c r="E33" s="18" t="n">
        <v>86.52013734000001</v>
      </c>
      <c r="F33" s="20" t="n">
        <v>0.43691186</v>
      </c>
      <c r="G33" s="18" t="n">
        <v>7.79701733</v>
      </c>
      <c r="H33" s="20" t="n">
        <v>0.35808832</v>
      </c>
      <c r="I33" s="18" t="n">
        <v>2.85193089</v>
      </c>
      <c r="J33" s="20" t="n">
        <v>0.2084173</v>
      </c>
      <c r="K33" s="18" t="n">
        <v>0</v>
      </c>
      <c r="L33" s="20" t="n">
        <v>0</v>
      </c>
      <c r="M33" s="18" t="s">
        <v>182</v>
      </c>
      <c r="N33" s="20" t="s">
        <v>182</v>
      </c>
      <c r="O33" s="18" t="n">
        <v>0</v>
      </c>
      <c r="P33" s="20" t="n">
        <v>0</v>
      </c>
      <c r="Q33" s="18" t="n">
        <v>0</v>
      </c>
      <c r="R33" s="20" t="n">
        <v>0</v>
      </c>
      <c r="S33" s="18" t="n">
        <v>2.83091444</v>
      </c>
      <c r="T33" s="20" t="n">
        <v>0.28869973</v>
      </c>
    </row>
    <row r="34" spans="1:20">
      <c r="A34" s="15" t="s">
        <v>209</v>
      </c>
      <c r="B34" s="17" t="n">
        <v>6350</v>
      </c>
      <c r="C34" s="18">
        <f>(76.0/B34*100)</f>
        <v/>
      </c>
      <c r="D34" s="19" t="n">
        <v>6274</v>
      </c>
      <c r="E34" s="18" t="n">
        <v>82.73692373</v>
      </c>
      <c r="F34" s="20" t="n">
        <v>0.74958567</v>
      </c>
      <c r="G34" s="18" t="n">
        <v>7.32736406</v>
      </c>
      <c r="H34" s="20" t="n">
        <v>0.36550633</v>
      </c>
      <c r="I34" s="18" t="n">
        <v>2.62732464</v>
      </c>
      <c r="J34" s="20" t="n">
        <v>0.28778865</v>
      </c>
      <c r="K34" s="18" t="n">
        <v>0</v>
      </c>
      <c r="L34" s="20" t="n">
        <v>0</v>
      </c>
      <c r="M34" s="18" t="s">
        <v>182</v>
      </c>
      <c r="N34" s="20" t="s">
        <v>182</v>
      </c>
      <c r="O34" s="18" t="n">
        <v>2.57578264</v>
      </c>
      <c r="P34" s="20" t="n">
        <v>0.53468971</v>
      </c>
      <c r="Q34" s="18" t="n">
        <v>0</v>
      </c>
      <c r="R34" s="20" t="n">
        <v>0</v>
      </c>
      <c r="S34" s="18" t="n">
        <v>4.73260493</v>
      </c>
      <c r="T34" s="20" t="n">
        <v>0.42779063</v>
      </c>
    </row>
    <row r="35" spans="1:20">
      <c r="A35" s="15" t="s">
        <v>210</v>
      </c>
      <c r="B35" s="17" t="n">
        <v>6406</v>
      </c>
      <c r="C35" s="18">
        <f>(67.0/B35*100)</f>
        <v/>
      </c>
      <c r="D35" s="19" t="n">
        <v>6339</v>
      </c>
      <c r="E35" s="18" t="n">
        <v>89.88067817</v>
      </c>
      <c r="F35" s="20" t="n">
        <v>0.40555097</v>
      </c>
      <c r="G35" s="18" t="n">
        <v>4.47331891</v>
      </c>
      <c r="H35" s="20" t="n">
        <v>0.31736744</v>
      </c>
      <c r="I35" s="18" t="n">
        <v>1.27771552</v>
      </c>
      <c r="J35" s="20" t="n">
        <v>0.13913228</v>
      </c>
      <c r="K35" s="18" t="n">
        <v>0</v>
      </c>
      <c r="L35" s="20" t="n">
        <v>0</v>
      </c>
      <c r="M35" s="18" t="s">
        <v>182</v>
      </c>
      <c r="N35" s="20" t="s">
        <v>182</v>
      </c>
      <c r="O35" s="18" t="n">
        <v>1.03972429</v>
      </c>
      <c r="P35" s="20" t="n">
        <v>0.05690605</v>
      </c>
      <c r="Q35" s="18" t="n">
        <v>0</v>
      </c>
      <c r="R35" s="20" t="n">
        <v>0</v>
      </c>
      <c r="S35" s="18" t="n">
        <v>3.3285631</v>
      </c>
      <c r="T35" s="20" t="n">
        <v>0.23532093</v>
      </c>
    </row>
    <row r="36" spans="1:20">
      <c r="A36" s="15" t="s">
        <v>211</v>
      </c>
      <c r="B36" s="17" t="n">
        <v>6736</v>
      </c>
      <c r="C36" s="18">
        <f>(41.0/B36*100)</f>
        <v/>
      </c>
      <c r="D36" s="19" t="n">
        <v>6695</v>
      </c>
      <c r="E36" s="18" t="n">
        <v>85.8106133</v>
      </c>
      <c r="F36" s="20" t="n">
        <v>0.55919458</v>
      </c>
      <c r="G36" s="18" t="n">
        <v>9.50028955</v>
      </c>
      <c r="H36" s="20" t="n">
        <v>0.42318966</v>
      </c>
      <c r="I36" s="18" t="n">
        <v>2.55882128</v>
      </c>
      <c r="J36" s="20" t="n">
        <v>0.24240814</v>
      </c>
      <c r="K36" s="18" t="n">
        <v>0</v>
      </c>
      <c r="L36" s="20" t="n">
        <v>0</v>
      </c>
      <c r="M36" s="18" t="s">
        <v>182</v>
      </c>
      <c r="N36" s="20" t="s">
        <v>182</v>
      </c>
      <c r="O36" s="18" t="n">
        <v>0</v>
      </c>
      <c r="P36" s="20" t="n">
        <v>0</v>
      </c>
      <c r="Q36" s="18" t="n">
        <v>0</v>
      </c>
      <c r="R36" s="20" t="n">
        <v>0</v>
      </c>
      <c r="S36" s="18" t="n">
        <v>2.13027587</v>
      </c>
      <c r="T36" s="20" t="n">
        <v>0.20934221</v>
      </c>
    </row>
    <row r="37" spans="1:20">
      <c r="A37" s="15" t="s">
        <v>212</v>
      </c>
      <c r="B37" s="17" t="n">
        <v>5458</v>
      </c>
      <c r="C37" s="18">
        <f>(223.0/B37*100)</f>
        <v/>
      </c>
      <c r="D37" s="19" t="n">
        <v>5235</v>
      </c>
      <c r="E37" s="18" t="n">
        <v>58.15915617</v>
      </c>
      <c r="F37" s="20" t="n">
        <v>0.72829033</v>
      </c>
      <c r="G37" s="18" t="n">
        <v>32.46864255</v>
      </c>
      <c r="H37" s="20" t="n">
        <v>0.73906097</v>
      </c>
      <c r="I37" s="18" t="n">
        <v>5.3889013</v>
      </c>
      <c r="J37" s="20" t="n">
        <v>0.30913941</v>
      </c>
      <c r="K37" s="18" t="n">
        <v>0</v>
      </c>
      <c r="L37" s="20" t="n">
        <v>0</v>
      </c>
      <c r="M37" s="18" t="s">
        <v>182</v>
      </c>
      <c r="N37" s="20" t="s">
        <v>182</v>
      </c>
      <c r="O37" s="18" t="n">
        <v>0</v>
      </c>
      <c r="P37" s="20" t="n">
        <v>0</v>
      </c>
      <c r="Q37" s="18" t="n">
        <v>0</v>
      </c>
      <c r="R37" s="20" t="n">
        <v>0</v>
      </c>
      <c r="S37" s="18" t="n">
        <v>3.98329998</v>
      </c>
      <c r="T37" s="20" t="n">
        <v>0.41951524</v>
      </c>
    </row>
    <row r="38" spans="1:20">
      <c r="A38" s="15" t="s">
        <v>213</v>
      </c>
      <c r="B38" s="17" t="n">
        <v>5860</v>
      </c>
      <c r="C38" s="18">
        <f>(60.0/B38*100)</f>
        <v/>
      </c>
      <c r="D38" s="19" t="n">
        <v>5800</v>
      </c>
      <c r="E38" s="18" t="n">
        <v>82.95451525999999</v>
      </c>
      <c r="F38" s="20" t="n">
        <v>0.6963056</v>
      </c>
      <c r="G38" s="18" t="n">
        <v>10.70740755</v>
      </c>
      <c r="H38" s="20" t="n">
        <v>0.5420061</v>
      </c>
      <c r="I38" s="18" t="n">
        <v>1.77284386</v>
      </c>
      <c r="J38" s="20" t="n">
        <v>0.21912343</v>
      </c>
      <c r="K38" s="18" t="n">
        <v>0</v>
      </c>
      <c r="L38" s="20" t="n">
        <v>0</v>
      </c>
      <c r="M38" s="18" t="s">
        <v>182</v>
      </c>
      <c r="N38" s="20" t="s">
        <v>182</v>
      </c>
      <c r="O38" s="18" t="n">
        <v>0</v>
      </c>
      <c r="P38" s="20" t="n">
        <v>0</v>
      </c>
      <c r="Q38" s="18" t="n">
        <v>0</v>
      </c>
      <c r="R38" s="20" t="n">
        <v>0</v>
      </c>
      <c r="S38" s="18" t="n">
        <v>4.56523333</v>
      </c>
      <c r="T38" s="20" t="n">
        <v>0.38869585</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61.64827642</v>
      </c>
      <c r="F40" s="20" t="n">
        <v>1.00450488</v>
      </c>
      <c r="G40" s="18" t="n">
        <v>20.20998578</v>
      </c>
      <c r="H40" s="20" t="n">
        <v>0.73007048</v>
      </c>
      <c r="I40" s="18" t="n">
        <v>6.46871245</v>
      </c>
      <c r="J40" s="20" t="n">
        <v>0.40840863</v>
      </c>
      <c r="K40" s="18" t="n">
        <v>0</v>
      </c>
      <c r="L40" s="20" t="n">
        <v>0</v>
      </c>
      <c r="M40" s="18" t="s">
        <v>182</v>
      </c>
      <c r="N40" s="20" t="s">
        <v>182</v>
      </c>
      <c r="O40" s="18" t="n">
        <v>8.994221899999999</v>
      </c>
      <c r="P40" s="20" t="n">
        <v>0.20102874</v>
      </c>
      <c r="Q40" s="18" t="n">
        <v>0</v>
      </c>
      <c r="R40" s="20" t="n">
        <v>0</v>
      </c>
      <c r="S40" s="18" t="n">
        <v>2.67880344</v>
      </c>
      <c r="T40" s="20" t="n">
        <v>0.3236845</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55.36874299</v>
      </c>
      <c r="F46" s="20" t="n">
        <v>0.87658587</v>
      </c>
      <c r="G46" s="18" t="n">
        <v>8.204067289999999</v>
      </c>
      <c r="H46" s="20" t="n">
        <v>0.31730241</v>
      </c>
      <c r="I46" s="18" t="n">
        <v>11.92915787</v>
      </c>
      <c r="J46" s="20" t="n">
        <v>0.47087137</v>
      </c>
      <c r="K46" s="18" t="n">
        <v>0</v>
      </c>
      <c r="L46" s="20" t="n">
        <v>0</v>
      </c>
      <c r="M46" s="18" t="s">
        <v>182</v>
      </c>
      <c r="N46" s="20" t="s">
        <v>182</v>
      </c>
      <c r="O46" s="18" t="n">
        <v>0</v>
      </c>
      <c r="P46" s="20" t="n">
        <v>0</v>
      </c>
      <c r="Q46" s="18" t="n">
        <v>0</v>
      </c>
      <c r="R46" s="20" t="n">
        <v>0</v>
      </c>
      <c r="S46" s="18" t="n">
        <v>24.49803186</v>
      </c>
      <c r="T46" s="20" t="n">
        <v>1.00202143</v>
      </c>
    </row>
    <row r="47" spans="1:20">
      <c r="A47" s="15" t="s">
        <v>222</v>
      </c>
      <c r="B47" s="17" t="n">
        <v>5928</v>
      </c>
      <c r="C47" s="18">
        <f>(101.0/B47*100)</f>
        <v/>
      </c>
      <c r="D47" s="19" t="n">
        <v>5827</v>
      </c>
      <c r="E47" s="18" t="n">
        <v>73.69898859</v>
      </c>
      <c r="F47" s="20" t="n">
        <v>1.01811967</v>
      </c>
      <c r="G47" s="18" t="n">
        <v>8.97268017</v>
      </c>
      <c r="H47" s="20" t="n">
        <v>0.36975004</v>
      </c>
      <c r="I47" s="18" t="n">
        <v>7.79665469</v>
      </c>
      <c r="J47" s="20" t="n">
        <v>0.48105608</v>
      </c>
      <c r="K47" s="18" t="n">
        <v>0</v>
      </c>
      <c r="L47" s="20" t="n">
        <v>0</v>
      </c>
      <c r="M47" s="18" t="s">
        <v>182</v>
      </c>
      <c r="N47" s="20" t="s">
        <v>182</v>
      </c>
      <c r="O47" s="18" t="n">
        <v>0</v>
      </c>
      <c r="P47" s="20" t="n">
        <v>0</v>
      </c>
      <c r="Q47" s="18" t="n">
        <v>0</v>
      </c>
      <c r="R47" s="20" t="n">
        <v>0</v>
      </c>
      <c r="S47" s="18" t="n">
        <v>9.53167655</v>
      </c>
      <c r="T47" s="20" t="n">
        <v>0.88293851</v>
      </c>
    </row>
    <row r="48" spans="1:20">
      <c r="A48" s="15" t="s">
        <v>223</v>
      </c>
      <c r="B48" s="17" t="n">
        <v>9841</v>
      </c>
      <c r="C48" s="18">
        <f>(19.0/B48*100)</f>
        <v/>
      </c>
      <c r="D48" s="19" t="n">
        <v>9822</v>
      </c>
      <c r="E48" s="18" t="n">
        <v>63.03445329</v>
      </c>
      <c r="F48" s="20" t="n">
        <v>1.09120144</v>
      </c>
      <c r="G48" s="18" t="n">
        <v>22.38397585</v>
      </c>
      <c r="H48" s="20" t="n">
        <v>0.85723449</v>
      </c>
      <c r="I48" s="18" t="n">
        <v>12.9468551</v>
      </c>
      <c r="J48" s="20" t="n">
        <v>0.63491884</v>
      </c>
      <c r="K48" s="18" t="n">
        <v>0</v>
      </c>
      <c r="L48" s="20" t="n">
        <v>0</v>
      </c>
      <c r="M48" s="18" t="s">
        <v>182</v>
      </c>
      <c r="N48" s="20" t="s">
        <v>182</v>
      </c>
      <c r="O48" s="18" t="n">
        <v>0</v>
      </c>
      <c r="P48" s="20" t="n">
        <v>0</v>
      </c>
      <c r="Q48" s="18" t="n">
        <v>0</v>
      </c>
      <c r="R48" s="20" t="n">
        <v>0</v>
      </c>
      <c r="S48" s="18" t="n">
        <v>1.63471576</v>
      </c>
      <c r="T48" s="20" t="n">
        <v>0.42352436</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67.94075827</v>
      </c>
      <c r="F50" s="20" t="n">
        <v>0.8803064</v>
      </c>
      <c r="G50" s="18" t="n">
        <v>11.74927905</v>
      </c>
      <c r="H50" s="20" t="n">
        <v>0.45053554</v>
      </c>
      <c r="I50" s="18" t="n">
        <v>15.87651256</v>
      </c>
      <c r="J50" s="20" t="n">
        <v>0.66760975</v>
      </c>
      <c r="K50" s="18" t="n">
        <v>0</v>
      </c>
      <c r="L50" s="20" t="n">
        <v>0</v>
      </c>
      <c r="M50" s="18" t="s">
        <v>182</v>
      </c>
      <c r="N50" s="20" t="s">
        <v>182</v>
      </c>
      <c r="O50" s="18" t="n">
        <v>0</v>
      </c>
      <c r="P50" s="20" t="n">
        <v>0</v>
      </c>
      <c r="Q50" s="18" t="n">
        <v>0</v>
      </c>
      <c r="R50" s="20" t="n">
        <v>0</v>
      </c>
      <c r="S50" s="18" t="n">
        <v>4.43345013</v>
      </c>
      <c r="T50" s="20" t="n">
        <v>0.50276432</v>
      </c>
    </row>
    <row r="51" spans="1:20">
      <c r="A51" s="15" t="s">
        <v>226</v>
      </c>
      <c r="B51" s="17" t="n">
        <v>6866</v>
      </c>
      <c r="C51" s="18">
        <f>(115.0/B51*100)</f>
        <v/>
      </c>
      <c r="D51" s="19" t="n">
        <v>6751</v>
      </c>
      <c r="E51" s="18" t="n">
        <v>60.08543251</v>
      </c>
      <c r="F51" s="20" t="n">
        <v>1.2262435</v>
      </c>
      <c r="G51" s="18" t="n">
        <v>9.239704250000001</v>
      </c>
      <c r="H51" s="20" t="n">
        <v>0.5476642900000001</v>
      </c>
      <c r="I51" s="18" t="n">
        <v>12.26249234</v>
      </c>
      <c r="J51" s="20" t="n">
        <v>0.71614897</v>
      </c>
      <c r="K51" s="18" t="n">
        <v>0</v>
      </c>
      <c r="L51" s="20" t="n">
        <v>0</v>
      </c>
      <c r="M51" s="18" t="s">
        <v>182</v>
      </c>
      <c r="N51" s="20" t="s">
        <v>182</v>
      </c>
      <c r="O51" s="18" t="n">
        <v>10.58020882</v>
      </c>
      <c r="P51" s="20" t="n">
        <v>0.61193897</v>
      </c>
      <c r="Q51" s="18" t="n">
        <v>0</v>
      </c>
      <c r="R51" s="20" t="n">
        <v>0</v>
      </c>
      <c r="S51" s="18" t="n">
        <v>7.83216208</v>
      </c>
      <c r="T51" s="20" t="n">
        <v>1.0826266</v>
      </c>
    </row>
    <row r="52" spans="1:20">
      <c r="A52" s="15" t="s">
        <v>227</v>
      </c>
      <c r="B52" s="17" t="n">
        <v>5809</v>
      </c>
      <c r="C52" s="18">
        <f>(115.0/B52*100)</f>
        <v/>
      </c>
      <c r="D52" s="19" t="n">
        <v>5694</v>
      </c>
      <c r="E52" s="18" t="n">
        <v>86.44003397</v>
      </c>
      <c r="F52" s="20" t="n">
        <v>0.63476618</v>
      </c>
      <c r="G52" s="18" t="n">
        <v>7.81156327</v>
      </c>
      <c r="H52" s="20" t="n">
        <v>0.45037202</v>
      </c>
      <c r="I52" s="18" t="n">
        <v>2.24666277</v>
      </c>
      <c r="J52" s="20" t="n">
        <v>0.18210697</v>
      </c>
      <c r="K52" s="18" t="n">
        <v>0</v>
      </c>
      <c r="L52" s="20" t="n">
        <v>0</v>
      </c>
      <c r="M52" s="18" t="s">
        <v>182</v>
      </c>
      <c r="N52" s="20" t="s">
        <v>182</v>
      </c>
      <c r="O52" s="18" t="n">
        <v>0</v>
      </c>
      <c r="P52" s="20" t="n">
        <v>0</v>
      </c>
      <c r="Q52" s="18" t="n">
        <v>0</v>
      </c>
      <c r="R52" s="20" t="n">
        <v>0</v>
      </c>
      <c r="S52" s="18" t="n">
        <v>3.50174</v>
      </c>
      <c r="T52" s="20" t="n">
        <v>0.38830193</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46.58901753</v>
      </c>
      <c r="F54" s="20" t="n">
        <v>1.15776915</v>
      </c>
      <c r="G54" s="18" t="n">
        <v>9.67039359</v>
      </c>
      <c r="H54" s="20" t="n">
        <v>0.50942656</v>
      </c>
      <c r="I54" s="18" t="n">
        <v>33.08190687</v>
      </c>
      <c r="J54" s="20" t="n">
        <v>1.16472419</v>
      </c>
      <c r="K54" s="18" t="n">
        <v>0</v>
      </c>
      <c r="L54" s="20" t="n">
        <v>0</v>
      </c>
      <c r="M54" s="18" t="s">
        <v>182</v>
      </c>
      <c r="N54" s="20" t="s">
        <v>182</v>
      </c>
      <c r="O54" s="18" t="n">
        <v>0</v>
      </c>
      <c r="P54" s="20" t="n">
        <v>0</v>
      </c>
      <c r="Q54" s="18" t="n">
        <v>0</v>
      </c>
      <c r="R54" s="20" t="n">
        <v>0</v>
      </c>
      <c r="S54" s="18" t="n">
        <v>10.658682</v>
      </c>
      <c r="T54" s="20" t="n">
        <v>0.77718729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74.66295375999999</v>
      </c>
      <c r="F56" s="20" t="n">
        <v>0.71040964</v>
      </c>
      <c r="G56" s="18" t="n">
        <v>18.56299574</v>
      </c>
      <c r="H56" s="20" t="n">
        <v>0.53076927</v>
      </c>
      <c r="I56" s="18" t="n">
        <v>5.7435834</v>
      </c>
      <c r="J56" s="20" t="n">
        <v>0.34181581</v>
      </c>
      <c r="K56" s="18" t="n">
        <v>0</v>
      </c>
      <c r="L56" s="20" t="n">
        <v>0</v>
      </c>
      <c r="M56" s="18" t="s">
        <v>182</v>
      </c>
      <c r="N56" s="20" t="s">
        <v>182</v>
      </c>
      <c r="O56" s="18" t="n">
        <v>0</v>
      </c>
      <c r="P56" s="20" t="n">
        <v>0</v>
      </c>
      <c r="Q56" s="18" t="n">
        <v>0</v>
      </c>
      <c r="R56" s="20" t="n">
        <v>0</v>
      </c>
      <c r="S56" s="18" t="n">
        <v>1.0304671</v>
      </c>
      <c r="T56" s="20" t="n">
        <v>0.28548129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83.72946527000001</v>
      </c>
      <c r="F61" s="20" t="n">
        <v>0.70209063</v>
      </c>
      <c r="G61" s="18" t="n">
        <v>8.299763710000001</v>
      </c>
      <c r="H61" s="20" t="n">
        <v>0.37347559</v>
      </c>
      <c r="I61" s="18" t="n">
        <v>4.23241166</v>
      </c>
      <c r="J61" s="20" t="n">
        <v>0.28815841</v>
      </c>
      <c r="K61" s="18" t="n">
        <v>0</v>
      </c>
      <c r="L61" s="20" t="n">
        <v>0</v>
      </c>
      <c r="M61" s="18" t="s">
        <v>182</v>
      </c>
      <c r="N61" s="20" t="s">
        <v>182</v>
      </c>
      <c r="O61" s="18" t="n">
        <v>0</v>
      </c>
      <c r="P61" s="20" t="n">
        <v>0</v>
      </c>
      <c r="Q61" s="18" t="n">
        <v>0</v>
      </c>
      <c r="R61" s="20" t="n">
        <v>0</v>
      </c>
      <c r="S61" s="18" t="n">
        <v>3.73835936</v>
      </c>
      <c r="T61" s="20" t="n">
        <v>0.54695982</v>
      </c>
    </row>
    <row r="62" spans="1:20">
      <c r="A62" s="15" t="s">
        <v>237</v>
      </c>
      <c r="B62" s="17" t="n">
        <v>4476</v>
      </c>
      <c r="C62" s="18">
        <f>(5.0/B62*100)</f>
        <v/>
      </c>
      <c r="D62" s="19" t="n">
        <v>4471</v>
      </c>
      <c r="E62" s="18" t="n">
        <v>83.81493104</v>
      </c>
      <c r="F62" s="20" t="n">
        <v>0.64316904</v>
      </c>
      <c r="G62" s="18" t="n">
        <v>11.9789712</v>
      </c>
      <c r="H62" s="20" t="n">
        <v>0.56543192</v>
      </c>
      <c r="I62" s="18" t="n">
        <v>3.62608467</v>
      </c>
      <c r="J62" s="20" t="n">
        <v>0.27050969</v>
      </c>
      <c r="K62" s="18" t="n">
        <v>0</v>
      </c>
      <c r="L62" s="20" t="n">
        <v>0</v>
      </c>
      <c r="M62" s="18" t="s">
        <v>182</v>
      </c>
      <c r="N62" s="20" t="s">
        <v>182</v>
      </c>
      <c r="O62" s="18" t="n">
        <v>0</v>
      </c>
      <c r="P62" s="20" t="n">
        <v>0</v>
      </c>
      <c r="Q62" s="18" t="n">
        <v>0</v>
      </c>
      <c r="R62" s="20" t="n">
        <v>0</v>
      </c>
      <c r="S62" s="18" t="n">
        <v>0.58001308</v>
      </c>
      <c r="T62" s="20" t="n">
        <v>0.12237076</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78.08183624999999</v>
      </c>
      <c r="F67" s="20" t="n">
        <v>0.74375855</v>
      </c>
      <c r="G67" s="18" t="n">
        <v>9.33354606</v>
      </c>
      <c r="H67" s="20" t="n">
        <v>0.33349314</v>
      </c>
      <c r="I67" s="18" t="n">
        <v>10.51872189</v>
      </c>
      <c r="J67" s="20" t="n">
        <v>0.56463862</v>
      </c>
      <c r="K67" s="18" t="n">
        <v>0</v>
      </c>
      <c r="L67" s="20" t="n">
        <v>0</v>
      </c>
      <c r="M67" s="18" t="s">
        <v>182</v>
      </c>
      <c r="N67" s="20" t="s">
        <v>182</v>
      </c>
      <c r="O67" s="18" t="n">
        <v>0</v>
      </c>
      <c r="P67" s="20" t="n">
        <v>0</v>
      </c>
      <c r="Q67" s="18" t="n">
        <v>0</v>
      </c>
      <c r="R67" s="20" t="n">
        <v>0</v>
      </c>
      <c r="S67" s="18" t="n">
        <v>2.06589581</v>
      </c>
      <c r="T67" s="20" t="n">
        <v>0.19139677</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87.45821668000001</v>
      </c>
      <c r="F70" s="20" t="n">
        <v>0.65084153</v>
      </c>
      <c r="G70" s="18" t="n">
        <v>6.42035223</v>
      </c>
      <c r="H70" s="20" t="n">
        <v>0.44218865</v>
      </c>
      <c r="I70" s="18" t="n">
        <v>2.55049399</v>
      </c>
      <c r="J70" s="20" t="n">
        <v>0.17811712</v>
      </c>
      <c r="K70" s="18" t="n">
        <v>0</v>
      </c>
      <c r="L70" s="20" t="n">
        <v>0</v>
      </c>
      <c r="M70" s="18" t="s">
        <v>182</v>
      </c>
      <c r="N70" s="20" t="s">
        <v>182</v>
      </c>
      <c r="O70" s="18" t="n">
        <v>0</v>
      </c>
      <c r="P70" s="20" t="n">
        <v>0</v>
      </c>
      <c r="Q70" s="18" t="n">
        <v>0</v>
      </c>
      <c r="R70" s="20" t="n">
        <v>0</v>
      </c>
      <c r="S70" s="18" t="n">
        <v>3.57093711</v>
      </c>
      <c r="T70" s="20" t="n">
        <v>0.45369362</v>
      </c>
    </row>
    <row r="71" spans="1:20">
      <c r="A71" s="15" t="s">
        <v>246</v>
      </c>
      <c r="B71" s="17" t="n">
        <v>6115</v>
      </c>
      <c r="C71" s="18">
        <f>(105.0/B71*100)</f>
        <v/>
      </c>
      <c r="D71" s="19" t="n">
        <v>6010</v>
      </c>
      <c r="E71" s="18" t="n">
        <v>71.0005417</v>
      </c>
      <c r="F71" s="20" t="n">
        <v>0.57053418</v>
      </c>
      <c r="G71" s="18" t="n">
        <v>20.57440088</v>
      </c>
      <c r="H71" s="20" t="n">
        <v>0.56140611</v>
      </c>
      <c r="I71" s="18" t="n">
        <v>7.26250742</v>
      </c>
      <c r="J71" s="20" t="n">
        <v>0.27611128</v>
      </c>
      <c r="K71" s="18" t="n">
        <v>0</v>
      </c>
      <c r="L71" s="20" t="n">
        <v>0</v>
      </c>
      <c r="M71" s="18" t="s">
        <v>182</v>
      </c>
      <c r="N71" s="20" t="s">
        <v>182</v>
      </c>
      <c r="O71" s="18" t="n">
        <v>0</v>
      </c>
      <c r="P71" s="20" t="n">
        <v>0</v>
      </c>
      <c r="Q71" s="18" t="n">
        <v>0</v>
      </c>
      <c r="R71" s="20" t="n">
        <v>0</v>
      </c>
      <c r="S71" s="18" t="n">
        <v>1.16254999</v>
      </c>
      <c r="T71" s="20" t="n">
        <v>0.1298936</v>
      </c>
    </row>
    <row r="72" spans="1:20">
      <c r="A72" s="15" t="s">
        <v>247</v>
      </c>
      <c r="B72" s="17" t="n">
        <v>7708</v>
      </c>
      <c r="C72" s="18">
        <f>(8.0/B72*100)</f>
        <v/>
      </c>
      <c r="D72" s="19" t="n">
        <v>7700</v>
      </c>
      <c r="E72" s="18" t="n">
        <v>79.63260459</v>
      </c>
      <c r="F72" s="20" t="n">
        <v>0.66417337</v>
      </c>
      <c r="G72" s="18" t="n">
        <v>13.67658868</v>
      </c>
      <c r="H72" s="20" t="n">
        <v>0.47694685</v>
      </c>
      <c r="I72" s="18" t="n">
        <v>6.08362854</v>
      </c>
      <c r="J72" s="20" t="n">
        <v>0.39406635</v>
      </c>
      <c r="K72" s="18" t="n">
        <v>0</v>
      </c>
      <c r="L72" s="20" t="n">
        <v>0</v>
      </c>
      <c r="M72" s="18" t="s">
        <v>182</v>
      </c>
      <c r="N72" s="20" t="s">
        <v>182</v>
      </c>
      <c r="O72" s="18" t="n">
        <v>0</v>
      </c>
      <c r="P72" s="20" t="n">
        <v>0</v>
      </c>
      <c r="Q72" s="18" t="n">
        <v>0</v>
      </c>
      <c r="R72" s="20" t="n">
        <v>0</v>
      </c>
      <c r="S72" s="18" t="n">
        <v>0.60717819</v>
      </c>
      <c r="T72" s="20" t="n">
        <v>0.08761167</v>
      </c>
    </row>
    <row r="73" spans="1:20">
      <c r="A73" s="15" t="s">
        <v>248</v>
      </c>
      <c r="B73" s="17" t="n">
        <v>8249</v>
      </c>
      <c r="C73" s="18">
        <f>(222.0/B73*100)</f>
        <v/>
      </c>
      <c r="D73" s="19" t="n">
        <v>8027</v>
      </c>
      <c r="E73" s="18" t="n">
        <v>50.81990911</v>
      </c>
      <c r="F73" s="20" t="n">
        <v>1.08349658</v>
      </c>
      <c r="G73" s="18" t="n">
        <v>10.35004252</v>
      </c>
      <c r="H73" s="20" t="n">
        <v>0.444319</v>
      </c>
      <c r="I73" s="18" t="n">
        <v>37.36596388</v>
      </c>
      <c r="J73" s="20" t="n">
        <v>0.99774825</v>
      </c>
      <c r="K73" s="18" t="n">
        <v>0</v>
      </c>
      <c r="L73" s="20" t="n">
        <v>0</v>
      </c>
      <c r="M73" s="18" t="s">
        <v>182</v>
      </c>
      <c r="N73" s="20" t="s">
        <v>182</v>
      </c>
      <c r="O73" s="18" t="n">
        <v>0</v>
      </c>
      <c r="P73" s="20" t="n">
        <v>0</v>
      </c>
      <c r="Q73" s="18" t="n">
        <v>0</v>
      </c>
      <c r="R73" s="20" t="n">
        <v>0</v>
      </c>
      <c r="S73" s="18" t="n">
        <v>1.46408449</v>
      </c>
      <c r="T73" s="20" t="n">
        <v>0.18976034</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68.17951459</v>
      </c>
      <c r="F77" s="20" t="n">
        <v>0.93802728</v>
      </c>
      <c r="G77" s="18" t="n">
        <v>11.74350854</v>
      </c>
      <c r="H77" s="20" t="n">
        <v>0.44172258</v>
      </c>
      <c r="I77" s="18" t="n">
        <v>10.50107595</v>
      </c>
      <c r="J77" s="20" t="n">
        <v>0.5341333</v>
      </c>
      <c r="K77" s="18" t="n">
        <v>0</v>
      </c>
      <c r="L77" s="20" t="n">
        <v>0</v>
      </c>
      <c r="M77" s="18" t="s">
        <v>182</v>
      </c>
      <c r="N77" s="20" t="s">
        <v>182</v>
      </c>
      <c r="O77" s="18" t="n">
        <v>0</v>
      </c>
      <c r="P77" s="20" t="n">
        <v>0</v>
      </c>
      <c r="Q77" s="18" t="n">
        <v>0</v>
      </c>
      <c r="R77" s="20" t="n">
        <v>0</v>
      </c>
      <c r="S77" s="18" t="n">
        <v>9.57590092</v>
      </c>
      <c r="T77" s="20" t="n">
        <v>0.69011731</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280</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12.03192115</v>
      </c>
      <c r="F7" s="20" t="n">
        <v>0.32684581</v>
      </c>
      <c r="G7" s="18" t="n">
        <v>17.20667704</v>
      </c>
      <c r="H7" s="20" t="n">
        <v>0.39452805</v>
      </c>
      <c r="I7" s="18" t="n">
        <v>66.88838321</v>
      </c>
      <c r="J7" s="20" t="n">
        <v>0.44564295</v>
      </c>
      <c r="K7" s="18" t="n">
        <v>0</v>
      </c>
      <c r="L7" s="20" t="n">
        <v>0</v>
      </c>
      <c r="M7" s="18" t="s">
        <v>182</v>
      </c>
      <c r="N7" s="20" t="s">
        <v>182</v>
      </c>
      <c r="O7" s="18" t="n">
        <v>0</v>
      </c>
      <c r="P7" s="20" t="n">
        <v>0</v>
      </c>
      <c r="Q7" s="18" t="n">
        <v>0</v>
      </c>
      <c r="R7" s="20" t="n">
        <v>0</v>
      </c>
      <c r="S7" s="18" t="n">
        <v>3.8730186</v>
      </c>
      <c r="T7" s="20" t="n">
        <v>0.27836375</v>
      </c>
    </row>
    <row r="8" spans="1:20">
      <c r="A8" s="15" t="s">
        <v>183</v>
      </c>
      <c r="B8" s="17" t="n">
        <v>7007</v>
      </c>
      <c r="C8" s="18">
        <f>(121.0/B8*100)</f>
        <v/>
      </c>
      <c r="D8" s="19" t="n">
        <v>6886</v>
      </c>
      <c r="E8" s="18" t="n">
        <v>17.59466077</v>
      </c>
      <c r="F8" s="20" t="n">
        <v>0.62152782</v>
      </c>
      <c r="G8" s="18" t="n">
        <v>15.62929846</v>
      </c>
      <c r="H8" s="20" t="n">
        <v>0.51950632</v>
      </c>
      <c r="I8" s="18" t="n">
        <v>62.76685401</v>
      </c>
      <c r="J8" s="20" t="n">
        <v>0.89506898</v>
      </c>
      <c r="K8" s="18" t="n">
        <v>0</v>
      </c>
      <c r="L8" s="20" t="n">
        <v>0</v>
      </c>
      <c r="M8" s="18" t="s">
        <v>182</v>
      </c>
      <c r="N8" s="20" t="s">
        <v>182</v>
      </c>
      <c r="O8" s="18" t="n">
        <v>0.48076987</v>
      </c>
      <c r="P8" s="20" t="n">
        <v>0.11842893</v>
      </c>
      <c r="Q8" s="18" t="n">
        <v>0</v>
      </c>
      <c r="R8" s="20" t="n">
        <v>0</v>
      </c>
      <c r="S8" s="18" t="n">
        <v>3.52841689</v>
      </c>
      <c r="T8" s="20" t="n">
        <v>0.29518835</v>
      </c>
    </row>
    <row r="9" spans="1:20">
      <c r="A9" s="15" t="s">
        <v>184</v>
      </c>
      <c r="B9" s="17" t="n">
        <v>9651</v>
      </c>
      <c r="C9" s="18">
        <f>(461.0/B9*100)</f>
        <v/>
      </c>
      <c r="D9" s="19" t="n">
        <v>9190</v>
      </c>
      <c r="E9" s="18" t="n">
        <v>11.99725103</v>
      </c>
      <c r="F9" s="20" t="n">
        <v>0.39947904</v>
      </c>
      <c r="G9" s="18" t="n">
        <v>12.61554953</v>
      </c>
      <c r="H9" s="20" t="n">
        <v>0.4005335</v>
      </c>
      <c r="I9" s="18" t="n">
        <v>67.70270538</v>
      </c>
      <c r="J9" s="20" t="n">
        <v>0.6420426</v>
      </c>
      <c r="K9" s="18" t="n">
        <v>0</v>
      </c>
      <c r="L9" s="20" t="n">
        <v>0</v>
      </c>
      <c r="M9" s="18" t="s">
        <v>182</v>
      </c>
      <c r="N9" s="20" t="s">
        <v>182</v>
      </c>
      <c r="O9" s="18" t="n">
        <v>3.12314946</v>
      </c>
      <c r="P9" s="20" t="n">
        <v>0.55873643</v>
      </c>
      <c r="Q9" s="18" t="n">
        <v>0</v>
      </c>
      <c r="R9" s="20" t="n">
        <v>0</v>
      </c>
      <c r="S9" s="18" t="n">
        <v>4.5613446</v>
      </c>
      <c r="T9" s="20" t="n">
        <v>0.41851896</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11.82756887</v>
      </c>
      <c r="F11" s="20" t="n">
        <v>0.53015875</v>
      </c>
      <c r="G11" s="18" t="n">
        <v>9.23504726</v>
      </c>
      <c r="H11" s="20" t="n">
        <v>0.40404443</v>
      </c>
      <c r="I11" s="18" t="n">
        <v>75.32440611</v>
      </c>
      <c r="J11" s="20" t="n">
        <v>0.71046363</v>
      </c>
      <c r="K11" s="18" t="n">
        <v>0</v>
      </c>
      <c r="L11" s="20" t="n">
        <v>0</v>
      </c>
      <c r="M11" s="18" t="s">
        <v>182</v>
      </c>
      <c r="N11" s="20" t="s">
        <v>182</v>
      </c>
      <c r="O11" s="18" t="n">
        <v>0</v>
      </c>
      <c r="P11" s="20" t="n">
        <v>0</v>
      </c>
      <c r="Q11" s="18" t="n">
        <v>0</v>
      </c>
      <c r="R11" s="20" t="n">
        <v>0</v>
      </c>
      <c r="S11" s="18" t="n">
        <v>3.61297777</v>
      </c>
      <c r="T11" s="20" t="n">
        <v>0.32905124</v>
      </c>
    </row>
    <row r="12" spans="1:20">
      <c r="A12" s="15" t="s">
        <v>187</v>
      </c>
      <c r="B12" s="17" t="n">
        <v>6894</v>
      </c>
      <c r="C12" s="18">
        <f>(124.0/B12*100)</f>
        <v/>
      </c>
      <c r="D12" s="19" t="n">
        <v>6770</v>
      </c>
      <c r="E12" s="18" t="n">
        <v>14.09765514</v>
      </c>
      <c r="F12" s="20" t="n">
        <v>0.44750411</v>
      </c>
      <c r="G12" s="18" t="n">
        <v>10.54382156</v>
      </c>
      <c r="H12" s="20" t="n">
        <v>0.43675504</v>
      </c>
      <c r="I12" s="18" t="n">
        <v>69.25754191</v>
      </c>
      <c r="J12" s="20" t="n">
        <v>0.86025896</v>
      </c>
      <c r="K12" s="18" t="n">
        <v>0</v>
      </c>
      <c r="L12" s="20" t="n">
        <v>0</v>
      </c>
      <c r="M12" s="18" t="s">
        <v>182</v>
      </c>
      <c r="N12" s="20" t="s">
        <v>182</v>
      </c>
      <c r="O12" s="18" t="n">
        <v>2.3741744</v>
      </c>
      <c r="P12" s="20" t="n">
        <v>0.59797428</v>
      </c>
      <c r="Q12" s="18" t="n">
        <v>0</v>
      </c>
      <c r="R12" s="20" t="n">
        <v>0</v>
      </c>
      <c r="S12" s="18" t="n">
        <v>3.72680699</v>
      </c>
      <c r="T12" s="20" t="n">
        <v>0.36445292</v>
      </c>
    </row>
    <row r="13" spans="1:20">
      <c r="A13" s="15" t="s">
        <v>188</v>
      </c>
      <c r="B13" s="17" t="n">
        <v>7161</v>
      </c>
      <c r="C13" s="18">
        <f>(300.0/B13*100)</f>
        <v/>
      </c>
      <c r="D13" s="19" t="n">
        <v>6861</v>
      </c>
      <c r="E13" s="18" t="n">
        <v>6.65203115</v>
      </c>
      <c r="F13" s="20" t="n">
        <v>0.40236056</v>
      </c>
      <c r="G13" s="18" t="n">
        <v>13.2498094</v>
      </c>
      <c r="H13" s="20" t="n">
        <v>0.44033954</v>
      </c>
      <c r="I13" s="18" t="n">
        <v>70.97166045</v>
      </c>
      <c r="J13" s="20" t="n">
        <v>0.7589077</v>
      </c>
      <c r="K13" s="18" t="n">
        <v>0</v>
      </c>
      <c r="L13" s="20" t="n">
        <v>0</v>
      </c>
      <c r="M13" s="18" t="s">
        <v>182</v>
      </c>
      <c r="N13" s="20" t="s">
        <v>182</v>
      </c>
      <c r="O13" s="18" t="n">
        <v>4.18241901</v>
      </c>
      <c r="P13" s="20" t="n">
        <v>0.48047642</v>
      </c>
      <c r="Q13" s="18" t="n">
        <v>0</v>
      </c>
      <c r="R13" s="20" t="n">
        <v>0</v>
      </c>
      <c r="S13" s="18" t="n">
        <v>4.94407998</v>
      </c>
      <c r="T13" s="20" t="n">
        <v>0.38206671</v>
      </c>
    </row>
    <row r="14" spans="1:20">
      <c r="A14" s="15" t="s">
        <v>189</v>
      </c>
      <c r="B14" s="17" t="n">
        <v>5587</v>
      </c>
      <c r="C14" s="18">
        <f>(183.0/B14*100)</f>
        <v/>
      </c>
      <c r="D14" s="19" t="n">
        <v>5404</v>
      </c>
      <c r="E14" s="18" t="n">
        <v>9.14569358</v>
      </c>
      <c r="F14" s="20" t="n">
        <v>0.41998041</v>
      </c>
      <c r="G14" s="18" t="n">
        <v>9.097963439999999</v>
      </c>
      <c r="H14" s="20" t="n">
        <v>0.43057096</v>
      </c>
      <c r="I14" s="18" t="n">
        <v>80.07146629</v>
      </c>
      <c r="J14" s="20" t="n">
        <v>0.6070643</v>
      </c>
      <c r="K14" s="18" t="n">
        <v>0</v>
      </c>
      <c r="L14" s="20" t="n">
        <v>0</v>
      </c>
      <c r="M14" s="18" t="s">
        <v>182</v>
      </c>
      <c r="N14" s="20" t="s">
        <v>182</v>
      </c>
      <c r="O14" s="18" t="n">
        <v>0</v>
      </c>
      <c r="P14" s="20" t="n">
        <v>0</v>
      </c>
      <c r="Q14" s="18" t="n">
        <v>0</v>
      </c>
      <c r="R14" s="20" t="n">
        <v>0</v>
      </c>
      <c r="S14" s="18" t="n">
        <v>1.68487669</v>
      </c>
      <c r="T14" s="20" t="n">
        <v>0.2442791</v>
      </c>
    </row>
    <row r="15" spans="1:20">
      <c r="A15" s="15" t="s">
        <v>190</v>
      </c>
      <c r="B15" s="17" t="n">
        <v>5882</v>
      </c>
      <c r="C15" s="18">
        <f>(127.0/B15*100)</f>
        <v/>
      </c>
      <c r="D15" s="19" t="n">
        <v>5755</v>
      </c>
      <c r="E15" s="18" t="n">
        <v>6.72307945</v>
      </c>
      <c r="F15" s="20" t="n">
        <v>0.44109015</v>
      </c>
      <c r="G15" s="18" t="n">
        <v>11.99930877</v>
      </c>
      <c r="H15" s="20" t="n">
        <v>0.44003021</v>
      </c>
      <c r="I15" s="18" t="n">
        <v>77.52949348999999</v>
      </c>
      <c r="J15" s="20" t="n">
        <v>0.7496718</v>
      </c>
      <c r="K15" s="18" t="n">
        <v>0</v>
      </c>
      <c r="L15" s="20" t="n">
        <v>0</v>
      </c>
      <c r="M15" s="18" t="s">
        <v>182</v>
      </c>
      <c r="N15" s="20" t="s">
        <v>182</v>
      </c>
      <c r="O15" s="18" t="n">
        <v>1.02562574</v>
      </c>
      <c r="P15" s="20" t="n">
        <v>0.45962649</v>
      </c>
      <c r="Q15" s="18" t="n">
        <v>0</v>
      </c>
      <c r="R15" s="20" t="n">
        <v>0</v>
      </c>
      <c r="S15" s="18" t="n">
        <v>2.72249256</v>
      </c>
      <c r="T15" s="20" t="n">
        <v>0.28892656</v>
      </c>
    </row>
    <row r="16" spans="1:20">
      <c r="A16" s="15" t="s">
        <v>191</v>
      </c>
      <c r="B16" s="17" t="n">
        <v>6108</v>
      </c>
      <c r="C16" s="18">
        <f>(235.0/B16*100)</f>
        <v/>
      </c>
      <c r="D16" s="19" t="n">
        <v>5873</v>
      </c>
      <c r="E16" s="18" t="n">
        <v>12.15319246</v>
      </c>
      <c r="F16" s="20" t="n">
        <v>0.42302304</v>
      </c>
      <c r="G16" s="18" t="n">
        <v>9.45659603</v>
      </c>
      <c r="H16" s="20" t="n">
        <v>0.37619525</v>
      </c>
      <c r="I16" s="18" t="n">
        <v>72.90875285</v>
      </c>
      <c r="J16" s="20" t="n">
        <v>0.79286168</v>
      </c>
      <c r="K16" s="18" t="n">
        <v>0</v>
      </c>
      <c r="L16" s="20" t="n">
        <v>0</v>
      </c>
      <c r="M16" s="18" t="s">
        <v>182</v>
      </c>
      <c r="N16" s="20" t="s">
        <v>182</v>
      </c>
      <c r="O16" s="18" t="n">
        <v>0</v>
      </c>
      <c r="P16" s="20" t="n">
        <v>0</v>
      </c>
      <c r="Q16" s="18" t="n">
        <v>0</v>
      </c>
      <c r="R16" s="20" t="n">
        <v>0</v>
      </c>
      <c r="S16" s="18" t="n">
        <v>5.48145866</v>
      </c>
      <c r="T16" s="20" t="n">
        <v>0.48891875</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17.63747003</v>
      </c>
      <c r="F18" s="20" t="n">
        <v>0.73468546</v>
      </c>
      <c r="G18" s="18" t="n">
        <v>13.82316431</v>
      </c>
      <c r="H18" s="20" t="n">
        <v>0.5155278599999999</v>
      </c>
      <c r="I18" s="18" t="n">
        <v>63.41051652</v>
      </c>
      <c r="J18" s="20" t="n">
        <v>1.12672725</v>
      </c>
      <c r="K18" s="18" t="n">
        <v>0</v>
      </c>
      <c r="L18" s="20" t="n">
        <v>0</v>
      </c>
      <c r="M18" s="18" t="s">
        <v>182</v>
      </c>
      <c r="N18" s="20" t="s">
        <v>182</v>
      </c>
      <c r="O18" s="18" t="n">
        <v>0</v>
      </c>
      <c r="P18" s="20" t="n">
        <v>0</v>
      </c>
      <c r="Q18" s="18" t="n">
        <v>0</v>
      </c>
      <c r="R18" s="20" t="n">
        <v>0</v>
      </c>
      <c r="S18" s="18" t="n">
        <v>5.12884914</v>
      </c>
      <c r="T18" s="20" t="n">
        <v>0.61963355</v>
      </c>
    </row>
    <row r="19" spans="1:20">
      <c r="A19" s="15" t="s">
        <v>194</v>
      </c>
      <c r="B19" s="17" t="n">
        <v>5658</v>
      </c>
      <c r="C19" s="18">
        <f>(120.0/B19*100)</f>
        <v/>
      </c>
      <c r="D19" s="19" t="n">
        <v>5538</v>
      </c>
      <c r="E19" s="18" t="n">
        <v>13.37260546</v>
      </c>
      <c r="F19" s="20" t="n">
        <v>0.6544544</v>
      </c>
      <c r="G19" s="18" t="n">
        <v>12.47779093</v>
      </c>
      <c r="H19" s="20" t="n">
        <v>0.51799438</v>
      </c>
      <c r="I19" s="18" t="n">
        <v>70.44764790000001</v>
      </c>
      <c r="J19" s="20" t="n">
        <v>0.8933499499999999</v>
      </c>
      <c r="K19" s="18" t="n">
        <v>0</v>
      </c>
      <c r="L19" s="20" t="n">
        <v>0</v>
      </c>
      <c r="M19" s="18" t="s">
        <v>182</v>
      </c>
      <c r="N19" s="20" t="s">
        <v>182</v>
      </c>
      <c r="O19" s="18" t="n">
        <v>0</v>
      </c>
      <c r="P19" s="20" t="n">
        <v>0</v>
      </c>
      <c r="Q19" s="18" t="n">
        <v>0</v>
      </c>
      <c r="R19" s="20" t="n">
        <v>0</v>
      </c>
      <c r="S19" s="18" t="n">
        <v>3.70195571</v>
      </c>
      <c r="T19" s="20" t="n">
        <v>0.39890305</v>
      </c>
    </row>
    <row r="20" spans="1:20">
      <c r="A20" s="15" t="s">
        <v>195</v>
      </c>
      <c r="B20" s="17" t="n">
        <v>3371</v>
      </c>
      <c r="C20" s="18">
        <f>(81.0/B20*100)</f>
        <v/>
      </c>
      <c r="D20" s="19" t="n">
        <v>3290</v>
      </c>
      <c r="E20" s="18" t="n">
        <v>11.07321623</v>
      </c>
      <c r="F20" s="20" t="n">
        <v>0.5799140699999999</v>
      </c>
      <c r="G20" s="18" t="n">
        <v>16.2313434</v>
      </c>
      <c r="H20" s="20" t="n">
        <v>0.6316567199999999</v>
      </c>
      <c r="I20" s="18" t="n">
        <v>70.45424355</v>
      </c>
      <c r="J20" s="20" t="n">
        <v>0.81937527</v>
      </c>
      <c r="K20" s="18" t="n">
        <v>0</v>
      </c>
      <c r="L20" s="20" t="n">
        <v>0</v>
      </c>
      <c r="M20" s="18" t="s">
        <v>182</v>
      </c>
      <c r="N20" s="20" t="s">
        <v>182</v>
      </c>
      <c r="O20" s="18" t="n">
        <v>0</v>
      </c>
      <c r="P20" s="20" t="n">
        <v>0</v>
      </c>
      <c r="Q20" s="18" t="n">
        <v>0</v>
      </c>
      <c r="R20" s="20" t="n">
        <v>0</v>
      </c>
      <c r="S20" s="18" t="n">
        <v>2.24119682</v>
      </c>
      <c r="T20" s="20" t="n">
        <v>0.25296786</v>
      </c>
    </row>
    <row r="21" spans="1:20">
      <c r="A21" s="15" t="s">
        <v>196</v>
      </c>
      <c r="B21" s="17" t="n">
        <v>5741</v>
      </c>
      <c r="C21" s="18">
        <f>(72.0/B21*100)</f>
        <v/>
      </c>
      <c r="D21" s="19" t="n">
        <v>5669</v>
      </c>
      <c r="E21" s="18" t="n">
        <v>16.91641623</v>
      </c>
      <c r="F21" s="20" t="n">
        <v>0.59208229</v>
      </c>
      <c r="G21" s="18" t="n">
        <v>24.00498125</v>
      </c>
      <c r="H21" s="20" t="n">
        <v>0.64932289</v>
      </c>
      <c r="I21" s="18" t="n">
        <v>56.80468629</v>
      </c>
      <c r="J21" s="20" t="n">
        <v>0.78946891</v>
      </c>
      <c r="K21" s="18" t="n">
        <v>0</v>
      </c>
      <c r="L21" s="20" t="n">
        <v>0</v>
      </c>
      <c r="M21" s="18" t="s">
        <v>182</v>
      </c>
      <c r="N21" s="20" t="s">
        <v>182</v>
      </c>
      <c r="O21" s="18" t="n">
        <v>0</v>
      </c>
      <c r="P21" s="20" t="n">
        <v>0</v>
      </c>
      <c r="Q21" s="18" t="n">
        <v>0</v>
      </c>
      <c r="R21" s="20" t="n">
        <v>0</v>
      </c>
      <c r="S21" s="18" t="n">
        <v>2.27391624</v>
      </c>
      <c r="T21" s="20" t="n">
        <v>0.23626654</v>
      </c>
    </row>
    <row r="22" spans="1:20">
      <c r="A22" s="15" t="s">
        <v>197</v>
      </c>
      <c r="B22" s="17" t="n">
        <v>6598</v>
      </c>
      <c r="C22" s="18">
        <f>(93.0/B22*100)</f>
        <v/>
      </c>
      <c r="D22" s="19" t="n">
        <v>6505</v>
      </c>
      <c r="E22" s="18" t="n">
        <v>15.5473705</v>
      </c>
      <c r="F22" s="20" t="n">
        <v>0.68534141</v>
      </c>
      <c r="G22" s="18" t="n">
        <v>10.25180851</v>
      </c>
      <c r="H22" s="20" t="n">
        <v>0.45076475</v>
      </c>
      <c r="I22" s="18" t="n">
        <v>58.75954499</v>
      </c>
      <c r="J22" s="20" t="n">
        <v>1.42104779</v>
      </c>
      <c r="K22" s="18" t="n">
        <v>0</v>
      </c>
      <c r="L22" s="20" t="n">
        <v>0</v>
      </c>
      <c r="M22" s="18" t="s">
        <v>182</v>
      </c>
      <c r="N22" s="20" t="s">
        <v>182</v>
      </c>
      <c r="O22" s="18" t="n">
        <v>10.37230352</v>
      </c>
      <c r="P22" s="20" t="n">
        <v>1.33980924</v>
      </c>
      <c r="Q22" s="18" t="n">
        <v>0</v>
      </c>
      <c r="R22" s="20" t="n">
        <v>0</v>
      </c>
      <c r="S22" s="18" t="n">
        <v>5.06897249</v>
      </c>
      <c r="T22" s="20" t="n">
        <v>0.54357271</v>
      </c>
    </row>
    <row r="23" spans="1:20">
      <c r="A23" s="15" t="s">
        <v>198</v>
      </c>
      <c r="B23" s="17" t="n">
        <v>11583</v>
      </c>
      <c r="C23" s="18">
        <f>(499.0/B23*100)</f>
        <v/>
      </c>
      <c r="D23" s="19" t="n">
        <v>11084</v>
      </c>
      <c r="E23" s="18" t="n">
        <v>22.67200191</v>
      </c>
      <c r="F23" s="20" t="n">
        <v>0.5990494</v>
      </c>
      <c r="G23" s="18" t="n">
        <v>12.85839326</v>
      </c>
      <c r="H23" s="20" t="n">
        <v>0.52428425</v>
      </c>
      <c r="I23" s="18" t="n">
        <v>60.82983595</v>
      </c>
      <c r="J23" s="20" t="n">
        <v>0.81412433</v>
      </c>
      <c r="K23" s="18" t="n">
        <v>0</v>
      </c>
      <c r="L23" s="20" t="n">
        <v>0</v>
      </c>
      <c r="M23" s="18" t="s">
        <v>182</v>
      </c>
      <c r="N23" s="20" t="s">
        <v>182</v>
      </c>
      <c r="O23" s="18" t="n">
        <v>0</v>
      </c>
      <c r="P23" s="20" t="n">
        <v>0</v>
      </c>
      <c r="Q23" s="18" t="n">
        <v>0</v>
      </c>
      <c r="R23" s="20" t="n">
        <v>0</v>
      </c>
      <c r="S23" s="18" t="n">
        <v>3.63976889</v>
      </c>
      <c r="T23" s="20" t="n">
        <v>0.38565274</v>
      </c>
    </row>
    <row r="24" spans="1:20">
      <c r="A24" s="15" t="s">
        <v>199</v>
      </c>
      <c r="B24" s="17" t="n">
        <v>6647</v>
      </c>
      <c r="C24" s="18">
        <f>(13.0/B24*100)</f>
        <v/>
      </c>
      <c r="D24" s="19" t="n">
        <v>6634</v>
      </c>
      <c r="E24" s="18" t="n">
        <v>9.80219149</v>
      </c>
      <c r="F24" s="20" t="n">
        <v>0.48809611</v>
      </c>
      <c r="G24" s="18" t="n">
        <v>18.11929993</v>
      </c>
      <c r="H24" s="20" t="n">
        <v>0.46371967</v>
      </c>
      <c r="I24" s="18" t="n">
        <v>70.4160574</v>
      </c>
      <c r="J24" s="20" t="n">
        <v>0.62981417</v>
      </c>
      <c r="K24" s="18" t="n">
        <v>0</v>
      </c>
      <c r="L24" s="20" t="n">
        <v>0</v>
      </c>
      <c r="M24" s="18" t="s">
        <v>182</v>
      </c>
      <c r="N24" s="20" t="s">
        <v>182</v>
      </c>
      <c r="O24" s="18" t="n">
        <v>0</v>
      </c>
      <c r="P24" s="20" t="n">
        <v>0</v>
      </c>
      <c r="Q24" s="18" t="n">
        <v>0</v>
      </c>
      <c r="R24" s="20" t="n">
        <v>0</v>
      </c>
      <c r="S24" s="18" t="n">
        <v>1.66245119</v>
      </c>
      <c r="T24" s="20" t="n">
        <v>0.22254005</v>
      </c>
    </row>
    <row r="25" spans="1:20">
      <c r="A25" s="15" t="s">
        <v>200</v>
      </c>
      <c r="B25" s="17" t="n">
        <v>5581</v>
      </c>
      <c r="C25" s="18">
        <f>(28.0/B25*100)</f>
        <v/>
      </c>
      <c r="D25" s="19" t="n">
        <v>5553</v>
      </c>
      <c r="E25" s="18" t="n">
        <v>10.18454197</v>
      </c>
      <c r="F25" s="20" t="n">
        <v>0.471779</v>
      </c>
      <c r="G25" s="18" t="n">
        <v>13.73514496</v>
      </c>
      <c r="H25" s="20" t="n">
        <v>0.52662282</v>
      </c>
      <c r="I25" s="18" t="n">
        <v>75.04280765999999</v>
      </c>
      <c r="J25" s="20" t="n">
        <v>0.67218893</v>
      </c>
      <c r="K25" s="18" t="n">
        <v>0</v>
      </c>
      <c r="L25" s="20" t="n">
        <v>0</v>
      </c>
      <c r="M25" s="18" t="s">
        <v>182</v>
      </c>
      <c r="N25" s="20" t="s">
        <v>182</v>
      </c>
      <c r="O25" s="18" t="n">
        <v>0</v>
      </c>
      <c r="P25" s="20" t="n">
        <v>0</v>
      </c>
      <c r="Q25" s="18" t="n">
        <v>0</v>
      </c>
      <c r="R25" s="20" t="n">
        <v>0</v>
      </c>
      <c r="S25" s="18" t="n">
        <v>1.03750541</v>
      </c>
      <c r="T25" s="20" t="n">
        <v>0.14968018</v>
      </c>
    </row>
    <row r="26" spans="1:20">
      <c r="A26" s="15" t="s">
        <v>201</v>
      </c>
      <c r="B26" s="17" t="n">
        <v>4869</v>
      </c>
      <c r="C26" s="18">
        <f>(95.0/B26*100)</f>
        <v/>
      </c>
      <c r="D26" s="19" t="n">
        <v>4774</v>
      </c>
      <c r="E26" s="18" t="n">
        <v>11.43500128</v>
      </c>
      <c r="F26" s="20" t="n">
        <v>0.48255438</v>
      </c>
      <c r="G26" s="18" t="n">
        <v>10.44549404</v>
      </c>
      <c r="H26" s="20" t="n">
        <v>0.45205506</v>
      </c>
      <c r="I26" s="18" t="n">
        <v>76.26382725000001</v>
      </c>
      <c r="J26" s="20" t="n">
        <v>0.67859815</v>
      </c>
      <c r="K26" s="18" t="n">
        <v>0</v>
      </c>
      <c r="L26" s="20" t="n">
        <v>0</v>
      </c>
      <c r="M26" s="18" t="s">
        <v>182</v>
      </c>
      <c r="N26" s="20" t="s">
        <v>182</v>
      </c>
      <c r="O26" s="18" t="n">
        <v>0</v>
      </c>
      <c r="P26" s="20" t="n">
        <v>0</v>
      </c>
      <c r="Q26" s="18" t="n">
        <v>0</v>
      </c>
      <c r="R26" s="20" t="n">
        <v>0</v>
      </c>
      <c r="S26" s="18" t="n">
        <v>1.85567743</v>
      </c>
      <c r="T26" s="20" t="n">
        <v>0.22906354</v>
      </c>
    </row>
    <row r="27" spans="1:20">
      <c r="A27" s="15" t="s">
        <v>202</v>
      </c>
      <c r="B27" s="17" t="n">
        <v>5299</v>
      </c>
      <c r="C27" s="18">
        <f>(154.0/B27*100)</f>
        <v/>
      </c>
      <c r="D27" s="19" t="n">
        <v>5145</v>
      </c>
      <c r="E27" s="18" t="n">
        <v>25.12272241</v>
      </c>
      <c r="F27" s="20" t="n">
        <v>0.60431507</v>
      </c>
      <c r="G27" s="18" t="n">
        <v>16.05570162</v>
      </c>
      <c r="H27" s="20" t="n">
        <v>0.54367277</v>
      </c>
      <c r="I27" s="18" t="n">
        <v>52.58354425</v>
      </c>
      <c r="J27" s="20" t="n">
        <v>0.68375591</v>
      </c>
      <c r="K27" s="18" t="n">
        <v>0</v>
      </c>
      <c r="L27" s="20" t="n">
        <v>0</v>
      </c>
      <c r="M27" s="18" t="s">
        <v>182</v>
      </c>
      <c r="N27" s="20" t="s">
        <v>182</v>
      </c>
      <c r="O27" s="18" t="n">
        <v>0</v>
      </c>
      <c r="P27" s="20" t="n">
        <v>0</v>
      </c>
      <c r="Q27" s="18" t="n">
        <v>0</v>
      </c>
      <c r="R27" s="20" t="n">
        <v>0</v>
      </c>
      <c r="S27" s="18" t="n">
        <v>6.23803172</v>
      </c>
      <c r="T27" s="20" t="n">
        <v>0.30561592</v>
      </c>
    </row>
    <row r="28" spans="1:20">
      <c r="A28" s="15" t="s">
        <v>203</v>
      </c>
      <c r="B28" s="17" t="n">
        <v>7568</v>
      </c>
      <c r="C28" s="18">
        <f>(120.0/B28*100)</f>
        <v/>
      </c>
      <c r="D28" s="19" t="n">
        <v>7448</v>
      </c>
      <c r="E28" s="18" t="n">
        <v>9.89786426</v>
      </c>
      <c r="F28" s="20" t="n">
        <v>0.54595733</v>
      </c>
      <c r="G28" s="18" t="n">
        <v>7.10896501</v>
      </c>
      <c r="H28" s="20" t="n">
        <v>0.32622022</v>
      </c>
      <c r="I28" s="18" t="n">
        <v>80.70469937999999</v>
      </c>
      <c r="J28" s="20" t="n">
        <v>0.7087455499999999</v>
      </c>
      <c r="K28" s="18" t="n">
        <v>0</v>
      </c>
      <c r="L28" s="20" t="n">
        <v>0</v>
      </c>
      <c r="M28" s="18" t="s">
        <v>182</v>
      </c>
      <c r="N28" s="20" t="s">
        <v>182</v>
      </c>
      <c r="O28" s="18" t="n">
        <v>0</v>
      </c>
      <c r="P28" s="20" t="n">
        <v>0</v>
      </c>
      <c r="Q28" s="18" t="n">
        <v>0</v>
      </c>
      <c r="R28" s="20" t="n">
        <v>0</v>
      </c>
      <c r="S28" s="18" t="n">
        <v>2.28847135</v>
      </c>
      <c r="T28" s="20" t="n">
        <v>0.21425547</v>
      </c>
    </row>
    <row r="29" spans="1:20">
      <c r="A29" s="15" t="s">
        <v>204</v>
      </c>
      <c r="B29" s="17" t="n">
        <v>5385</v>
      </c>
      <c r="C29" s="18">
        <f>(35.0/B29*100)</f>
        <v/>
      </c>
      <c r="D29" s="19" t="n">
        <v>5350</v>
      </c>
      <c r="E29" s="18" t="n">
        <v>15.05681132</v>
      </c>
      <c r="F29" s="20" t="n">
        <v>0.59396065</v>
      </c>
      <c r="G29" s="18" t="n">
        <v>22.49777625</v>
      </c>
      <c r="H29" s="20" t="n">
        <v>0.6901855099999999</v>
      </c>
      <c r="I29" s="18" t="n">
        <v>58.09397626</v>
      </c>
      <c r="J29" s="20" t="n">
        <v>0.7528312700000001</v>
      </c>
      <c r="K29" s="18" t="n">
        <v>0</v>
      </c>
      <c r="L29" s="20" t="n">
        <v>0</v>
      </c>
      <c r="M29" s="18" t="s">
        <v>182</v>
      </c>
      <c r="N29" s="20" t="s">
        <v>182</v>
      </c>
      <c r="O29" s="18" t="n">
        <v>2.76879651</v>
      </c>
      <c r="P29" s="20" t="n">
        <v>0.24146554</v>
      </c>
      <c r="Q29" s="18" t="n">
        <v>0</v>
      </c>
      <c r="R29" s="20" t="n">
        <v>0</v>
      </c>
      <c r="S29" s="18" t="n">
        <v>1.58263966</v>
      </c>
      <c r="T29" s="20" t="n">
        <v>0.24892255</v>
      </c>
    </row>
    <row r="30" spans="1:20">
      <c r="A30" s="15" t="s">
        <v>205</v>
      </c>
      <c r="B30" s="17" t="n">
        <v>4520</v>
      </c>
      <c r="C30" s="18">
        <f>(497.0/B30*100)</f>
        <v/>
      </c>
      <c r="D30" s="19" t="n">
        <v>4023</v>
      </c>
      <c r="E30" s="18" t="n">
        <v>12.50400582</v>
      </c>
      <c r="F30" s="20" t="n">
        <v>0.56090433</v>
      </c>
      <c r="G30" s="18" t="n">
        <v>17.7329073</v>
      </c>
      <c r="H30" s="20" t="n">
        <v>0.71089644</v>
      </c>
      <c r="I30" s="18" t="n">
        <v>66.51331972</v>
      </c>
      <c r="J30" s="20" t="n">
        <v>0.76619419</v>
      </c>
      <c r="K30" s="18" t="n">
        <v>0</v>
      </c>
      <c r="L30" s="20" t="n">
        <v>0</v>
      </c>
      <c r="M30" s="18" t="s">
        <v>182</v>
      </c>
      <c r="N30" s="20" t="s">
        <v>182</v>
      </c>
      <c r="O30" s="18" t="n">
        <v>0</v>
      </c>
      <c r="P30" s="20" t="n">
        <v>0</v>
      </c>
      <c r="Q30" s="18" t="n">
        <v>0</v>
      </c>
      <c r="R30" s="20" t="n">
        <v>0</v>
      </c>
      <c r="S30" s="18" t="n">
        <v>3.24976717</v>
      </c>
      <c r="T30" s="20" t="n">
        <v>0.28915703</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18.41164465</v>
      </c>
      <c r="F32" s="20" t="n">
        <v>0.64432312</v>
      </c>
      <c r="G32" s="18" t="n">
        <v>17.97122239</v>
      </c>
      <c r="H32" s="20" t="n">
        <v>0.60723074</v>
      </c>
      <c r="I32" s="18" t="n">
        <v>61.82826499</v>
      </c>
      <c r="J32" s="20" t="n">
        <v>0.90505327</v>
      </c>
      <c r="K32" s="18" t="n">
        <v>0</v>
      </c>
      <c r="L32" s="20" t="n">
        <v>0</v>
      </c>
      <c r="M32" s="18" t="s">
        <v>182</v>
      </c>
      <c r="N32" s="20" t="s">
        <v>182</v>
      </c>
      <c r="O32" s="18" t="n">
        <v>0</v>
      </c>
      <c r="P32" s="20" t="n">
        <v>0</v>
      </c>
      <c r="Q32" s="18" t="n">
        <v>0</v>
      </c>
      <c r="R32" s="20" t="n">
        <v>0</v>
      </c>
      <c r="S32" s="18" t="n">
        <v>1.78886797</v>
      </c>
      <c r="T32" s="20" t="n">
        <v>0.22506357</v>
      </c>
    </row>
    <row r="33" spans="1:20">
      <c r="A33" s="15" t="s">
        <v>208</v>
      </c>
      <c r="B33" s="17" t="n">
        <v>7325</v>
      </c>
      <c r="C33" s="18">
        <f>(212.0/B33*100)</f>
        <v/>
      </c>
      <c r="D33" s="19" t="n">
        <v>7113</v>
      </c>
      <c r="E33" s="18" t="n">
        <v>13.89970354</v>
      </c>
      <c r="F33" s="20" t="n">
        <v>0.61646682</v>
      </c>
      <c r="G33" s="18" t="n">
        <v>9.7566974</v>
      </c>
      <c r="H33" s="20" t="n">
        <v>0.35560643</v>
      </c>
      <c r="I33" s="18" t="n">
        <v>73.79639666</v>
      </c>
      <c r="J33" s="20" t="n">
        <v>0.77889203</v>
      </c>
      <c r="K33" s="18" t="n">
        <v>0</v>
      </c>
      <c r="L33" s="20" t="n">
        <v>0</v>
      </c>
      <c r="M33" s="18" t="s">
        <v>182</v>
      </c>
      <c r="N33" s="20" t="s">
        <v>182</v>
      </c>
      <c r="O33" s="18" t="n">
        <v>0</v>
      </c>
      <c r="P33" s="20" t="n">
        <v>0</v>
      </c>
      <c r="Q33" s="18" t="n">
        <v>0</v>
      </c>
      <c r="R33" s="20" t="n">
        <v>0</v>
      </c>
      <c r="S33" s="18" t="n">
        <v>2.54720241</v>
      </c>
      <c r="T33" s="20" t="n">
        <v>0.26252151</v>
      </c>
    </row>
    <row r="34" spans="1:20">
      <c r="A34" s="15" t="s">
        <v>209</v>
      </c>
      <c r="B34" s="17" t="n">
        <v>6350</v>
      </c>
      <c r="C34" s="18">
        <f>(76.0/B34*100)</f>
        <v/>
      </c>
      <c r="D34" s="19" t="n">
        <v>6274</v>
      </c>
      <c r="E34" s="18" t="n">
        <v>14.62163838</v>
      </c>
      <c r="F34" s="20" t="n">
        <v>0.54363184</v>
      </c>
      <c r="G34" s="18" t="n">
        <v>9.433873739999999</v>
      </c>
      <c r="H34" s="20" t="n">
        <v>0.38516269</v>
      </c>
      <c r="I34" s="18" t="n">
        <v>68.75707041</v>
      </c>
      <c r="J34" s="20" t="n">
        <v>0.88916792</v>
      </c>
      <c r="K34" s="18" t="n">
        <v>0</v>
      </c>
      <c r="L34" s="20" t="n">
        <v>0</v>
      </c>
      <c r="M34" s="18" t="s">
        <v>182</v>
      </c>
      <c r="N34" s="20" t="s">
        <v>182</v>
      </c>
      <c r="O34" s="18" t="n">
        <v>2.57578264</v>
      </c>
      <c r="P34" s="20" t="n">
        <v>0.53468971</v>
      </c>
      <c r="Q34" s="18" t="n">
        <v>0</v>
      </c>
      <c r="R34" s="20" t="n">
        <v>0</v>
      </c>
      <c r="S34" s="18" t="n">
        <v>4.61163484</v>
      </c>
      <c r="T34" s="20" t="n">
        <v>0.4529401</v>
      </c>
    </row>
    <row r="35" spans="1:20">
      <c r="A35" s="15" t="s">
        <v>210</v>
      </c>
      <c r="B35" s="17" t="n">
        <v>6406</v>
      </c>
      <c r="C35" s="18">
        <f>(67.0/B35*100)</f>
        <v/>
      </c>
      <c r="D35" s="19" t="n">
        <v>6339</v>
      </c>
      <c r="E35" s="18" t="n">
        <v>11.3653338</v>
      </c>
      <c r="F35" s="20" t="n">
        <v>0.47574511</v>
      </c>
      <c r="G35" s="18" t="n">
        <v>7.88863906</v>
      </c>
      <c r="H35" s="20" t="n">
        <v>0.44669832</v>
      </c>
      <c r="I35" s="18" t="n">
        <v>77.2537652</v>
      </c>
      <c r="J35" s="20" t="n">
        <v>0.63942971</v>
      </c>
      <c r="K35" s="18" t="n">
        <v>0</v>
      </c>
      <c r="L35" s="20" t="n">
        <v>0</v>
      </c>
      <c r="M35" s="18" t="s">
        <v>182</v>
      </c>
      <c r="N35" s="20" t="s">
        <v>182</v>
      </c>
      <c r="O35" s="18" t="n">
        <v>1.03972429</v>
      </c>
      <c r="P35" s="20" t="n">
        <v>0.05690605</v>
      </c>
      <c r="Q35" s="18" t="n">
        <v>0</v>
      </c>
      <c r="R35" s="20" t="n">
        <v>0</v>
      </c>
      <c r="S35" s="18" t="n">
        <v>2.45253765</v>
      </c>
      <c r="T35" s="20" t="n">
        <v>0.20875182</v>
      </c>
    </row>
    <row r="36" spans="1:20">
      <c r="A36" s="15" t="s">
        <v>211</v>
      </c>
      <c r="B36" s="17" t="n">
        <v>6736</v>
      </c>
      <c r="C36" s="18">
        <f>(41.0/B36*100)</f>
        <v/>
      </c>
      <c r="D36" s="19" t="n">
        <v>6695</v>
      </c>
      <c r="E36" s="18" t="n">
        <v>20.64494163</v>
      </c>
      <c r="F36" s="20" t="n">
        <v>0.57289262</v>
      </c>
      <c r="G36" s="18" t="n">
        <v>17.78574067</v>
      </c>
      <c r="H36" s="20" t="n">
        <v>0.52687739</v>
      </c>
      <c r="I36" s="18" t="n">
        <v>59.8846679</v>
      </c>
      <c r="J36" s="20" t="n">
        <v>0.7363111</v>
      </c>
      <c r="K36" s="18" t="n">
        <v>0</v>
      </c>
      <c r="L36" s="20" t="n">
        <v>0</v>
      </c>
      <c r="M36" s="18" t="s">
        <v>182</v>
      </c>
      <c r="N36" s="20" t="s">
        <v>182</v>
      </c>
      <c r="O36" s="18" t="n">
        <v>0</v>
      </c>
      <c r="P36" s="20" t="n">
        <v>0</v>
      </c>
      <c r="Q36" s="18" t="n">
        <v>0</v>
      </c>
      <c r="R36" s="20" t="n">
        <v>0</v>
      </c>
      <c r="S36" s="18" t="n">
        <v>1.6846498</v>
      </c>
      <c r="T36" s="20" t="n">
        <v>0.18932301</v>
      </c>
    </row>
    <row r="37" spans="1:20">
      <c r="A37" s="15" t="s">
        <v>212</v>
      </c>
      <c r="B37" s="17" t="n">
        <v>5458</v>
      </c>
      <c r="C37" s="18">
        <f>(223.0/B37*100)</f>
        <v/>
      </c>
      <c r="D37" s="19" t="n">
        <v>5235</v>
      </c>
      <c r="E37" s="18" t="n">
        <v>18.51817276</v>
      </c>
      <c r="F37" s="20" t="n">
        <v>0.60189451</v>
      </c>
      <c r="G37" s="18" t="n">
        <v>14.43809836</v>
      </c>
      <c r="H37" s="20" t="n">
        <v>0.48943898</v>
      </c>
      <c r="I37" s="18" t="n">
        <v>61.77578758</v>
      </c>
      <c r="J37" s="20" t="n">
        <v>0.89007745</v>
      </c>
      <c r="K37" s="18" t="n">
        <v>0</v>
      </c>
      <c r="L37" s="20" t="n">
        <v>0</v>
      </c>
      <c r="M37" s="18" t="s">
        <v>182</v>
      </c>
      <c r="N37" s="20" t="s">
        <v>182</v>
      </c>
      <c r="O37" s="18" t="n">
        <v>0</v>
      </c>
      <c r="P37" s="20" t="n">
        <v>0</v>
      </c>
      <c r="Q37" s="18" t="n">
        <v>0</v>
      </c>
      <c r="R37" s="20" t="n">
        <v>0</v>
      </c>
      <c r="S37" s="18" t="n">
        <v>5.26794131</v>
      </c>
      <c r="T37" s="20" t="n">
        <v>0.53949803</v>
      </c>
    </row>
    <row r="38" spans="1:20">
      <c r="A38" s="15" t="s">
        <v>213</v>
      </c>
      <c r="B38" s="17" t="n">
        <v>5860</v>
      </c>
      <c r="C38" s="18">
        <f>(60.0/B38*100)</f>
        <v/>
      </c>
      <c r="D38" s="19" t="n">
        <v>5800</v>
      </c>
      <c r="E38" s="18" t="n">
        <v>12.58181259</v>
      </c>
      <c r="F38" s="20" t="n">
        <v>0.59140693</v>
      </c>
      <c r="G38" s="18" t="n">
        <v>13.62007848</v>
      </c>
      <c r="H38" s="20" t="n">
        <v>0.45810328</v>
      </c>
      <c r="I38" s="18" t="n">
        <v>69.11817617</v>
      </c>
      <c r="J38" s="20" t="n">
        <v>0.79998044</v>
      </c>
      <c r="K38" s="18" t="n">
        <v>0</v>
      </c>
      <c r="L38" s="20" t="n">
        <v>0</v>
      </c>
      <c r="M38" s="18" t="s">
        <v>182</v>
      </c>
      <c r="N38" s="20" t="s">
        <v>182</v>
      </c>
      <c r="O38" s="18" t="n">
        <v>0</v>
      </c>
      <c r="P38" s="20" t="n">
        <v>0</v>
      </c>
      <c r="Q38" s="18" t="n">
        <v>0</v>
      </c>
      <c r="R38" s="20" t="n">
        <v>0</v>
      </c>
      <c r="S38" s="18" t="n">
        <v>4.67993276</v>
      </c>
      <c r="T38" s="20" t="n">
        <v>0.39225821</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19.18367545</v>
      </c>
      <c r="F40" s="20" t="n">
        <v>0.6044234000000001</v>
      </c>
      <c r="G40" s="18" t="n">
        <v>24.48716141</v>
      </c>
      <c r="H40" s="20" t="n">
        <v>0.70074273</v>
      </c>
      <c r="I40" s="18" t="n">
        <v>44.30815841</v>
      </c>
      <c r="J40" s="20" t="n">
        <v>0.77043146</v>
      </c>
      <c r="K40" s="18" t="n">
        <v>0</v>
      </c>
      <c r="L40" s="20" t="n">
        <v>0</v>
      </c>
      <c r="M40" s="18" t="s">
        <v>182</v>
      </c>
      <c r="N40" s="20" t="s">
        <v>182</v>
      </c>
      <c r="O40" s="18" t="n">
        <v>8.994221899999999</v>
      </c>
      <c r="P40" s="20" t="n">
        <v>0.20102874</v>
      </c>
      <c r="Q40" s="18" t="n">
        <v>0</v>
      </c>
      <c r="R40" s="20" t="n">
        <v>0</v>
      </c>
      <c r="S40" s="18" t="n">
        <v>3.02678283</v>
      </c>
      <c r="T40" s="20" t="n">
        <v>0.40697378</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14.20243881</v>
      </c>
      <c r="F46" s="20" t="n">
        <v>0.34596299</v>
      </c>
      <c r="G46" s="18" t="n">
        <v>6.07232705</v>
      </c>
      <c r="H46" s="20" t="n">
        <v>0.23184104</v>
      </c>
      <c r="I46" s="18" t="n">
        <v>53.65589621</v>
      </c>
      <c r="J46" s="20" t="n">
        <v>1.03782623</v>
      </c>
      <c r="K46" s="18" t="n">
        <v>0</v>
      </c>
      <c r="L46" s="20" t="n">
        <v>0</v>
      </c>
      <c r="M46" s="18" t="s">
        <v>182</v>
      </c>
      <c r="N46" s="20" t="s">
        <v>182</v>
      </c>
      <c r="O46" s="18" t="n">
        <v>0</v>
      </c>
      <c r="P46" s="20" t="n">
        <v>0</v>
      </c>
      <c r="Q46" s="18" t="n">
        <v>0</v>
      </c>
      <c r="R46" s="20" t="n">
        <v>0</v>
      </c>
      <c r="S46" s="18" t="n">
        <v>26.06933792</v>
      </c>
      <c r="T46" s="20" t="n">
        <v>1.01269178</v>
      </c>
    </row>
    <row r="47" spans="1:20">
      <c r="A47" s="15" t="s">
        <v>222</v>
      </c>
      <c r="B47" s="17" t="n">
        <v>5928</v>
      </c>
      <c r="C47" s="18">
        <f>(101.0/B47*100)</f>
        <v/>
      </c>
      <c r="D47" s="19" t="n">
        <v>5827</v>
      </c>
      <c r="E47" s="18" t="n">
        <v>22.60222527</v>
      </c>
      <c r="F47" s="20" t="n">
        <v>0.64652224</v>
      </c>
      <c r="G47" s="18" t="n">
        <v>9.630483140000001</v>
      </c>
      <c r="H47" s="20" t="n">
        <v>0.41206369</v>
      </c>
      <c r="I47" s="18" t="n">
        <v>57.35991827</v>
      </c>
      <c r="J47" s="20" t="n">
        <v>1.1635109</v>
      </c>
      <c r="K47" s="18" t="n">
        <v>0</v>
      </c>
      <c r="L47" s="20" t="n">
        <v>0</v>
      </c>
      <c r="M47" s="18" t="s">
        <v>182</v>
      </c>
      <c r="N47" s="20" t="s">
        <v>182</v>
      </c>
      <c r="O47" s="18" t="n">
        <v>0</v>
      </c>
      <c r="P47" s="20" t="n">
        <v>0</v>
      </c>
      <c r="Q47" s="18" t="n">
        <v>0</v>
      </c>
      <c r="R47" s="20" t="n">
        <v>0</v>
      </c>
      <c r="S47" s="18" t="n">
        <v>10.40737332</v>
      </c>
      <c r="T47" s="20" t="n">
        <v>0.90763075</v>
      </c>
    </row>
    <row r="48" spans="1:20">
      <c r="A48" s="15" t="s">
        <v>223</v>
      </c>
      <c r="B48" s="17" t="n">
        <v>9841</v>
      </c>
      <c r="C48" s="18">
        <f>(19.0/B48*100)</f>
        <v/>
      </c>
      <c r="D48" s="19" t="n">
        <v>9822</v>
      </c>
      <c r="E48" s="18" t="n">
        <v>14.73932676</v>
      </c>
      <c r="F48" s="20" t="n">
        <v>0.55192161</v>
      </c>
      <c r="G48" s="18" t="n">
        <v>10.24082913</v>
      </c>
      <c r="H48" s="20" t="n">
        <v>0.53942504</v>
      </c>
      <c r="I48" s="18" t="n">
        <v>72.94538846</v>
      </c>
      <c r="J48" s="20" t="n">
        <v>0.77402085</v>
      </c>
      <c r="K48" s="18" t="n">
        <v>0</v>
      </c>
      <c r="L48" s="20" t="n">
        <v>0</v>
      </c>
      <c r="M48" s="18" t="s">
        <v>182</v>
      </c>
      <c r="N48" s="20" t="s">
        <v>182</v>
      </c>
      <c r="O48" s="18" t="n">
        <v>0</v>
      </c>
      <c r="P48" s="20" t="n">
        <v>0</v>
      </c>
      <c r="Q48" s="18" t="n">
        <v>0</v>
      </c>
      <c r="R48" s="20" t="n">
        <v>0</v>
      </c>
      <c r="S48" s="18" t="n">
        <v>2.07445565</v>
      </c>
      <c r="T48" s="20" t="n">
        <v>0.43257784</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15.46187377</v>
      </c>
      <c r="F50" s="20" t="n">
        <v>0.54625757</v>
      </c>
      <c r="G50" s="18" t="n">
        <v>9.702449209999999</v>
      </c>
      <c r="H50" s="20" t="n">
        <v>0.45446739</v>
      </c>
      <c r="I50" s="18" t="n">
        <v>70.34060962</v>
      </c>
      <c r="J50" s="20" t="n">
        <v>0.81723417</v>
      </c>
      <c r="K50" s="18" t="n">
        <v>0</v>
      </c>
      <c r="L50" s="20" t="n">
        <v>0</v>
      </c>
      <c r="M50" s="18" t="s">
        <v>182</v>
      </c>
      <c r="N50" s="20" t="s">
        <v>182</v>
      </c>
      <c r="O50" s="18" t="n">
        <v>0</v>
      </c>
      <c r="P50" s="20" t="n">
        <v>0</v>
      </c>
      <c r="Q50" s="18" t="n">
        <v>0</v>
      </c>
      <c r="R50" s="20" t="n">
        <v>0</v>
      </c>
      <c r="S50" s="18" t="n">
        <v>4.49506739</v>
      </c>
      <c r="T50" s="20" t="n">
        <v>0.49371682</v>
      </c>
    </row>
    <row r="51" spans="1:20">
      <c r="A51" s="15" t="s">
        <v>226</v>
      </c>
      <c r="B51" s="17" t="n">
        <v>6866</v>
      </c>
      <c r="C51" s="18">
        <f>(115.0/B51*100)</f>
        <v/>
      </c>
      <c r="D51" s="19" t="n">
        <v>6751</v>
      </c>
      <c r="E51" s="18" t="n">
        <v>12.48577351</v>
      </c>
      <c r="F51" s="20" t="n">
        <v>0.51485778</v>
      </c>
      <c r="G51" s="18" t="n">
        <v>7.34629065</v>
      </c>
      <c r="H51" s="20" t="n">
        <v>0.42298966</v>
      </c>
      <c r="I51" s="18" t="n">
        <v>61.4408475</v>
      </c>
      <c r="J51" s="20" t="n">
        <v>1.03770999</v>
      </c>
      <c r="K51" s="18" t="n">
        <v>0</v>
      </c>
      <c r="L51" s="20" t="n">
        <v>0</v>
      </c>
      <c r="M51" s="18" t="s">
        <v>182</v>
      </c>
      <c r="N51" s="20" t="s">
        <v>182</v>
      </c>
      <c r="O51" s="18" t="n">
        <v>10.58020882</v>
      </c>
      <c r="P51" s="20" t="n">
        <v>0.61193897</v>
      </c>
      <c r="Q51" s="18" t="n">
        <v>0</v>
      </c>
      <c r="R51" s="20" t="n">
        <v>0</v>
      </c>
      <c r="S51" s="18" t="n">
        <v>8.146879520000001</v>
      </c>
      <c r="T51" s="20" t="n">
        <v>1.0615567</v>
      </c>
    </row>
    <row r="52" spans="1:20">
      <c r="A52" s="15" t="s">
        <v>227</v>
      </c>
      <c r="B52" s="17" t="n">
        <v>5809</v>
      </c>
      <c r="C52" s="18">
        <f>(115.0/B52*100)</f>
        <v/>
      </c>
      <c r="D52" s="19" t="n">
        <v>5694</v>
      </c>
      <c r="E52" s="18" t="n">
        <v>12.454876</v>
      </c>
      <c r="F52" s="20" t="n">
        <v>0.6121293799999999</v>
      </c>
      <c r="G52" s="18" t="n">
        <v>9.30755989</v>
      </c>
      <c r="H52" s="20" t="n">
        <v>0.44371639</v>
      </c>
      <c r="I52" s="18" t="n">
        <v>75.28933434</v>
      </c>
      <c r="J52" s="20" t="n">
        <v>0.86462187</v>
      </c>
      <c r="K52" s="18" t="n">
        <v>0</v>
      </c>
      <c r="L52" s="20" t="n">
        <v>0</v>
      </c>
      <c r="M52" s="18" t="s">
        <v>182</v>
      </c>
      <c r="N52" s="20" t="s">
        <v>182</v>
      </c>
      <c r="O52" s="18" t="n">
        <v>0</v>
      </c>
      <c r="P52" s="20" t="n">
        <v>0</v>
      </c>
      <c r="Q52" s="18" t="n">
        <v>0</v>
      </c>
      <c r="R52" s="20" t="n">
        <v>0</v>
      </c>
      <c r="S52" s="18" t="n">
        <v>2.94822978</v>
      </c>
      <c r="T52" s="20" t="n">
        <v>0.37214663</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22.62570999</v>
      </c>
      <c r="F54" s="20" t="n">
        <v>0.89439358</v>
      </c>
      <c r="G54" s="18" t="n">
        <v>9.20871021</v>
      </c>
      <c r="H54" s="20" t="n">
        <v>0.48846586</v>
      </c>
      <c r="I54" s="18" t="n">
        <v>56.51244982</v>
      </c>
      <c r="J54" s="20" t="n">
        <v>1.1192669</v>
      </c>
      <c r="K54" s="18" t="n">
        <v>0</v>
      </c>
      <c r="L54" s="20" t="n">
        <v>0</v>
      </c>
      <c r="M54" s="18" t="s">
        <v>182</v>
      </c>
      <c r="N54" s="20" t="s">
        <v>182</v>
      </c>
      <c r="O54" s="18" t="n">
        <v>0</v>
      </c>
      <c r="P54" s="20" t="n">
        <v>0</v>
      </c>
      <c r="Q54" s="18" t="n">
        <v>0</v>
      </c>
      <c r="R54" s="20" t="n">
        <v>0</v>
      </c>
      <c r="S54" s="18" t="n">
        <v>11.65312999</v>
      </c>
      <c r="T54" s="20" t="n">
        <v>0.79305444</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12.43706761</v>
      </c>
      <c r="F56" s="20" t="n">
        <v>0.61297565</v>
      </c>
      <c r="G56" s="18" t="n">
        <v>9.250361</v>
      </c>
      <c r="H56" s="20" t="n">
        <v>0.37350513</v>
      </c>
      <c r="I56" s="18" t="n">
        <v>77.38359320000001</v>
      </c>
      <c r="J56" s="20" t="n">
        <v>0.8074242</v>
      </c>
      <c r="K56" s="18" t="n">
        <v>0</v>
      </c>
      <c r="L56" s="20" t="n">
        <v>0</v>
      </c>
      <c r="M56" s="18" t="s">
        <v>182</v>
      </c>
      <c r="N56" s="20" t="s">
        <v>182</v>
      </c>
      <c r="O56" s="18" t="n">
        <v>0</v>
      </c>
      <c r="P56" s="20" t="n">
        <v>0</v>
      </c>
      <c r="Q56" s="18" t="n">
        <v>0</v>
      </c>
      <c r="R56" s="20" t="n">
        <v>0</v>
      </c>
      <c r="S56" s="18" t="n">
        <v>0.92897819</v>
      </c>
      <c r="T56" s="20" t="n">
        <v>0.23565511</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13.87483188</v>
      </c>
      <c r="F61" s="20" t="n">
        <v>0.62796695</v>
      </c>
      <c r="G61" s="18" t="n">
        <v>8.090462929999999</v>
      </c>
      <c r="H61" s="20" t="n">
        <v>0.37543913</v>
      </c>
      <c r="I61" s="18" t="n">
        <v>74.22162326</v>
      </c>
      <c r="J61" s="20" t="n">
        <v>0.93826637</v>
      </c>
      <c r="K61" s="18" t="n">
        <v>0</v>
      </c>
      <c r="L61" s="20" t="n">
        <v>0</v>
      </c>
      <c r="M61" s="18" t="s">
        <v>182</v>
      </c>
      <c r="N61" s="20" t="s">
        <v>182</v>
      </c>
      <c r="O61" s="18" t="n">
        <v>0</v>
      </c>
      <c r="P61" s="20" t="n">
        <v>0</v>
      </c>
      <c r="Q61" s="18" t="n">
        <v>0</v>
      </c>
      <c r="R61" s="20" t="n">
        <v>0</v>
      </c>
      <c r="S61" s="18" t="n">
        <v>3.81308193</v>
      </c>
      <c r="T61" s="20" t="n">
        <v>0.53381836</v>
      </c>
    </row>
    <row r="62" spans="1:20">
      <c r="A62" s="15" t="s">
        <v>237</v>
      </c>
      <c r="B62" s="17" t="n">
        <v>4476</v>
      </c>
      <c r="C62" s="18">
        <f>(5.0/B62*100)</f>
        <v/>
      </c>
      <c r="D62" s="19" t="n">
        <v>4471</v>
      </c>
      <c r="E62" s="18" t="n">
        <v>8.963597740000001</v>
      </c>
      <c r="F62" s="20" t="n">
        <v>0.41581773</v>
      </c>
      <c r="G62" s="18" t="n">
        <v>10.68598326</v>
      </c>
      <c r="H62" s="20" t="n">
        <v>0.45675667</v>
      </c>
      <c r="I62" s="18" t="n">
        <v>79.99187392</v>
      </c>
      <c r="J62" s="20" t="n">
        <v>0.63166376</v>
      </c>
      <c r="K62" s="18" t="n">
        <v>0</v>
      </c>
      <c r="L62" s="20" t="n">
        <v>0</v>
      </c>
      <c r="M62" s="18" t="s">
        <v>182</v>
      </c>
      <c r="N62" s="20" t="s">
        <v>182</v>
      </c>
      <c r="O62" s="18" t="n">
        <v>0</v>
      </c>
      <c r="P62" s="20" t="n">
        <v>0</v>
      </c>
      <c r="Q62" s="18" t="n">
        <v>0</v>
      </c>
      <c r="R62" s="20" t="n">
        <v>0</v>
      </c>
      <c r="S62" s="18" t="n">
        <v>0.35854507</v>
      </c>
      <c r="T62" s="20" t="n">
        <v>0.08434057</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13.31656038</v>
      </c>
      <c r="F67" s="20" t="n">
        <v>0.5170754</v>
      </c>
      <c r="G67" s="18" t="n">
        <v>6.74777666</v>
      </c>
      <c r="H67" s="20" t="n">
        <v>0.38812848</v>
      </c>
      <c r="I67" s="18" t="n">
        <v>78.02691433</v>
      </c>
      <c r="J67" s="20" t="n">
        <v>0.7065125</v>
      </c>
      <c r="K67" s="18" t="n">
        <v>0</v>
      </c>
      <c r="L67" s="20" t="n">
        <v>0</v>
      </c>
      <c r="M67" s="18" t="s">
        <v>182</v>
      </c>
      <c r="N67" s="20" t="s">
        <v>182</v>
      </c>
      <c r="O67" s="18" t="n">
        <v>0</v>
      </c>
      <c r="P67" s="20" t="n">
        <v>0</v>
      </c>
      <c r="Q67" s="18" t="n">
        <v>0</v>
      </c>
      <c r="R67" s="20" t="n">
        <v>0</v>
      </c>
      <c r="S67" s="18" t="n">
        <v>1.90874864</v>
      </c>
      <c r="T67" s="20" t="n">
        <v>0.20214868</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25.28676531</v>
      </c>
      <c r="F70" s="20" t="n">
        <v>0.77328402</v>
      </c>
      <c r="G70" s="18" t="n">
        <v>11.6905453</v>
      </c>
      <c r="H70" s="20" t="n">
        <v>0.43471204</v>
      </c>
      <c r="I70" s="18" t="n">
        <v>58.66030698</v>
      </c>
      <c r="J70" s="20" t="n">
        <v>0.82046084</v>
      </c>
      <c r="K70" s="18" t="n">
        <v>0</v>
      </c>
      <c r="L70" s="20" t="n">
        <v>0</v>
      </c>
      <c r="M70" s="18" t="s">
        <v>182</v>
      </c>
      <c r="N70" s="20" t="s">
        <v>182</v>
      </c>
      <c r="O70" s="18" t="n">
        <v>0</v>
      </c>
      <c r="P70" s="20" t="n">
        <v>0</v>
      </c>
      <c r="Q70" s="18" t="n">
        <v>0</v>
      </c>
      <c r="R70" s="20" t="n">
        <v>0</v>
      </c>
      <c r="S70" s="18" t="n">
        <v>4.3623824</v>
      </c>
      <c r="T70" s="20" t="n">
        <v>0.44541212</v>
      </c>
    </row>
    <row r="71" spans="1:20">
      <c r="A71" s="15" t="s">
        <v>246</v>
      </c>
      <c r="B71" s="17" t="n">
        <v>6115</v>
      </c>
      <c r="C71" s="18">
        <f>(105.0/B71*100)</f>
        <v/>
      </c>
      <c r="D71" s="19" t="n">
        <v>6010</v>
      </c>
      <c r="E71" s="18" t="n">
        <v>10.58021299</v>
      </c>
      <c r="F71" s="20" t="n">
        <v>0.43345878</v>
      </c>
      <c r="G71" s="18" t="n">
        <v>9.692873000000001</v>
      </c>
      <c r="H71" s="20" t="n">
        <v>0.45951758</v>
      </c>
      <c r="I71" s="18" t="n">
        <v>78.73534075000001</v>
      </c>
      <c r="J71" s="20" t="n">
        <v>0.55936926</v>
      </c>
      <c r="K71" s="18" t="n">
        <v>0</v>
      </c>
      <c r="L71" s="20" t="n">
        <v>0</v>
      </c>
      <c r="M71" s="18" t="s">
        <v>182</v>
      </c>
      <c r="N71" s="20" t="s">
        <v>182</v>
      </c>
      <c r="O71" s="18" t="n">
        <v>0</v>
      </c>
      <c r="P71" s="20" t="n">
        <v>0</v>
      </c>
      <c r="Q71" s="18" t="n">
        <v>0</v>
      </c>
      <c r="R71" s="20" t="n">
        <v>0</v>
      </c>
      <c r="S71" s="18" t="n">
        <v>0.99157327</v>
      </c>
      <c r="T71" s="20" t="n">
        <v>0.12264652</v>
      </c>
    </row>
    <row r="72" spans="1:20">
      <c r="A72" s="15" t="s">
        <v>247</v>
      </c>
      <c r="B72" s="17" t="n">
        <v>7708</v>
      </c>
      <c r="C72" s="18">
        <f>(8.0/B72*100)</f>
        <v/>
      </c>
      <c r="D72" s="19" t="n">
        <v>7700</v>
      </c>
      <c r="E72" s="18" t="n">
        <v>8.091758349999999</v>
      </c>
      <c r="F72" s="20" t="n">
        <v>0.33450913</v>
      </c>
      <c r="G72" s="18" t="n">
        <v>9.11910864</v>
      </c>
      <c r="H72" s="20" t="n">
        <v>0.37230136</v>
      </c>
      <c r="I72" s="18" t="n">
        <v>82.35209872</v>
      </c>
      <c r="J72" s="20" t="n">
        <v>0.4972995</v>
      </c>
      <c r="K72" s="18" t="n">
        <v>0</v>
      </c>
      <c r="L72" s="20" t="n">
        <v>0</v>
      </c>
      <c r="M72" s="18" t="s">
        <v>182</v>
      </c>
      <c r="N72" s="20" t="s">
        <v>182</v>
      </c>
      <c r="O72" s="18" t="n">
        <v>0</v>
      </c>
      <c r="P72" s="20" t="n">
        <v>0</v>
      </c>
      <c r="Q72" s="18" t="n">
        <v>0</v>
      </c>
      <c r="R72" s="20" t="n">
        <v>0</v>
      </c>
      <c r="S72" s="18" t="n">
        <v>0.43703428</v>
      </c>
      <c r="T72" s="20" t="n">
        <v>0.06807686</v>
      </c>
    </row>
    <row r="73" spans="1:20">
      <c r="A73" s="15" t="s">
        <v>248</v>
      </c>
      <c r="B73" s="17" t="n">
        <v>8249</v>
      </c>
      <c r="C73" s="18">
        <f>(222.0/B73*100)</f>
        <v/>
      </c>
      <c r="D73" s="19" t="n">
        <v>8027</v>
      </c>
      <c r="E73" s="18" t="n">
        <v>14.79552315</v>
      </c>
      <c r="F73" s="20" t="n">
        <v>0.69168002</v>
      </c>
      <c r="G73" s="18" t="n">
        <v>8.317510820000001</v>
      </c>
      <c r="H73" s="20" t="n">
        <v>0.40039726</v>
      </c>
      <c r="I73" s="18" t="n">
        <v>75.31545247</v>
      </c>
      <c r="J73" s="20" t="n">
        <v>0.80072055</v>
      </c>
      <c r="K73" s="18" t="n">
        <v>0</v>
      </c>
      <c r="L73" s="20" t="n">
        <v>0</v>
      </c>
      <c r="M73" s="18" t="s">
        <v>182</v>
      </c>
      <c r="N73" s="20" t="s">
        <v>182</v>
      </c>
      <c r="O73" s="18" t="n">
        <v>0</v>
      </c>
      <c r="P73" s="20" t="n">
        <v>0</v>
      </c>
      <c r="Q73" s="18" t="n">
        <v>0</v>
      </c>
      <c r="R73" s="20" t="n">
        <v>0</v>
      </c>
      <c r="S73" s="18" t="n">
        <v>1.57151357</v>
      </c>
      <c r="T73" s="20" t="n">
        <v>0.15488966</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13.85765913</v>
      </c>
      <c r="F77" s="20" t="n">
        <v>0.45195167</v>
      </c>
      <c r="G77" s="18" t="n">
        <v>7.65494028</v>
      </c>
      <c r="H77" s="20" t="n">
        <v>0.36897389</v>
      </c>
      <c r="I77" s="18" t="n">
        <v>66.03740332</v>
      </c>
      <c r="J77" s="20" t="n">
        <v>0.8305134</v>
      </c>
      <c r="K77" s="18" t="n">
        <v>0</v>
      </c>
      <c r="L77" s="20" t="n">
        <v>0</v>
      </c>
      <c r="M77" s="18" t="s">
        <v>182</v>
      </c>
      <c r="N77" s="20" t="s">
        <v>182</v>
      </c>
      <c r="O77" s="18" t="n">
        <v>0</v>
      </c>
      <c r="P77" s="20" t="n">
        <v>0</v>
      </c>
      <c r="Q77" s="18" t="n">
        <v>0</v>
      </c>
      <c r="R77" s="20" t="n">
        <v>0</v>
      </c>
      <c r="S77" s="18" t="n">
        <v>12.44999727</v>
      </c>
      <c r="T77" s="20" t="n">
        <v>0.71735121</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281</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63.51823485</v>
      </c>
      <c r="F7" s="20" t="n">
        <v>0.90701548</v>
      </c>
      <c r="G7" s="18" t="n">
        <v>23.72394041</v>
      </c>
      <c r="H7" s="20" t="n">
        <v>0.68660269</v>
      </c>
      <c r="I7" s="18" t="n">
        <v>9.077530250000001</v>
      </c>
      <c r="J7" s="20" t="n">
        <v>0.50116412</v>
      </c>
      <c r="K7" s="18" t="n">
        <v>0</v>
      </c>
      <c r="L7" s="20" t="n">
        <v>0</v>
      </c>
      <c r="M7" s="18" t="s">
        <v>182</v>
      </c>
      <c r="N7" s="20" t="s">
        <v>182</v>
      </c>
      <c r="O7" s="18" t="n">
        <v>0</v>
      </c>
      <c r="P7" s="20" t="n">
        <v>0</v>
      </c>
      <c r="Q7" s="18" t="n">
        <v>0</v>
      </c>
      <c r="R7" s="20" t="n">
        <v>0</v>
      </c>
      <c r="S7" s="18" t="n">
        <v>3.68029448</v>
      </c>
      <c r="T7" s="20" t="n">
        <v>0.26613037</v>
      </c>
    </row>
    <row r="8" spans="1:20">
      <c r="A8" s="15" t="s">
        <v>183</v>
      </c>
      <c r="B8" s="17" t="n">
        <v>7007</v>
      </c>
      <c r="C8" s="18">
        <f>(128.0/B8*100)</f>
        <v/>
      </c>
      <c r="D8" s="19" t="n">
        <v>6879</v>
      </c>
      <c r="E8" s="18" t="n">
        <v>69.35721889</v>
      </c>
      <c r="F8" s="20" t="n">
        <v>0.98704783</v>
      </c>
      <c r="G8" s="18" t="n">
        <v>14.92141812</v>
      </c>
      <c r="H8" s="20" t="n">
        <v>0.69199528</v>
      </c>
      <c r="I8" s="18" t="n">
        <v>12.08018428</v>
      </c>
      <c r="J8" s="20" t="n">
        <v>0.50500657</v>
      </c>
      <c r="K8" s="18" t="n">
        <v>0</v>
      </c>
      <c r="L8" s="20" t="n">
        <v>0</v>
      </c>
      <c r="M8" s="18" t="s">
        <v>182</v>
      </c>
      <c r="N8" s="20" t="s">
        <v>182</v>
      </c>
      <c r="O8" s="18" t="n">
        <v>0.48120063</v>
      </c>
      <c r="P8" s="20" t="n">
        <v>0.11853511</v>
      </c>
      <c r="Q8" s="18" t="n">
        <v>0</v>
      </c>
      <c r="R8" s="20" t="n">
        <v>0</v>
      </c>
      <c r="S8" s="18" t="n">
        <v>3.15997809</v>
      </c>
      <c r="T8" s="20" t="n">
        <v>0.29369523</v>
      </c>
    </row>
    <row r="9" spans="1:20">
      <c r="A9" s="15" t="s">
        <v>184</v>
      </c>
      <c r="B9" s="17" t="n">
        <v>9651</v>
      </c>
      <c r="C9" s="18">
        <f>(475.0/B9*100)</f>
        <v/>
      </c>
      <c r="D9" s="19" t="n">
        <v>9176</v>
      </c>
      <c r="E9" s="18" t="n">
        <v>51.81748702</v>
      </c>
      <c r="F9" s="20" t="n">
        <v>0.96283548</v>
      </c>
      <c r="G9" s="18" t="n">
        <v>17.19792099</v>
      </c>
      <c r="H9" s="20" t="n">
        <v>0.53996224</v>
      </c>
      <c r="I9" s="18" t="n">
        <v>23.94286998</v>
      </c>
      <c r="J9" s="20" t="n">
        <v>0.74467564</v>
      </c>
      <c r="K9" s="18" t="n">
        <v>0</v>
      </c>
      <c r="L9" s="20" t="n">
        <v>0</v>
      </c>
      <c r="M9" s="18" t="s">
        <v>182</v>
      </c>
      <c r="N9" s="20" t="s">
        <v>182</v>
      </c>
      <c r="O9" s="18" t="n">
        <v>3.12761745</v>
      </c>
      <c r="P9" s="20" t="n">
        <v>0.5592627</v>
      </c>
      <c r="Q9" s="18" t="n">
        <v>0</v>
      </c>
      <c r="R9" s="20" t="n">
        <v>0</v>
      </c>
      <c r="S9" s="18" t="n">
        <v>3.91410456</v>
      </c>
      <c r="T9" s="20" t="n">
        <v>0.37907209</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48.21510976</v>
      </c>
      <c r="F11" s="20" t="n">
        <v>1.4825824</v>
      </c>
      <c r="G11" s="18" t="n">
        <v>30.14703253</v>
      </c>
      <c r="H11" s="20" t="n">
        <v>1.03028145</v>
      </c>
      <c r="I11" s="18" t="n">
        <v>17.8141441</v>
      </c>
      <c r="J11" s="20" t="n">
        <v>0.90055367</v>
      </c>
      <c r="K11" s="18" t="n">
        <v>0</v>
      </c>
      <c r="L11" s="20" t="n">
        <v>0</v>
      </c>
      <c r="M11" s="18" t="s">
        <v>182</v>
      </c>
      <c r="N11" s="20" t="s">
        <v>182</v>
      </c>
      <c r="O11" s="18" t="n">
        <v>0</v>
      </c>
      <c r="P11" s="20" t="n">
        <v>0</v>
      </c>
      <c r="Q11" s="18" t="n">
        <v>0</v>
      </c>
      <c r="R11" s="20" t="n">
        <v>0</v>
      </c>
      <c r="S11" s="18" t="n">
        <v>3.82371361</v>
      </c>
      <c r="T11" s="20" t="n">
        <v>0.38847538</v>
      </c>
    </row>
    <row r="12" spans="1:20">
      <c r="A12" s="15" t="s">
        <v>187</v>
      </c>
      <c r="B12" s="17" t="n">
        <v>6894</v>
      </c>
      <c r="C12" s="18">
        <f>(125.0/B12*100)</f>
        <v/>
      </c>
      <c r="D12" s="19" t="n">
        <v>6769</v>
      </c>
      <c r="E12" s="18" t="n">
        <v>62.02945061</v>
      </c>
      <c r="F12" s="20" t="n">
        <v>1.02061391</v>
      </c>
      <c r="G12" s="18" t="n">
        <v>13.03500424</v>
      </c>
      <c r="H12" s="20" t="n">
        <v>0.62680169</v>
      </c>
      <c r="I12" s="18" t="n">
        <v>19.41719498</v>
      </c>
      <c r="J12" s="20" t="n">
        <v>0.8150372</v>
      </c>
      <c r="K12" s="18" t="n">
        <v>0</v>
      </c>
      <c r="L12" s="20" t="n">
        <v>0</v>
      </c>
      <c r="M12" s="18" t="s">
        <v>182</v>
      </c>
      <c r="N12" s="20" t="s">
        <v>182</v>
      </c>
      <c r="O12" s="18" t="n">
        <v>2.37450177</v>
      </c>
      <c r="P12" s="20" t="n">
        <v>0.59805562</v>
      </c>
      <c r="Q12" s="18" t="n">
        <v>0</v>
      </c>
      <c r="R12" s="20" t="n">
        <v>0</v>
      </c>
      <c r="S12" s="18" t="n">
        <v>3.1438484</v>
      </c>
      <c r="T12" s="20" t="n">
        <v>0.36430271</v>
      </c>
    </row>
    <row r="13" spans="1:20">
      <c r="A13" s="15" t="s">
        <v>188</v>
      </c>
      <c r="B13" s="17" t="n">
        <v>7161</v>
      </c>
      <c r="C13" s="18">
        <f>(301.0/B13*100)</f>
        <v/>
      </c>
      <c r="D13" s="19" t="n">
        <v>6860</v>
      </c>
      <c r="E13" s="18" t="n">
        <v>29.08752248</v>
      </c>
      <c r="F13" s="20" t="n">
        <v>1.2531756</v>
      </c>
      <c r="G13" s="18" t="n">
        <v>35.77045882</v>
      </c>
      <c r="H13" s="20" t="n">
        <v>1.28323058</v>
      </c>
      <c r="I13" s="18" t="n">
        <v>27.34520492</v>
      </c>
      <c r="J13" s="20" t="n">
        <v>1.28659225</v>
      </c>
      <c r="K13" s="18" t="n">
        <v>0</v>
      </c>
      <c r="L13" s="20" t="n">
        <v>0</v>
      </c>
      <c r="M13" s="18" t="s">
        <v>182</v>
      </c>
      <c r="N13" s="20" t="s">
        <v>182</v>
      </c>
      <c r="O13" s="18" t="n">
        <v>4.18252404</v>
      </c>
      <c r="P13" s="20" t="n">
        <v>0.48048381</v>
      </c>
      <c r="Q13" s="18" t="n">
        <v>0</v>
      </c>
      <c r="R13" s="20" t="n">
        <v>0</v>
      </c>
      <c r="S13" s="18" t="n">
        <v>3.61428974</v>
      </c>
      <c r="T13" s="20" t="n">
        <v>0.40982185</v>
      </c>
    </row>
    <row r="14" spans="1:20">
      <c r="A14" s="15" t="s">
        <v>189</v>
      </c>
      <c r="B14" s="17" t="n">
        <v>5587</v>
      </c>
      <c r="C14" s="18">
        <f>(185.0/B14*100)</f>
        <v/>
      </c>
      <c r="D14" s="19" t="n">
        <v>5402</v>
      </c>
      <c r="E14" s="18" t="n">
        <v>48.09176463</v>
      </c>
      <c r="F14" s="20" t="n">
        <v>1.05782799</v>
      </c>
      <c r="G14" s="18" t="n">
        <v>32.31900501</v>
      </c>
      <c r="H14" s="20" t="n">
        <v>0.88211176</v>
      </c>
      <c r="I14" s="18" t="n">
        <v>18.63589327</v>
      </c>
      <c r="J14" s="20" t="n">
        <v>0.80321015</v>
      </c>
      <c r="K14" s="18" t="n">
        <v>0</v>
      </c>
      <c r="L14" s="20" t="n">
        <v>0</v>
      </c>
      <c r="M14" s="18" t="s">
        <v>182</v>
      </c>
      <c r="N14" s="20" t="s">
        <v>182</v>
      </c>
      <c r="O14" s="18" t="n">
        <v>0</v>
      </c>
      <c r="P14" s="20" t="n">
        <v>0</v>
      </c>
      <c r="Q14" s="18" t="n">
        <v>0</v>
      </c>
      <c r="R14" s="20" t="n">
        <v>0</v>
      </c>
      <c r="S14" s="18" t="n">
        <v>0.95333709</v>
      </c>
      <c r="T14" s="20" t="n">
        <v>0.14336791</v>
      </c>
    </row>
    <row r="15" spans="1:20">
      <c r="A15" s="15" t="s">
        <v>190</v>
      </c>
      <c r="B15" s="17" t="n">
        <v>5882</v>
      </c>
      <c r="C15" s="18">
        <f>(131.0/B15*100)</f>
        <v/>
      </c>
      <c r="D15" s="19" t="n">
        <v>5751</v>
      </c>
      <c r="E15" s="18" t="n">
        <v>67.14968152</v>
      </c>
      <c r="F15" s="20" t="n">
        <v>1.72291523</v>
      </c>
      <c r="G15" s="18" t="n">
        <v>13.48645973</v>
      </c>
      <c r="H15" s="20" t="n">
        <v>0.84355596</v>
      </c>
      <c r="I15" s="18" t="n">
        <v>15.96483704</v>
      </c>
      <c r="J15" s="20" t="n">
        <v>1.14657947</v>
      </c>
      <c r="K15" s="18" t="n">
        <v>0</v>
      </c>
      <c r="L15" s="20" t="n">
        <v>0</v>
      </c>
      <c r="M15" s="18" t="s">
        <v>182</v>
      </c>
      <c r="N15" s="20" t="s">
        <v>182</v>
      </c>
      <c r="O15" s="18" t="n">
        <v>1.02633195</v>
      </c>
      <c r="P15" s="20" t="n">
        <v>0.45994508</v>
      </c>
      <c r="Q15" s="18" t="n">
        <v>0</v>
      </c>
      <c r="R15" s="20" t="n">
        <v>0</v>
      </c>
      <c r="S15" s="18" t="n">
        <v>2.37268976</v>
      </c>
      <c r="T15" s="20" t="n">
        <v>0.27866812</v>
      </c>
    </row>
    <row r="16" spans="1:20">
      <c r="A16" s="15" t="s">
        <v>191</v>
      </c>
      <c r="B16" s="17" t="n">
        <v>6108</v>
      </c>
      <c r="C16" s="18">
        <f>(244.0/B16*100)</f>
        <v/>
      </c>
      <c r="D16" s="19" t="n">
        <v>5864</v>
      </c>
      <c r="E16" s="18" t="n">
        <v>57.556116</v>
      </c>
      <c r="F16" s="20" t="n">
        <v>0.76122097</v>
      </c>
      <c r="G16" s="18" t="n">
        <v>15.37569061</v>
      </c>
      <c r="H16" s="20" t="n">
        <v>0.54173094</v>
      </c>
      <c r="I16" s="18" t="n">
        <v>22.1973612</v>
      </c>
      <c r="J16" s="20" t="n">
        <v>0.60635819</v>
      </c>
      <c r="K16" s="18" t="n">
        <v>0</v>
      </c>
      <c r="L16" s="20" t="n">
        <v>0</v>
      </c>
      <c r="M16" s="18" t="s">
        <v>182</v>
      </c>
      <c r="N16" s="20" t="s">
        <v>182</v>
      </c>
      <c r="O16" s="18" t="n">
        <v>0</v>
      </c>
      <c r="P16" s="20" t="n">
        <v>0</v>
      </c>
      <c r="Q16" s="18" t="n">
        <v>0</v>
      </c>
      <c r="R16" s="20" t="n">
        <v>0</v>
      </c>
      <c r="S16" s="18" t="n">
        <v>4.87083218</v>
      </c>
      <c r="T16" s="20" t="n">
        <v>0.47281529</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64.56154929</v>
      </c>
      <c r="F18" s="20" t="n">
        <v>1.16662723</v>
      </c>
      <c r="G18" s="18" t="n">
        <v>20.28778274</v>
      </c>
      <c r="H18" s="20" t="n">
        <v>0.97284069</v>
      </c>
      <c r="I18" s="18" t="n">
        <v>10.4741175</v>
      </c>
      <c r="J18" s="20" t="n">
        <v>0.5072797</v>
      </c>
      <c r="K18" s="18" t="n">
        <v>0</v>
      </c>
      <c r="L18" s="20" t="n">
        <v>0</v>
      </c>
      <c r="M18" s="18" t="s">
        <v>182</v>
      </c>
      <c r="N18" s="20" t="s">
        <v>182</v>
      </c>
      <c r="O18" s="18" t="n">
        <v>0</v>
      </c>
      <c r="P18" s="20" t="n">
        <v>0</v>
      </c>
      <c r="Q18" s="18" t="n">
        <v>0</v>
      </c>
      <c r="R18" s="20" t="n">
        <v>0</v>
      </c>
      <c r="S18" s="18" t="n">
        <v>4.67655047</v>
      </c>
      <c r="T18" s="20" t="n">
        <v>0.57565056</v>
      </c>
    </row>
    <row r="19" spans="1:20">
      <c r="A19" s="15" t="s">
        <v>194</v>
      </c>
      <c r="B19" s="17" t="n">
        <v>5658</v>
      </c>
      <c r="C19" s="18">
        <f>(123.0/B19*100)</f>
        <v/>
      </c>
      <c r="D19" s="19" t="n">
        <v>5535</v>
      </c>
      <c r="E19" s="18" t="n">
        <v>69.06490178</v>
      </c>
      <c r="F19" s="20" t="n">
        <v>0.95763694</v>
      </c>
      <c r="G19" s="18" t="n">
        <v>17.31901475</v>
      </c>
      <c r="H19" s="20" t="n">
        <v>0.71590963</v>
      </c>
      <c r="I19" s="18" t="n">
        <v>10.91772483</v>
      </c>
      <c r="J19" s="20" t="n">
        <v>0.55435971</v>
      </c>
      <c r="K19" s="18" t="n">
        <v>0</v>
      </c>
      <c r="L19" s="20" t="n">
        <v>0</v>
      </c>
      <c r="M19" s="18" t="s">
        <v>182</v>
      </c>
      <c r="N19" s="20" t="s">
        <v>182</v>
      </c>
      <c r="O19" s="18" t="n">
        <v>0</v>
      </c>
      <c r="P19" s="20" t="n">
        <v>0</v>
      </c>
      <c r="Q19" s="18" t="n">
        <v>0</v>
      </c>
      <c r="R19" s="20" t="n">
        <v>0</v>
      </c>
      <c r="S19" s="18" t="n">
        <v>2.69835864</v>
      </c>
      <c r="T19" s="20" t="n">
        <v>0.35205754</v>
      </c>
    </row>
    <row r="20" spans="1:20">
      <c r="A20" s="15" t="s">
        <v>195</v>
      </c>
      <c r="B20" s="17" t="n">
        <v>3371</v>
      </c>
      <c r="C20" s="18">
        <f>(81.0/B20*100)</f>
        <v/>
      </c>
      <c r="D20" s="19" t="n">
        <v>3290</v>
      </c>
      <c r="E20" s="18" t="n">
        <v>70.94435488000001</v>
      </c>
      <c r="F20" s="20" t="n">
        <v>0.7535408</v>
      </c>
      <c r="G20" s="18" t="n">
        <v>18.2854208</v>
      </c>
      <c r="H20" s="20" t="n">
        <v>0.73366049</v>
      </c>
      <c r="I20" s="18" t="n">
        <v>8.449656109999999</v>
      </c>
      <c r="J20" s="20" t="n">
        <v>0.45356987</v>
      </c>
      <c r="K20" s="18" t="n">
        <v>0</v>
      </c>
      <c r="L20" s="20" t="n">
        <v>0</v>
      </c>
      <c r="M20" s="18" t="s">
        <v>182</v>
      </c>
      <c r="N20" s="20" t="s">
        <v>182</v>
      </c>
      <c r="O20" s="18" t="n">
        <v>0</v>
      </c>
      <c r="P20" s="20" t="n">
        <v>0</v>
      </c>
      <c r="Q20" s="18" t="n">
        <v>0</v>
      </c>
      <c r="R20" s="20" t="n">
        <v>0</v>
      </c>
      <c r="S20" s="18" t="n">
        <v>2.3205682</v>
      </c>
      <c r="T20" s="20" t="n">
        <v>0.25778142</v>
      </c>
    </row>
    <row r="21" spans="1:20">
      <c r="A21" s="15" t="s">
        <v>196</v>
      </c>
      <c r="B21" s="17" t="n">
        <v>5741</v>
      </c>
      <c r="C21" s="18">
        <f>(73.0/B21*100)</f>
        <v/>
      </c>
      <c r="D21" s="19" t="n">
        <v>5668</v>
      </c>
      <c r="E21" s="18" t="n">
        <v>59.8653573</v>
      </c>
      <c r="F21" s="20" t="n">
        <v>1.29202841</v>
      </c>
      <c r="G21" s="18" t="n">
        <v>30.83671383</v>
      </c>
      <c r="H21" s="20" t="n">
        <v>1.10120107</v>
      </c>
      <c r="I21" s="18" t="n">
        <v>8.05678973</v>
      </c>
      <c r="J21" s="20" t="n">
        <v>0.54162454</v>
      </c>
      <c r="K21" s="18" t="n">
        <v>0</v>
      </c>
      <c r="L21" s="20" t="n">
        <v>0</v>
      </c>
      <c r="M21" s="18" t="s">
        <v>182</v>
      </c>
      <c r="N21" s="20" t="s">
        <v>182</v>
      </c>
      <c r="O21" s="18" t="n">
        <v>0</v>
      </c>
      <c r="P21" s="20" t="n">
        <v>0</v>
      </c>
      <c r="Q21" s="18" t="n">
        <v>0</v>
      </c>
      <c r="R21" s="20" t="n">
        <v>0</v>
      </c>
      <c r="S21" s="18" t="n">
        <v>1.24113914</v>
      </c>
      <c r="T21" s="20" t="n">
        <v>0.15227998</v>
      </c>
    </row>
    <row r="22" spans="1:20">
      <c r="A22" s="15" t="s">
        <v>197</v>
      </c>
      <c r="B22" s="17" t="n">
        <v>6598</v>
      </c>
      <c r="C22" s="18">
        <f>(98.0/B22*100)</f>
        <v/>
      </c>
      <c r="D22" s="19" t="n">
        <v>6500</v>
      </c>
      <c r="E22" s="18" t="n">
        <v>45.51047753</v>
      </c>
      <c r="F22" s="20" t="n">
        <v>1.07765025</v>
      </c>
      <c r="G22" s="18" t="n">
        <v>21.38303905</v>
      </c>
      <c r="H22" s="20" t="n">
        <v>0.69258137</v>
      </c>
      <c r="I22" s="18" t="n">
        <v>17.58876983</v>
      </c>
      <c r="J22" s="20" t="n">
        <v>0.74533857</v>
      </c>
      <c r="K22" s="18" t="n">
        <v>0</v>
      </c>
      <c r="L22" s="20" t="n">
        <v>0</v>
      </c>
      <c r="M22" s="18" t="s">
        <v>182</v>
      </c>
      <c r="N22" s="20" t="s">
        <v>182</v>
      </c>
      <c r="O22" s="18" t="n">
        <v>10.37914633</v>
      </c>
      <c r="P22" s="20" t="n">
        <v>1.3406859</v>
      </c>
      <c r="Q22" s="18" t="n">
        <v>0</v>
      </c>
      <c r="R22" s="20" t="n">
        <v>0</v>
      </c>
      <c r="S22" s="18" t="n">
        <v>5.13856726</v>
      </c>
      <c r="T22" s="20" t="n">
        <v>0.51985993</v>
      </c>
    </row>
    <row r="23" spans="1:20">
      <c r="A23" s="15" t="s">
        <v>198</v>
      </c>
      <c r="B23" s="17" t="n">
        <v>11583</v>
      </c>
      <c r="C23" s="18">
        <f>(505.0/B23*100)</f>
        <v/>
      </c>
      <c r="D23" s="19" t="n">
        <v>11078</v>
      </c>
      <c r="E23" s="18" t="n">
        <v>53.86047261</v>
      </c>
      <c r="F23" s="20" t="n">
        <v>0.98544548</v>
      </c>
      <c r="G23" s="18" t="n">
        <v>19.95259442</v>
      </c>
      <c r="H23" s="20" t="n">
        <v>0.65088656</v>
      </c>
      <c r="I23" s="18" t="n">
        <v>22.58942187</v>
      </c>
      <c r="J23" s="20" t="n">
        <v>0.64170801</v>
      </c>
      <c r="K23" s="18" t="n">
        <v>0</v>
      </c>
      <c r="L23" s="20" t="n">
        <v>0</v>
      </c>
      <c r="M23" s="18" t="s">
        <v>182</v>
      </c>
      <c r="N23" s="20" t="s">
        <v>182</v>
      </c>
      <c r="O23" s="18" t="n">
        <v>0</v>
      </c>
      <c r="P23" s="20" t="n">
        <v>0</v>
      </c>
      <c r="Q23" s="18" t="n">
        <v>0</v>
      </c>
      <c r="R23" s="20" t="n">
        <v>0</v>
      </c>
      <c r="S23" s="18" t="n">
        <v>3.5975111</v>
      </c>
      <c r="T23" s="20" t="n">
        <v>0.3459096</v>
      </c>
    </row>
    <row r="24" spans="1:20">
      <c r="A24" s="15" t="s">
        <v>199</v>
      </c>
      <c r="B24" s="17" t="n">
        <v>6647</v>
      </c>
      <c r="C24" s="18">
        <f>(13.0/B24*100)</f>
        <v/>
      </c>
      <c r="D24" s="19" t="n">
        <v>6634</v>
      </c>
      <c r="E24" s="18" t="n">
        <v>42.09345444</v>
      </c>
      <c r="F24" s="20" t="n">
        <v>1.30646517</v>
      </c>
      <c r="G24" s="18" t="n">
        <v>20.48677413</v>
      </c>
      <c r="H24" s="20" t="n">
        <v>0.78289698</v>
      </c>
      <c r="I24" s="18" t="n">
        <v>35.53278637</v>
      </c>
      <c r="J24" s="20" t="n">
        <v>0.85046033</v>
      </c>
      <c r="K24" s="18" t="n">
        <v>0</v>
      </c>
      <c r="L24" s="20" t="n">
        <v>0</v>
      </c>
      <c r="M24" s="18" t="s">
        <v>182</v>
      </c>
      <c r="N24" s="20" t="s">
        <v>182</v>
      </c>
      <c r="O24" s="18" t="n">
        <v>0</v>
      </c>
      <c r="P24" s="20" t="n">
        <v>0</v>
      </c>
      <c r="Q24" s="18" t="n">
        <v>0</v>
      </c>
      <c r="R24" s="20" t="n">
        <v>0</v>
      </c>
      <c r="S24" s="18" t="n">
        <v>1.88698506</v>
      </c>
      <c r="T24" s="20" t="n">
        <v>0.26463838</v>
      </c>
    </row>
    <row r="25" spans="1:20">
      <c r="A25" s="15" t="s">
        <v>200</v>
      </c>
      <c r="B25" s="17" t="n">
        <v>5581</v>
      </c>
      <c r="C25" s="18">
        <f>(28.0/B25*100)</f>
        <v/>
      </c>
      <c r="D25" s="19" t="n">
        <v>5553</v>
      </c>
      <c r="E25" s="18" t="n">
        <v>47.10021004</v>
      </c>
      <c r="F25" s="20" t="n">
        <v>1.11950926</v>
      </c>
      <c r="G25" s="18" t="n">
        <v>29.19486693</v>
      </c>
      <c r="H25" s="20" t="n">
        <v>0.85900761</v>
      </c>
      <c r="I25" s="18" t="n">
        <v>22.71345896</v>
      </c>
      <c r="J25" s="20" t="n">
        <v>0.76717983</v>
      </c>
      <c r="K25" s="18" t="n">
        <v>0</v>
      </c>
      <c r="L25" s="20" t="n">
        <v>0</v>
      </c>
      <c r="M25" s="18" t="s">
        <v>182</v>
      </c>
      <c r="N25" s="20" t="s">
        <v>182</v>
      </c>
      <c r="O25" s="18" t="n">
        <v>0</v>
      </c>
      <c r="P25" s="20" t="n">
        <v>0</v>
      </c>
      <c r="Q25" s="18" t="n">
        <v>0</v>
      </c>
      <c r="R25" s="20" t="n">
        <v>0</v>
      </c>
      <c r="S25" s="18" t="n">
        <v>0.99146407</v>
      </c>
      <c r="T25" s="20" t="n">
        <v>0.15629011</v>
      </c>
    </row>
    <row r="26" spans="1:20">
      <c r="A26" s="15" t="s">
        <v>201</v>
      </c>
      <c r="B26" s="17" t="n">
        <v>4869</v>
      </c>
      <c r="C26" s="18">
        <f>(98.0/B26*100)</f>
        <v/>
      </c>
      <c r="D26" s="19" t="n">
        <v>4771</v>
      </c>
      <c r="E26" s="18" t="n">
        <v>39.53924777</v>
      </c>
      <c r="F26" s="20" t="n">
        <v>0.94696652</v>
      </c>
      <c r="G26" s="18" t="n">
        <v>36.58182339</v>
      </c>
      <c r="H26" s="20" t="n">
        <v>0.80788676</v>
      </c>
      <c r="I26" s="18" t="n">
        <v>22.31160335</v>
      </c>
      <c r="J26" s="20" t="n">
        <v>0.6542825</v>
      </c>
      <c r="K26" s="18" t="n">
        <v>0</v>
      </c>
      <c r="L26" s="20" t="n">
        <v>0</v>
      </c>
      <c r="M26" s="18" t="s">
        <v>182</v>
      </c>
      <c r="N26" s="20" t="s">
        <v>182</v>
      </c>
      <c r="O26" s="18" t="n">
        <v>0</v>
      </c>
      <c r="P26" s="20" t="n">
        <v>0</v>
      </c>
      <c r="Q26" s="18" t="n">
        <v>0</v>
      </c>
      <c r="R26" s="20" t="n">
        <v>0</v>
      </c>
      <c r="S26" s="18" t="n">
        <v>1.56732549</v>
      </c>
      <c r="T26" s="20" t="n">
        <v>0.2119453</v>
      </c>
    </row>
    <row r="27" spans="1:20">
      <c r="A27" s="15" t="s">
        <v>202</v>
      </c>
      <c r="B27" s="17" t="n">
        <v>5299</v>
      </c>
      <c r="C27" s="18">
        <f>(159.0/B27*100)</f>
        <v/>
      </c>
      <c r="D27" s="19" t="n">
        <v>5140</v>
      </c>
      <c r="E27" s="18" t="n">
        <v>61.08178466</v>
      </c>
      <c r="F27" s="20" t="n">
        <v>0.70369364</v>
      </c>
      <c r="G27" s="18" t="n">
        <v>19.70734491</v>
      </c>
      <c r="H27" s="20" t="n">
        <v>0.54170282</v>
      </c>
      <c r="I27" s="18" t="n">
        <v>14.02132393</v>
      </c>
      <c r="J27" s="20" t="n">
        <v>0.49305027</v>
      </c>
      <c r="K27" s="18" t="n">
        <v>0</v>
      </c>
      <c r="L27" s="20" t="n">
        <v>0</v>
      </c>
      <c r="M27" s="18" t="s">
        <v>182</v>
      </c>
      <c r="N27" s="20" t="s">
        <v>182</v>
      </c>
      <c r="O27" s="18" t="n">
        <v>0</v>
      </c>
      <c r="P27" s="20" t="n">
        <v>0</v>
      </c>
      <c r="Q27" s="18" t="n">
        <v>0</v>
      </c>
      <c r="R27" s="20" t="n">
        <v>0</v>
      </c>
      <c r="S27" s="18" t="n">
        <v>5.18954651</v>
      </c>
      <c r="T27" s="20" t="n">
        <v>0.27133851</v>
      </c>
    </row>
    <row r="28" spans="1:20">
      <c r="A28" s="15" t="s">
        <v>203</v>
      </c>
      <c r="B28" s="17" t="n">
        <v>7568</v>
      </c>
      <c r="C28" s="18">
        <f>(123.0/B28*100)</f>
        <v/>
      </c>
      <c r="D28" s="19" t="n">
        <v>7445</v>
      </c>
      <c r="E28" s="18" t="n">
        <v>49.19796001</v>
      </c>
      <c r="F28" s="20" t="n">
        <v>1.37126281</v>
      </c>
      <c r="G28" s="18" t="n">
        <v>20.63543532</v>
      </c>
      <c r="H28" s="20" t="n">
        <v>0.91227364</v>
      </c>
      <c r="I28" s="18" t="n">
        <v>28.98848223</v>
      </c>
      <c r="J28" s="20" t="n">
        <v>1.05986211</v>
      </c>
      <c r="K28" s="18" t="n">
        <v>0</v>
      </c>
      <c r="L28" s="20" t="n">
        <v>0</v>
      </c>
      <c r="M28" s="18" t="s">
        <v>182</v>
      </c>
      <c r="N28" s="20" t="s">
        <v>182</v>
      </c>
      <c r="O28" s="18" t="n">
        <v>0</v>
      </c>
      <c r="P28" s="20" t="n">
        <v>0</v>
      </c>
      <c r="Q28" s="18" t="n">
        <v>0</v>
      </c>
      <c r="R28" s="20" t="n">
        <v>0</v>
      </c>
      <c r="S28" s="18" t="n">
        <v>1.17812244</v>
      </c>
      <c r="T28" s="20" t="n">
        <v>0.17167968</v>
      </c>
    </row>
    <row r="29" spans="1:20">
      <c r="A29" s="15" t="s">
        <v>204</v>
      </c>
      <c r="B29" s="17" t="n">
        <v>5385</v>
      </c>
      <c r="C29" s="18">
        <f>(36.0/B29*100)</f>
        <v/>
      </c>
      <c r="D29" s="19" t="n">
        <v>5349</v>
      </c>
      <c r="E29" s="18" t="n">
        <v>80.9711741</v>
      </c>
      <c r="F29" s="20" t="n">
        <v>1.20964053</v>
      </c>
      <c r="G29" s="18" t="n">
        <v>10.18388194</v>
      </c>
      <c r="H29" s="20" t="n">
        <v>0.80818006</v>
      </c>
      <c r="I29" s="18" t="n">
        <v>5.32826689</v>
      </c>
      <c r="J29" s="20" t="n">
        <v>0.5140159399999999</v>
      </c>
      <c r="K29" s="18" t="n">
        <v>0</v>
      </c>
      <c r="L29" s="20" t="n">
        <v>0</v>
      </c>
      <c r="M29" s="18" t="s">
        <v>182</v>
      </c>
      <c r="N29" s="20" t="s">
        <v>182</v>
      </c>
      <c r="O29" s="18" t="n">
        <v>2.76922343</v>
      </c>
      <c r="P29" s="20" t="n">
        <v>0.24152133</v>
      </c>
      <c r="Q29" s="18" t="n">
        <v>0</v>
      </c>
      <c r="R29" s="20" t="n">
        <v>0</v>
      </c>
      <c r="S29" s="18" t="n">
        <v>0.74745364</v>
      </c>
      <c r="T29" s="20" t="n">
        <v>0.20304067</v>
      </c>
    </row>
    <row r="30" spans="1:20">
      <c r="A30" s="15" t="s">
        <v>205</v>
      </c>
      <c r="B30" s="17" t="n">
        <v>4520</v>
      </c>
      <c r="C30" s="18">
        <f>(504.0/B30*100)</f>
        <v/>
      </c>
      <c r="D30" s="19" t="n">
        <v>4016</v>
      </c>
      <c r="E30" s="18" t="n">
        <v>72.96057881</v>
      </c>
      <c r="F30" s="20" t="n">
        <v>1.10899918</v>
      </c>
      <c r="G30" s="18" t="n">
        <v>18.31659006</v>
      </c>
      <c r="H30" s="20" t="n">
        <v>0.9173205800000001</v>
      </c>
      <c r="I30" s="18" t="n">
        <v>5.71358036</v>
      </c>
      <c r="J30" s="20" t="n">
        <v>0.4156639</v>
      </c>
      <c r="K30" s="18" t="n">
        <v>0</v>
      </c>
      <c r="L30" s="20" t="n">
        <v>0</v>
      </c>
      <c r="M30" s="18" t="s">
        <v>182</v>
      </c>
      <c r="N30" s="20" t="s">
        <v>182</v>
      </c>
      <c r="O30" s="18" t="n">
        <v>0</v>
      </c>
      <c r="P30" s="20" t="n">
        <v>0</v>
      </c>
      <c r="Q30" s="18" t="n">
        <v>0</v>
      </c>
      <c r="R30" s="20" t="n">
        <v>0</v>
      </c>
      <c r="S30" s="18" t="n">
        <v>3.00925078</v>
      </c>
      <c r="T30" s="20" t="n">
        <v>0.35016914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39.4533865</v>
      </c>
      <c r="F32" s="20" t="n">
        <v>1.22918043</v>
      </c>
      <c r="G32" s="18" t="n">
        <v>25.63233154</v>
      </c>
      <c r="H32" s="20" t="n">
        <v>0.84983874</v>
      </c>
      <c r="I32" s="18" t="n">
        <v>33.63220205</v>
      </c>
      <c r="J32" s="20" t="n">
        <v>0.95901208</v>
      </c>
      <c r="K32" s="18" t="n">
        <v>0</v>
      </c>
      <c r="L32" s="20" t="n">
        <v>0</v>
      </c>
      <c r="M32" s="18" t="s">
        <v>182</v>
      </c>
      <c r="N32" s="20" t="s">
        <v>182</v>
      </c>
      <c r="O32" s="18" t="n">
        <v>0</v>
      </c>
      <c r="P32" s="20" t="n">
        <v>0</v>
      </c>
      <c r="Q32" s="18" t="n">
        <v>0</v>
      </c>
      <c r="R32" s="20" t="n">
        <v>0</v>
      </c>
      <c r="S32" s="18" t="n">
        <v>1.2820799</v>
      </c>
      <c r="T32" s="20" t="n">
        <v>0.18872853</v>
      </c>
    </row>
    <row r="33" spans="1:20">
      <c r="A33" s="15" t="s">
        <v>208</v>
      </c>
      <c r="B33" s="17" t="n">
        <v>7325</v>
      </c>
      <c r="C33" s="18">
        <f>(215.0/B33*100)</f>
        <v/>
      </c>
      <c r="D33" s="19" t="n">
        <v>7110</v>
      </c>
      <c r="E33" s="18" t="n">
        <v>52.64948931</v>
      </c>
      <c r="F33" s="20" t="n">
        <v>1.07290806</v>
      </c>
      <c r="G33" s="18" t="n">
        <v>32.37514791</v>
      </c>
      <c r="H33" s="20" t="n">
        <v>0.88301348</v>
      </c>
      <c r="I33" s="18" t="n">
        <v>13.01573658</v>
      </c>
      <c r="J33" s="20" t="n">
        <v>0.57210944</v>
      </c>
      <c r="K33" s="18" t="n">
        <v>0</v>
      </c>
      <c r="L33" s="20" t="n">
        <v>0</v>
      </c>
      <c r="M33" s="18" t="s">
        <v>182</v>
      </c>
      <c r="N33" s="20" t="s">
        <v>182</v>
      </c>
      <c r="O33" s="18" t="n">
        <v>0</v>
      </c>
      <c r="P33" s="20" t="n">
        <v>0</v>
      </c>
      <c r="Q33" s="18" t="n">
        <v>0</v>
      </c>
      <c r="R33" s="20" t="n">
        <v>0</v>
      </c>
      <c r="S33" s="18" t="n">
        <v>1.9596262</v>
      </c>
      <c r="T33" s="20" t="n">
        <v>0.24498052</v>
      </c>
    </row>
    <row r="34" spans="1:20">
      <c r="A34" s="15" t="s">
        <v>209</v>
      </c>
      <c r="B34" s="17" t="n">
        <v>6350</v>
      </c>
      <c r="C34" s="18">
        <f>(79.0/B34*100)</f>
        <v/>
      </c>
      <c r="D34" s="19" t="n">
        <v>6271</v>
      </c>
      <c r="E34" s="18" t="n">
        <v>66.36750068000001</v>
      </c>
      <c r="F34" s="20" t="n">
        <v>0.97995853</v>
      </c>
      <c r="G34" s="18" t="n">
        <v>9.658365460000001</v>
      </c>
      <c r="H34" s="20" t="n">
        <v>0.57836808</v>
      </c>
      <c r="I34" s="18" t="n">
        <v>17.61843617</v>
      </c>
      <c r="J34" s="20" t="n">
        <v>0.60711131</v>
      </c>
      <c r="K34" s="18" t="n">
        <v>0</v>
      </c>
      <c r="L34" s="20" t="n">
        <v>0</v>
      </c>
      <c r="M34" s="18" t="s">
        <v>182</v>
      </c>
      <c r="N34" s="20" t="s">
        <v>182</v>
      </c>
      <c r="O34" s="18" t="n">
        <v>2.57674816</v>
      </c>
      <c r="P34" s="20" t="n">
        <v>0.53487772</v>
      </c>
      <c r="Q34" s="18" t="n">
        <v>0</v>
      </c>
      <c r="R34" s="20" t="n">
        <v>0</v>
      </c>
      <c r="S34" s="18" t="n">
        <v>3.77894953</v>
      </c>
      <c r="T34" s="20" t="n">
        <v>0.42656071</v>
      </c>
    </row>
    <row r="35" spans="1:20">
      <c r="A35" s="15" t="s">
        <v>210</v>
      </c>
      <c r="B35" s="17" t="n">
        <v>6406</v>
      </c>
      <c r="C35" s="18">
        <f>(67.0/B35*100)</f>
        <v/>
      </c>
      <c r="D35" s="19" t="n">
        <v>6339</v>
      </c>
      <c r="E35" s="18" t="n">
        <v>49.0164857</v>
      </c>
      <c r="F35" s="20" t="n">
        <v>0.71377138</v>
      </c>
      <c r="G35" s="18" t="n">
        <v>16.43042938</v>
      </c>
      <c r="H35" s="20" t="n">
        <v>0.5412789</v>
      </c>
      <c r="I35" s="18" t="n">
        <v>30.87848934</v>
      </c>
      <c r="J35" s="20" t="n">
        <v>0.59864366</v>
      </c>
      <c r="K35" s="18" t="n">
        <v>0</v>
      </c>
      <c r="L35" s="20" t="n">
        <v>0</v>
      </c>
      <c r="M35" s="18" t="s">
        <v>182</v>
      </c>
      <c r="N35" s="20" t="s">
        <v>182</v>
      </c>
      <c r="O35" s="18" t="n">
        <v>1.03972429</v>
      </c>
      <c r="P35" s="20" t="n">
        <v>0.05690605</v>
      </c>
      <c r="Q35" s="18" t="n">
        <v>0</v>
      </c>
      <c r="R35" s="20" t="n">
        <v>0</v>
      </c>
      <c r="S35" s="18" t="n">
        <v>2.63487129</v>
      </c>
      <c r="T35" s="20" t="n">
        <v>0.19733404</v>
      </c>
    </row>
    <row r="36" spans="1:20">
      <c r="A36" s="15" t="s">
        <v>211</v>
      </c>
      <c r="B36" s="17" t="n">
        <v>6736</v>
      </c>
      <c r="C36" s="18">
        <f>(42.0/B36*100)</f>
        <v/>
      </c>
      <c r="D36" s="19" t="n">
        <v>6694</v>
      </c>
      <c r="E36" s="18" t="n">
        <v>49.68074773</v>
      </c>
      <c r="F36" s="20" t="n">
        <v>1.1143387</v>
      </c>
      <c r="G36" s="18" t="n">
        <v>23.3759328</v>
      </c>
      <c r="H36" s="20" t="n">
        <v>0.81097731</v>
      </c>
      <c r="I36" s="18" t="n">
        <v>24.92736734</v>
      </c>
      <c r="J36" s="20" t="n">
        <v>0.77001737</v>
      </c>
      <c r="K36" s="18" t="n">
        <v>0</v>
      </c>
      <c r="L36" s="20" t="n">
        <v>0</v>
      </c>
      <c r="M36" s="18" t="s">
        <v>182</v>
      </c>
      <c r="N36" s="20" t="s">
        <v>182</v>
      </c>
      <c r="O36" s="18" t="n">
        <v>0</v>
      </c>
      <c r="P36" s="20" t="n">
        <v>0</v>
      </c>
      <c r="Q36" s="18" t="n">
        <v>0</v>
      </c>
      <c r="R36" s="20" t="n">
        <v>0</v>
      </c>
      <c r="S36" s="18" t="n">
        <v>2.01595213</v>
      </c>
      <c r="T36" s="20" t="n">
        <v>0.21723931</v>
      </c>
    </row>
    <row r="37" spans="1:20">
      <c r="A37" s="15" t="s">
        <v>212</v>
      </c>
      <c r="B37" s="17" t="n">
        <v>5458</v>
      </c>
      <c r="C37" s="18">
        <f>(228.0/B37*100)</f>
        <v/>
      </c>
      <c r="D37" s="19" t="n">
        <v>5230</v>
      </c>
      <c r="E37" s="18" t="n">
        <v>28.12530727</v>
      </c>
      <c r="F37" s="20" t="n">
        <v>1.78442779</v>
      </c>
      <c r="G37" s="18" t="n">
        <v>30.20231268</v>
      </c>
      <c r="H37" s="20" t="n">
        <v>1.16773737</v>
      </c>
      <c r="I37" s="18" t="n">
        <v>34.70658813</v>
      </c>
      <c r="J37" s="20" t="n">
        <v>1.66286882</v>
      </c>
      <c r="K37" s="18" t="n">
        <v>0</v>
      </c>
      <c r="L37" s="20" t="n">
        <v>0</v>
      </c>
      <c r="M37" s="18" t="s">
        <v>182</v>
      </c>
      <c r="N37" s="20" t="s">
        <v>182</v>
      </c>
      <c r="O37" s="18" t="n">
        <v>0</v>
      </c>
      <c r="P37" s="20" t="n">
        <v>0</v>
      </c>
      <c r="Q37" s="18" t="n">
        <v>0</v>
      </c>
      <c r="R37" s="20" t="n">
        <v>0</v>
      </c>
      <c r="S37" s="18" t="n">
        <v>6.96579192</v>
      </c>
      <c r="T37" s="20" t="n">
        <v>0.64321698</v>
      </c>
    </row>
    <row r="38" spans="1:20">
      <c r="A38" s="15" t="s">
        <v>213</v>
      </c>
      <c r="B38" s="17" t="n">
        <v>5860</v>
      </c>
      <c r="C38" s="18">
        <f>(62.0/B38*100)</f>
        <v/>
      </c>
      <c r="D38" s="19" t="n">
        <v>5798</v>
      </c>
      <c r="E38" s="18" t="n">
        <v>58.77852607</v>
      </c>
      <c r="F38" s="20" t="n">
        <v>1.36304914</v>
      </c>
      <c r="G38" s="18" t="n">
        <v>13.99031285</v>
      </c>
      <c r="H38" s="20" t="n">
        <v>0.77529706</v>
      </c>
      <c r="I38" s="18" t="n">
        <v>23.65930227</v>
      </c>
      <c r="J38" s="20" t="n">
        <v>1.02081645</v>
      </c>
      <c r="K38" s="18" t="n">
        <v>0</v>
      </c>
      <c r="L38" s="20" t="n">
        <v>0</v>
      </c>
      <c r="M38" s="18" t="s">
        <v>182</v>
      </c>
      <c r="N38" s="20" t="s">
        <v>182</v>
      </c>
      <c r="O38" s="18" t="n">
        <v>0</v>
      </c>
      <c r="P38" s="20" t="n">
        <v>0</v>
      </c>
      <c r="Q38" s="18" t="n">
        <v>0</v>
      </c>
      <c r="R38" s="20" t="n">
        <v>0</v>
      </c>
      <c r="S38" s="18" t="n">
        <v>3.57185881</v>
      </c>
      <c r="T38" s="20" t="n">
        <v>0.36367194</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78.67789419</v>
      </c>
      <c r="F40" s="20" t="n">
        <v>0.67258361</v>
      </c>
      <c r="G40" s="18" t="n">
        <v>7.1900026</v>
      </c>
      <c r="H40" s="20" t="n">
        <v>0.42590414</v>
      </c>
      <c r="I40" s="18" t="n">
        <v>2.56500474</v>
      </c>
      <c r="J40" s="20" t="n">
        <v>0.28228344</v>
      </c>
      <c r="K40" s="18" t="n">
        <v>0</v>
      </c>
      <c r="L40" s="20" t="n">
        <v>0</v>
      </c>
      <c r="M40" s="18" t="s">
        <v>182</v>
      </c>
      <c r="N40" s="20" t="s">
        <v>182</v>
      </c>
      <c r="O40" s="18" t="n">
        <v>8.99459371</v>
      </c>
      <c r="P40" s="20" t="n">
        <v>0.20107637</v>
      </c>
      <c r="Q40" s="18" t="n">
        <v>0</v>
      </c>
      <c r="R40" s="20" t="n">
        <v>0</v>
      </c>
      <c r="S40" s="18" t="n">
        <v>2.57250477</v>
      </c>
      <c r="T40" s="20" t="n">
        <v>0.41883771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28.68885816</v>
      </c>
      <c r="F46" s="20" t="n">
        <v>0.9047501999999999</v>
      </c>
      <c r="G46" s="18" t="n">
        <v>20.19230494</v>
      </c>
      <c r="H46" s="20" t="n">
        <v>0.60932287</v>
      </c>
      <c r="I46" s="18" t="n">
        <v>26.48103901</v>
      </c>
      <c r="J46" s="20" t="n">
        <v>0.82823492</v>
      </c>
      <c r="K46" s="18" t="n">
        <v>0</v>
      </c>
      <c r="L46" s="20" t="n">
        <v>0</v>
      </c>
      <c r="M46" s="18" t="s">
        <v>182</v>
      </c>
      <c r="N46" s="20" t="s">
        <v>182</v>
      </c>
      <c r="O46" s="18" t="n">
        <v>0</v>
      </c>
      <c r="P46" s="20" t="n">
        <v>0</v>
      </c>
      <c r="Q46" s="18" t="n">
        <v>0</v>
      </c>
      <c r="R46" s="20" t="n">
        <v>0</v>
      </c>
      <c r="S46" s="18" t="n">
        <v>24.63779789</v>
      </c>
      <c r="T46" s="20" t="n">
        <v>1.03744752</v>
      </c>
    </row>
    <row r="47" spans="1:20">
      <c r="A47" s="15" t="s">
        <v>222</v>
      </c>
      <c r="B47" s="17" t="n">
        <v>5928</v>
      </c>
      <c r="C47" s="18">
        <f>(106.0/B47*100)</f>
        <v/>
      </c>
      <c r="D47" s="19" t="n">
        <v>5822</v>
      </c>
      <c r="E47" s="18" t="n">
        <v>58.78416443</v>
      </c>
      <c r="F47" s="20" t="n">
        <v>0.92756675</v>
      </c>
      <c r="G47" s="18" t="n">
        <v>6.72714158</v>
      </c>
      <c r="H47" s="20" t="n">
        <v>0.40725935</v>
      </c>
      <c r="I47" s="18" t="n">
        <v>25.20571681</v>
      </c>
      <c r="J47" s="20" t="n">
        <v>0.83238797</v>
      </c>
      <c r="K47" s="18" t="n">
        <v>0</v>
      </c>
      <c r="L47" s="20" t="n">
        <v>0</v>
      </c>
      <c r="M47" s="18" t="s">
        <v>182</v>
      </c>
      <c r="N47" s="20" t="s">
        <v>182</v>
      </c>
      <c r="O47" s="18" t="n">
        <v>0</v>
      </c>
      <c r="P47" s="20" t="n">
        <v>0</v>
      </c>
      <c r="Q47" s="18" t="n">
        <v>0</v>
      </c>
      <c r="R47" s="20" t="n">
        <v>0</v>
      </c>
      <c r="S47" s="18" t="n">
        <v>9.28297718</v>
      </c>
      <c r="T47" s="20" t="n">
        <v>0.803023</v>
      </c>
    </row>
    <row r="48" spans="1:20">
      <c r="A48" s="15" t="s">
        <v>223</v>
      </c>
      <c r="B48" s="17" t="n">
        <v>9841</v>
      </c>
      <c r="C48" s="18">
        <f>(19.0/B48*100)</f>
        <v/>
      </c>
      <c r="D48" s="19" t="n">
        <v>9822</v>
      </c>
      <c r="E48" s="18" t="n">
        <v>38.14982231</v>
      </c>
      <c r="F48" s="20" t="n">
        <v>1.4571099</v>
      </c>
      <c r="G48" s="18" t="n">
        <v>27.33570507</v>
      </c>
      <c r="H48" s="20" t="n">
        <v>0.7749478400000001</v>
      </c>
      <c r="I48" s="18" t="n">
        <v>33.35085224</v>
      </c>
      <c r="J48" s="20" t="n">
        <v>1.23872665</v>
      </c>
      <c r="K48" s="18" t="n">
        <v>0</v>
      </c>
      <c r="L48" s="20" t="n">
        <v>0</v>
      </c>
      <c r="M48" s="18" t="s">
        <v>182</v>
      </c>
      <c r="N48" s="20" t="s">
        <v>182</v>
      </c>
      <c r="O48" s="18" t="n">
        <v>0</v>
      </c>
      <c r="P48" s="20" t="n">
        <v>0</v>
      </c>
      <c r="Q48" s="18" t="n">
        <v>0</v>
      </c>
      <c r="R48" s="20" t="n">
        <v>0</v>
      </c>
      <c r="S48" s="18" t="n">
        <v>1.16362038</v>
      </c>
      <c r="T48" s="20" t="n">
        <v>0.38829856</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53.26447062</v>
      </c>
      <c r="F50" s="20" t="n">
        <v>1.25856165</v>
      </c>
      <c r="G50" s="18" t="n">
        <v>14.19750436</v>
      </c>
      <c r="H50" s="20" t="n">
        <v>0.60417703</v>
      </c>
      <c r="I50" s="18" t="n">
        <v>28.40068109</v>
      </c>
      <c r="J50" s="20" t="n">
        <v>1.16095531</v>
      </c>
      <c r="K50" s="18" t="n">
        <v>0</v>
      </c>
      <c r="L50" s="20" t="n">
        <v>0</v>
      </c>
      <c r="M50" s="18" t="s">
        <v>182</v>
      </c>
      <c r="N50" s="20" t="s">
        <v>182</v>
      </c>
      <c r="O50" s="18" t="n">
        <v>0</v>
      </c>
      <c r="P50" s="20" t="n">
        <v>0</v>
      </c>
      <c r="Q50" s="18" t="n">
        <v>0</v>
      </c>
      <c r="R50" s="20" t="n">
        <v>0</v>
      </c>
      <c r="S50" s="18" t="n">
        <v>4.13734392</v>
      </c>
      <c r="T50" s="20" t="n">
        <v>0.47134225</v>
      </c>
    </row>
    <row r="51" spans="1:20">
      <c r="A51" s="15" t="s">
        <v>226</v>
      </c>
      <c r="B51" s="17" t="n">
        <v>6866</v>
      </c>
      <c r="C51" s="18">
        <f>(114.0/B51*100)</f>
        <v/>
      </c>
      <c r="D51" s="19" t="n">
        <v>6752</v>
      </c>
      <c r="E51" s="18" t="n">
        <v>32.45367845</v>
      </c>
      <c r="F51" s="20" t="n">
        <v>1.00979347</v>
      </c>
      <c r="G51" s="18" t="n">
        <v>19.81563668</v>
      </c>
      <c r="H51" s="20" t="n">
        <v>0.76606671</v>
      </c>
      <c r="I51" s="18" t="n">
        <v>29.56472228</v>
      </c>
      <c r="J51" s="20" t="n">
        <v>1.19164902</v>
      </c>
      <c r="K51" s="18" t="n">
        <v>0</v>
      </c>
      <c r="L51" s="20" t="n">
        <v>0</v>
      </c>
      <c r="M51" s="18" t="s">
        <v>182</v>
      </c>
      <c r="N51" s="20" t="s">
        <v>182</v>
      </c>
      <c r="O51" s="18" t="n">
        <v>10.57769527</v>
      </c>
      <c r="P51" s="20" t="n">
        <v>0.61230008</v>
      </c>
      <c r="Q51" s="18" t="n">
        <v>0</v>
      </c>
      <c r="R51" s="20" t="n">
        <v>0</v>
      </c>
      <c r="S51" s="18" t="n">
        <v>7.58826733</v>
      </c>
      <c r="T51" s="20" t="n">
        <v>1.07523725</v>
      </c>
    </row>
    <row r="52" spans="1:20">
      <c r="A52" s="15" t="s">
        <v>227</v>
      </c>
      <c r="B52" s="17" t="n">
        <v>5809</v>
      </c>
      <c r="C52" s="18">
        <f>(116.0/B52*100)</f>
        <v/>
      </c>
      <c r="D52" s="19" t="n">
        <v>5693</v>
      </c>
      <c r="E52" s="18" t="n">
        <v>56.60397133</v>
      </c>
      <c r="F52" s="20" t="n">
        <v>1.1468071</v>
      </c>
      <c r="G52" s="18" t="n">
        <v>21.80389164</v>
      </c>
      <c r="H52" s="20" t="n">
        <v>0.88357388</v>
      </c>
      <c r="I52" s="18" t="n">
        <v>19.16462673</v>
      </c>
      <c r="J52" s="20" t="n">
        <v>0.71961301</v>
      </c>
      <c r="K52" s="18" t="n">
        <v>0</v>
      </c>
      <c r="L52" s="20" t="n">
        <v>0</v>
      </c>
      <c r="M52" s="18" t="s">
        <v>182</v>
      </c>
      <c r="N52" s="20" t="s">
        <v>182</v>
      </c>
      <c r="O52" s="18" t="n">
        <v>0</v>
      </c>
      <c r="P52" s="20" t="n">
        <v>0</v>
      </c>
      <c r="Q52" s="18" t="n">
        <v>0</v>
      </c>
      <c r="R52" s="20" t="n">
        <v>0</v>
      </c>
      <c r="S52" s="18" t="n">
        <v>2.42751029</v>
      </c>
      <c r="T52" s="20" t="n">
        <v>0.31125109</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41.16362614</v>
      </c>
      <c r="F54" s="20" t="n">
        <v>1.34890314</v>
      </c>
      <c r="G54" s="18" t="n">
        <v>11.81293445</v>
      </c>
      <c r="H54" s="20" t="n">
        <v>0.65073567</v>
      </c>
      <c r="I54" s="18" t="n">
        <v>40.07964156</v>
      </c>
      <c r="J54" s="20" t="n">
        <v>1.36431644</v>
      </c>
      <c r="K54" s="18" t="n">
        <v>0</v>
      </c>
      <c r="L54" s="20" t="n">
        <v>0</v>
      </c>
      <c r="M54" s="18" t="s">
        <v>182</v>
      </c>
      <c r="N54" s="20" t="s">
        <v>182</v>
      </c>
      <c r="O54" s="18" t="n">
        <v>0</v>
      </c>
      <c r="P54" s="20" t="n">
        <v>0</v>
      </c>
      <c r="Q54" s="18" t="n">
        <v>0</v>
      </c>
      <c r="R54" s="20" t="n">
        <v>0</v>
      </c>
      <c r="S54" s="18" t="n">
        <v>6.94379785</v>
      </c>
      <c r="T54" s="20" t="n">
        <v>0.63924009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73.27836670000001</v>
      </c>
      <c r="F56" s="20" t="n">
        <v>1.15932243</v>
      </c>
      <c r="G56" s="18" t="n">
        <v>19.83729568</v>
      </c>
      <c r="H56" s="20" t="n">
        <v>0.98600819</v>
      </c>
      <c r="I56" s="18" t="n">
        <v>5.89793759</v>
      </c>
      <c r="J56" s="20" t="n">
        <v>0.38218386</v>
      </c>
      <c r="K56" s="18" t="n">
        <v>0</v>
      </c>
      <c r="L56" s="20" t="n">
        <v>0</v>
      </c>
      <c r="M56" s="18" t="s">
        <v>182</v>
      </c>
      <c r="N56" s="20" t="s">
        <v>182</v>
      </c>
      <c r="O56" s="18" t="n">
        <v>0</v>
      </c>
      <c r="P56" s="20" t="n">
        <v>0</v>
      </c>
      <c r="Q56" s="18" t="n">
        <v>0</v>
      </c>
      <c r="R56" s="20" t="n">
        <v>0</v>
      </c>
      <c r="S56" s="18" t="n">
        <v>0.98640003</v>
      </c>
      <c r="T56" s="20" t="n">
        <v>0.26325277</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64.26109424000001</v>
      </c>
      <c r="F61" s="20" t="n">
        <v>0.88270057</v>
      </c>
      <c r="G61" s="18" t="n">
        <v>23.35579479</v>
      </c>
      <c r="H61" s="20" t="n">
        <v>0.73309919</v>
      </c>
      <c r="I61" s="18" t="n">
        <v>9.285358710000001</v>
      </c>
      <c r="J61" s="20" t="n">
        <v>0.44206715</v>
      </c>
      <c r="K61" s="18" t="n">
        <v>0</v>
      </c>
      <c r="L61" s="20" t="n">
        <v>0</v>
      </c>
      <c r="M61" s="18" t="s">
        <v>182</v>
      </c>
      <c r="N61" s="20" t="s">
        <v>182</v>
      </c>
      <c r="O61" s="18" t="n">
        <v>0</v>
      </c>
      <c r="P61" s="20" t="n">
        <v>0</v>
      </c>
      <c r="Q61" s="18" t="n">
        <v>0</v>
      </c>
      <c r="R61" s="20" t="n">
        <v>0</v>
      </c>
      <c r="S61" s="18" t="n">
        <v>3.09775227</v>
      </c>
      <c r="T61" s="20" t="n">
        <v>0.54375613</v>
      </c>
    </row>
    <row r="62" spans="1:20">
      <c r="A62" s="15" t="s">
        <v>237</v>
      </c>
      <c r="B62" s="17" t="n">
        <v>4476</v>
      </c>
      <c r="C62" s="18">
        <f>(5.0/B62*100)</f>
        <v/>
      </c>
      <c r="D62" s="19" t="n">
        <v>4471</v>
      </c>
      <c r="E62" s="18" t="n">
        <v>81.28474303</v>
      </c>
      <c r="F62" s="20" t="n">
        <v>0.51562607</v>
      </c>
      <c r="G62" s="18" t="n">
        <v>11.16479266</v>
      </c>
      <c r="H62" s="20" t="n">
        <v>0.43711964</v>
      </c>
      <c r="I62" s="18" t="n">
        <v>7.17161582</v>
      </c>
      <c r="J62" s="20" t="n">
        <v>0.3209389</v>
      </c>
      <c r="K62" s="18" t="n">
        <v>0</v>
      </c>
      <c r="L62" s="20" t="n">
        <v>0</v>
      </c>
      <c r="M62" s="18" t="s">
        <v>182</v>
      </c>
      <c r="N62" s="20" t="s">
        <v>182</v>
      </c>
      <c r="O62" s="18" t="n">
        <v>0</v>
      </c>
      <c r="P62" s="20" t="n">
        <v>0</v>
      </c>
      <c r="Q62" s="18" t="n">
        <v>0</v>
      </c>
      <c r="R62" s="20" t="n">
        <v>0</v>
      </c>
      <c r="S62" s="18" t="n">
        <v>0.37884849</v>
      </c>
      <c r="T62" s="20" t="n">
        <v>0.08623239000000001</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55.12820811</v>
      </c>
      <c r="F67" s="20" t="n">
        <v>1.49448889</v>
      </c>
      <c r="G67" s="18" t="n">
        <v>23.99448335</v>
      </c>
      <c r="H67" s="20" t="n">
        <v>1.15791832</v>
      </c>
      <c r="I67" s="18" t="n">
        <v>19.94936302</v>
      </c>
      <c r="J67" s="20" t="n">
        <v>0.81845689</v>
      </c>
      <c r="K67" s="18" t="n">
        <v>0</v>
      </c>
      <c r="L67" s="20" t="n">
        <v>0</v>
      </c>
      <c r="M67" s="18" t="s">
        <v>182</v>
      </c>
      <c r="N67" s="20" t="s">
        <v>182</v>
      </c>
      <c r="O67" s="18" t="n">
        <v>0</v>
      </c>
      <c r="P67" s="20" t="n">
        <v>0</v>
      </c>
      <c r="Q67" s="18" t="n">
        <v>0</v>
      </c>
      <c r="R67" s="20" t="n">
        <v>0</v>
      </c>
      <c r="S67" s="18" t="n">
        <v>0.92794551</v>
      </c>
      <c r="T67" s="20" t="n">
        <v>0.14823347</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75.57957140000001</v>
      </c>
      <c r="F70" s="20" t="n">
        <v>0.76598291</v>
      </c>
      <c r="G70" s="18" t="n">
        <v>15.38100058</v>
      </c>
      <c r="H70" s="20" t="n">
        <v>0.50105431</v>
      </c>
      <c r="I70" s="18" t="n">
        <v>6.17353867</v>
      </c>
      <c r="J70" s="20" t="n">
        <v>0.57051493</v>
      </c>
      <c r="K70" s="18" t="n">
        <v>0</v>
      </c>
      <c r="L70" s="20" t="n">
        <v>0</v>
      </c>
      <c r="M70" s="18" t="s">
        <v>182</v>
      </c>
      <c r="N70" s="20" t="s">
        <v>182</v>
      </c>
      <c r="O70" s="18" t="n">
        <v>0</v>
      </c>
      <c r="P70" s="20" t="n">
        <v>0</v>
      </c>
      <c r="Q70" s="18" t="n">
        <v>0</v>
      </c>
      <c r="R70" s="20" t="n">
        <v>0</v>
      </c>
      <c r="S70" s="18" t="n">
        <v>2.86588935</v>
      </c>
      <c r="T70" s="20" t="n">
        <v>0.3949893</v>
      </c>
    </row>
    <row r="71" spans="1:20">
      <c r="A71" s="15" t="s">
        <v>246</v>
      </c>
      <c r="B71" s="17" t="n">
        <v>6115</v>
      </c>
      <c r="C71" s="18">
        <f>(109.0/B71*100)</f>
        <v/>
      </c>
      <c r="D71" s="19" t="n">
        <v>6006</v>
      </c>
      <c r="E71" s="18" t="n">
        <v>50.79730167</v>
      </c>
      <c r="F71" s="20" t="n">
        <v>0.77224028</v>
      </c>
      <c r="G71" s="18" t="n">
        <v>33.67632005</v>
      </c>
      <c r="H71" s="20" t="n">
        <v>0.6775502799999999</v>
      </c>
      <c r="I71" s="18" t="n">
        <v>14.77690231</v>
      </c>
      <c r="J71" s="20" t="n">
        <v>0.62458163</v>
      </c>
      <c r="K71" s="18" t="n">
        <v>0</v>
      </c>
      <c r="L71" s="20" t="n">
        <v>0</v>
      </c>
      <c r="M71" s="18" t="s">
        <v>182</v>
      </c>
      <c r="N71" s="20" t="s">
        <v>182</v>
      </c>
      <c r="O71" s="18" t="n">
        <v>0</v>
      </c>
      <c r="P71" s="20" t="n">
        <v>0</v>
      </c>
      <c r="Q71" s="18" t="n">
        <v>0</v>
      </c>
      <c r="R71" s="20" t="n">
        <v>0</v>
      </c>
      <c r="S71" s="18" t="n">
        <v>0.74947597</v>
      </c>
      <c r="T71" s="20" t="n">
        <v>0.109428</v>
      </c>
    </row>
    <row r="72" spans="1:20">
      <c r="A72" s="15" t="s">
        <v>247</v>
      </c>
      <c r="B72" s="17" t="n">
        <v>7708</v>
      </c>
      <c r="C72" s="18">
        <f>(8.0/B72*100)</f>
        <v/>
      </c>
      <c r="D72" s="19" t="n">
        <v>7700</v>
      </c>
      <c r="E72" s="18" t="n">
        <v>74.80342557</v>
      </c>
      <c r="F72" s="20" t="n">
        <v>0.91161961</v>
      </c>
      <c r="G72" s="18" t="n">
        <v>17.24500263</v>
      </c>
      <c r="H72" s="20" t="n">
        <v>0.7410549</v>
      </c>
      <c r="I72" s="18" t="n">
        <v>7.67617607</v>
      </c>
      <c r="J72" s="20" t="n">
        <v>0.3836663</v>
      </c>
      <c r="K72" s="18" t="n">
        <v>0</v>
      </c>
      <c r="L72" s="20" t="n">
        <v>0</v>
      </c>
      <c r="M72" s="18" t="s">
        <v>182</v>
      </c>
      <c r="N72" s="20" t="s">
        <v>182</v>
      </c>
      <c r="O72" s="18" t="n">
        <v>0</v>
      </c>
      <c r="P72" s="20" t="n">
        <v>0</v>
      </c>
      <c r="Q72" s="18" t="n">
        <v>0</v>
      </c>
      <c r="R72" s="20" t="n">
        <v>0</v>
      </c>
      <c r="S72" s="18" t="n">
        <v>0.27539573</v>
      </c>
      <c r="T72" s="20" t="n">
        <v>0.05104082</v>
      </c>
    </row>
    <row r="73" spans="1:20">
      <c r="A73" s="15" t="s">
        <v>248</v>
      </c>
      <c r="B73" s="17" t="n">
        <v>8249</v>
      </c>
      <c r="C73" s="18">
        <f>(225.0/B73*100)</f>
        <v/>
      </c>
      <c r="D73" s="19" t="n">
        <v>8024</v>
      </c>
      <c r="E73" s="18" t="n">
        <v>74.47226075</v>
      </c>
      <c r="F73" s="20" t="n">
        <v>0.8993304600000001</v>
      </c>
      <c r="G73" s="18" t="n">
        <v>9.1395313</v>
      </c>
      <c r="H73" s="20" t="n">
        <v>0.43467628</v>
      </c>
      <c r="I73" s="18" t="n">
        <v>15.41075911</v>
      </c>
      <c r="J73" s="20" t="n">
        <v>0.64163579</v>
      </c>
      <c r="K73" s="18" t="n">
        <v>0</v>
      </c>
      <c r="L73" s="20" t="n">
        <v>0</v>
      </c>
      <c r="M73" s="18" t="s">
        <v>182</v>
      </c>
      <c r="N73" s="20" t="s">
        <v>182</v>
      </c>
      <c r="O73" s="18" t="n">
        <v>0</v>
      </c>
      <c r="P73" s="20" t="n">
        <v>0</v>
      </c>
      <c r="Q73" s="18" t="n">
        <v>0</v>
      </c>
      <c r="R73" s="20" t="n">
        <v>0</v>
      </c>
      <c r="S73" s="18" t="n">
        <v>0.97744884</v>
      </c>
      <c r="T73" s="20" t="n">
        <v>0.14922709</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37.69752227</v>
      </c>
      <c r="F77" s="20" t="n">
        <v>0.98614427</v>
      </c>
      <c r="G77" s="18" t="n">
        <v>34.4051308</v>
      </c>
      <c r="H77" s="20" t="n">
        <v>1.00900276</v>
      </c>
      <c r="I77" s="18" t="n">
        <v>18.39205303</v>
      </c>
      <c r="J77" s="20" t="n">
        <v>0.85546377</v>
      </c>
      <c r="K77" s="18" t="n">
        <v>0</v>
      </c>
      <c r="L77" s="20" t="n">
        <v>0</v>
      </c>
      <c r="M77" s="18" t="s">
        <v>182</v>
      </c>
      <c r="N77" s="20" t="s">
        <v>182</v>
      </c>
      <c r="O77" s="18" t="n">
        <v>0</v>
      </c>
      <c r="P77" s="20" t="n">
        <v>0</v>
      </c>
      <c r="Q77" s="18" t="n">
        <v>0</v>
      </c>
      <c r="R77" s="20" t="n">
        <v>0</v>
      </c>
      <c r="S77" s="18" t="n">
        <v>9.5052939</v>
      </c>
      <c r="T77" s="20" t="n">
        <v>0.73041748</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282</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66.97597063000001</v>
      </c>
      <c r="F7" s="20" t="n">
        <v>0.88725259</v>
      </c>
      <c r="G7" s="18" t="n">
        <v>13.53907964</v>
      </c>
      <c r="H7" s="20" t="n">
        <v>0.52996244</v>
      </c>
      <c r="I7" s="18" t="n">
        <v>15.43861251</v>
      </c>
      <c r="J7" s="20" t="n">
        <v>0.6596968600000001</v>
      </c>
      <c r="K7" s="18" t="n">
        <v>0</v>
      </c>
      <c r="L7" s="20" t="n">
        <v>0</v>
      </c>
      <c r="M7" s="18" t="s">
        <v>182</v>
      </c>
      <c r="N7" s="20" t="s">
        <v>182</v>
      </c>
      <c r="O7" s="18" t="n">
        <v>0</v>
      </c>
      <c r="P7" s="20" t="n">
        <v>0</v>
      </c>
      <c r="Q7" s="18" t="n">
        <v>0</v>
      </c>
      <c r="R7" s="20" t="n">
        <v>0</v>
      </c>
      <c r="S7" s="18" t="n">
        <v>4.04633721</v>
      </c>
      <c r="T7" s="20" t="n">
        <v>0.27002782</v>
      </c>
    </row>
    <row r="8" spans="1:20">
      <c r="A8" s="15" t="s">
        <v>183</v>
      </c>
      <c r="B8" s="17" t="n">
        <v>7007</v>
      </c>
      <c r="C8" s="18">
        <f>(128.0/B8*100)</f>
        <v/>
      </c>
      <c r="D8" s="19" t="n">
        <v>6879</v>
      </c>
      <c r="E8" s="18" t="n">
        <v>23.26829285</v>
      </c>
      <c r="F8" s="20" t="n">
        <v>1.39435819</v>
      </c>
      <c r="G8" s="18" t="n">
        <v>10.81419881</v>
      </c>
      <c r="H8" s="20" t="n">
        <v>0.56921867</v>
      </c>
      <c r="I8" s="18" t="n">
        <v>60.77396739</v>
      </c>
      <c r="J8" s="20" t="n">
        <v>1.59197909</v>
      </c>
      <c r="K8" s="18" t="n">
        <v>0</v>
      </c>
      <c r="L8" s="20" t="n">
        <v>0</v>
      </c>
      <c r="M8" s="18" t="s">
        <v>182</v>
      </c>
      <c r="N8" s="20" t="s">
        <v>182</v>
      </c>
      <c r="O8" s="18" t="n">
        <v>0.48120063</v>
      </c>
      <c r="P8" s="20" t="n">
        <v>0.11853511</v>
      </c>
      <c r="Q8" s="18" t="n">
        <v>0</v>
      </c>
      <c r="R8" s="20" t="n">
        <v>0</v>
      </c>
      <c r="S8" s="18" t="n">
        <v>4.66234032</v>
      </c>
      <c r="T8" s="20" t="n">
        <v>0.3720937</v>
      </c>
    </row>
    <row r="9" spans="1:20">
      <c r="A9" s="15" t="s">
        <v>184</v>
      </c>
      <c r="B9" s="17" t="n">
        <v>9651</v>
      </c>
      <c r="C9" s="18">
        <f>(475.0/B9*100)</f>
        <v/>
      </c>
      <c r="D9" s="19" t="n">
        <v>9176</v>
      </c>
      <c r="E9" s="18" t="n">
        <v>23.1536577</v>
      </c>
      <c r="F9" s="20" t="n">
        <v>1.02634592</v>
      </c>
      <c r="G9" s="18" t="n">
        <v>13.15272937</v>
      </c>
      <c r="H9" s="20" t="n">
        <v>0.46734775</v>
      </c>
      <c r="I9" s="18" t="n">
        <v>55.63005835</v>
      </c>
      <c r="J9" s="20" t="n">
        <v>1.1894579</v>
      </c>
      <c r="K9" s="18" t="n">
        <v>0</v>
      </c>
      <c r="L9" s="20" t="n">
        <v>0</v>
      </c>
      <c r="M9" s="18" t="s">
        <v>182</v>
      </c>
      <c r="N9" s="20" t="s">
        <v>182</v>
      </c>
      <c r="O9" s="18" t="n">
        <v>3.12761745</v>
      </c>
      <c r="P9" s="20" t="n">
        <v>0.5592627</v>
      </c>
      <c r="Q9" s="18" t="n">
        <v>0</v>
      </c>
      <c r="R9" s="20" t="n">
        <v>0</v>
      </c>
      <c r="S9" s="18" t="n">
        <v>4.93593713</v>
      </c>
      <c r="T9" s="20" t="n">
        <v>0.3980398</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24.75189544</v>
      </c>
      <c r="F11" s="20" t="n">
        <v>1.12678158</v>
      </c>
      <c r="G11" s="18" t="n">
        <v>19.89534837</v>
      </c>
      <c r="H11" s="20" t="n">
        <v>0.8170509</v>
      </c>
      <c r="I11" s="18" t="n">
        <v>50.7168766</v>
      </c>
      <c r="J11" s="20" t="n">
        <v>1.39185911</v>
      </c>
      <c r="K11" s="18" t="n">
        <v>0</v>
      </c>
      <c r="L11" s="20" t="n">
        <v>0</v>
      </c>
      <c r="M11" s="18" t="s">
        <v>182</v>
      </c>
      <c r="N11" s="20" t="s">
        <v>182</v>
      </c>
      <c r="O11" s="18" t="n">
        <v>0</v>
      </c>
      <c r="P11" s="20" t="n">
        <v>0</v>
      </c>
      <c r="Q11" s="18" t="n">
        <v>0</v>
      </c>
      <c r="R11" s="20" t="n">
        <v>0</v>
      </c>
      <c r="S11" s="18" t="n">
        <v>4.6358796</v>
      </c>
      <c r="T11" s="20" t="n">
        <v>0.43173114</v>
      </c>
    </row>
    <row r="12" spans="1:20">
      <c r="A12" s="15" t="s">
        <v>187</v>
      </c>
      <c r="B12" s="17" t="n">
        <v>6894</v>
      </c>
      <c r="C12" s="18">
        <f>(125.0/B12*100)</f>
        <v/>
      </c>
      <c r="D12" s="19" t="n">
        <v>6769</v>
      </c>
      <c r="E12" s="18" t="n">
        <v>16.29158632</v>
      </c>
      <c r="F12" s="20" t="n">
        <v>1.11495056</v>
      </c>
      <c r="G12" s="18" t="n">
        <v>10.20376931</v>
      </c>
      <c r="H12" s="20" t="n">
        <v>0.64473619</v>
      </c>
      <c r="I12" s="18" t="n">
        <v>66.03484186</v>
      </c>
      <c r="J12" s="20" t="n">
        <v>1.48397269</v>
      </c>
      <c r="K12" s="18" t="n">
        <v>0</v>
      </c>
      <c r="L12" s="20" t="n">
        <v>0</v>
      </c>
      <c r="M12" s="18" t="s">
        <v>182</v>
      </c>
      <c r="N12" s="20" t="s">
        <v>182</v>
      </c>
      <c r="O12" s="18" t="n">
        <v>2.37450177</v>
      </c>
      <c r="P12" s="20" t="n">
        <v>0.59805562</v>
      </c>
      <c r="Q12" s="18" t="n">
        <v>0</v>
      </c>
      <c r="R12" s="20" t="n">
        <v>0</v>
      </c>
      <c r="S12" s="18" t="n">
        <v>5.09530075</v>
      </c>
      <c r="T12" s="20" t="n">
        <v>0.43006258</v>
      </c>
    </row>
    <row r="13" spans="1:20">
      <c r="A13" s="15" t="s">
        <v>188</v>
      </c>
      <c r="B13" s="17" t="n">
        <v>7161</v>
      </c>
      <c r="C13" s="18">
        <f>(301.0/B13*100)</f>
        <v/>
      </c>
      <c r="D13" s="19" t="n">
        <v>6860</v>
      </c>
      <c r="E13" s="18" t="n">
        <v>58.4029488</v>
      </c>
      <c r="F13" s="20" t="n">
        <v>1.08069514</v>
      </c>
      <c r="G13" s="18" t="n">
        <v>26.71503938</v>
      </c>
      <c r="H13" s="20" t="n">
        <v>1.03366453</v>
      </c>
      <c r="I13" s="18" t="n">
        <v>7.4341076</v>
      </c>
      <c r="J13" s="20" t="n">
        <v>0.50956745</v>
      </c>
      <c r="K13" s="18" t="n">
        <v>0</v>
      </c>
      <c r="L13" s="20" t="n">
        <v>0</v>
      </c>
      <c r="M13" s="18" t="s">
        <v>182</v>
      </c>
      <c r="N13" s="20" t="s">
        <v>182</v>
      </c>
      <c r="O13" s="18" t="n">
        <v>4.18252404</v>
      </c>
      <c r="P13" s="20" t="n">
        <v>0.48048381</v>
      </c>
      <c r="Q13" s="18" t="n">
        <v>0</v>
      </c>
      <c r="R13" s="20" t="n">
        <v>0</v>
      </c>
      <c r="S13" s="18" t="n">
        <v>3.26538017</v>
      </c>
      <c r="T13" s="20" t="n">
        <v>0.35949715</v>
      </c>
    </row>
    <row r="14" spans="1:20">
      <c r="A14" s="15" t="s">
        <v>189</v>
      </c>
      <c r="B14" s="17" t="n">
        <v>5587</v>
      </c>
      <c r="C14" s="18">
        <f>(185.0/B14*100)</f>
        <v/>
      </c>
      <c r="D14" s="19" t="n">
        <v>5402</v>
      </c>
      <c r="E14" s="18" t="n">
        <v>15.55405643</v>
      </c>
      <c r="F14" s="20" t="n">
        <v>0.71760697</v>
      </c>
      <c r="G14" s="18" t="n">
        <v>20.11550688</v>
      </c>
      <c r="H14" s="20" t="n">
        <v>0.72704335</v>
      </c>
      <c r="I14" s="18" t="n">
        <v>62.15623183</v>
      </c>
      <c r="J14" s="20" t="n">
        <v>1.13816829</v>
      </c>
      <c r="K14" s="18" t="n">
        <v>0</v>
      </c>
      <c r="L14" s="20" t="n">
        <v>0</v>
      </c>
      <c r="M14" s="18" t="s">
        <v>182</v>
      </c>
      <c r="N14" s="20" t="s">
        <v>182</v>
      </c>
      <c r="O14" s="18" t="n">
        <v>0</v>
      </c>
      <c r="P14" s="20" t="n">
        <v>0</v>
      </c>
      <c r="Q14" s="18" t="n">
        <v>0</v>
      </c>
      <c r="R14" s="20" t="n">
        <v>0</v>
      </c>
      <c r="S14" s="18" t="n">
        <v>2.17420487</v>
      </c>
      <c r="T14" s="20" t="n">
        <v>0.2376205</v>
      </c>
    </row>
    <row r="15" spans="1:20">
      <c r="A15" s="15" t="s">
        <v>190</v>
      </c>
      <c r="B15" s="17" t="n">
        <v>5882</v>
      </c>
      <c r="C15" s="18">
        <f>(131.0/B15*100)</f>
        <v/>
      </c>
      <c r="D15" s="19" t="n">
        <v>5751</v>
      </c>
      <c r="E15" s="18" t="n">
        <v>48.46149875</v>
      </c>
      <c r="F15" s="20" t="n">
        <v>2.68126144</v>
      </c>
      <c r="G15" s="18" t="n">
        <v>14.3303348</v>
      </c>
      <c r="H15" s="20" t="n">
        <v>0.75054561</v>
      </c>
      <c r="I15" s="18" t="n">
        <v>32.90195275</v>
      </c>
      <c r="J15" s="20" t="n">
        <v>2.40099549</v>
      </c>
      <c r="K15" s="18" t="n">
        <v>0</v>
      </c>
      <c r="L15" s="20" t="n">
        <v>0</v>
      </c>
      <c r="M15" s="18" t="s">
        <v>182</v>
      </c>
      <c r="N15" s="20" t="s">
        <v>182</v>
      </c>
      <c r="O15" s="18" t="n">
        <v>1.02633195</v>
      </c>
      <c r="P15" s="20" t="n">
        <v>0.45994508</v>
      </c>
      <c r="Q15" s="18" t="n">
        <v>0</v>
      </c>
      <c r="R15" s="20" t="n">
        <v>0</v>
      </c>
      <c r="S15" s="18" t="n">
        <v>3.27988175</v>
      </c>
      <c r="T15" s="20" t="n">
        <v>0.34631305</v>
      </c>
    </row>
    <row r="16" spans="1:20">
      <c r="A16" s="15" t="s">
        <v>191</v>
      </c>
      <c r="B16" s="17" t="n">
        <v>6108</v>
      </c>
      <c r="C16" s="18">
        <f>(244.0/B16*100)</f>
        <v/>
      </c>
      <c r="D16" s="19" t="n">
        <v>5864</v>
      </c>
      <c r="E16" s="18" t="n">
        <v>24.66428106</v>
      </c>
      <c r="F16" s="20" t="n">
        <v>0.84515129</v>
      </c>
      <c r="G16" s="18" t="n">
        <v>8.70167309</v>
      </c>
      <c r="H16" s="20" t="n">
        <v>0.4183557</v>
      </c>
      <c r="I16" s="18" t="n">
        <v>60.59884674</v>
      </c>
      <c r="J16" s="20" t="n">
        <v>1.07048231</v>
      </c>
      <c r="K16" s="18" t="n">
        <v>0</v>
      </c>
      <c r="L16" s="20" t="n">
        <v>0</v>
      </c>
      <c r="M16" s="18" t="s">
        <v>182</v>
      </c>
      <c r="N16" s="20" t="s">
        <v>182</v>
      </c>
      <c r="O16" s="18" t="n">
        <v>0</v>
      </c>
      <c r="P16" s="20" t="n">
        <v>0</v>
      </c>
      <c r="Q16" s="18" t="n">
        <v>0</v>
      </c>
      <c r="R16" s="20" t="n">
        <v>0</v>
      </c>
      <c r="S16" s="18" t="n">
        <v>6.03519911</v>
      </c>
      <c r="T16" s="20" t="n">
        <v>0.49634008</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27.760785</v>
      </c>
      <c r="F18" s="20" t="n">
        <v>1.02598472</v>
      </c>
      <c r="G18" s="18" t="n">
        <v>26.15892978</v>
      </c>
      <c r="H18" s="20" t="n">
        <v>0.79670611</v>
      </c>
      <c r="I18" s="18" t="n">
        <v>40.51173278</v>
      </c>
      <c r="J18" s="20" t="n">
        <v>1.25108925</v>
      </c>
      <c r="K18" s="18" t="n">
        <v>0</v>
      </c>
      <c r="L18" s="20" t="n">
        <v>0</v>
      </c>
      <c r="M18" s="18" t="s">
        <v>182</v>
      </c>
      <c r="N18" s="20" t="s">
        <v>182</v>
      </c>
      <c r="O18" s="18" t="n">
        <v>0</v>
      </c>
      <c r="P18" s="20" t="n">
        <v>0</v>
      </c>
      <c r="Q18" s="18" t="n">
        <v>0</v>
      </c>
      <c r="R18" s="20" t="n">
        <v>0</v>
      </c>
      <c r="S18" s="18" t="n">
        <v>5.56855244</v>
      </c>
      <c r="T18" s="20" t="n">
        <v>0.65548525</v>
      </c>
    </row>
    <row r="19" spans="1:20">
      <c r="A19" s="15" t="s">
        <v>194</v>
      </c>
      <c r="B19" s="17" t="n">
        <v>5658</v>
      </c>
      <c r="C19" s="18">
        <f>(123.0/B19*100)</f>
        <v/>
      </c>
      <c r="D19" s="19" t="n">
        <v>5535</v>
      </c>
      <c r="E19" s="18" t="n">
        <v>14.79957192</v>
      </c>
      <c r="F19" s="20" t="n">
        <v>0.85146636</v>
      </c>
      <c r="G19" s="18" t="n">
        <v>18.8178667</v>
      </c>
      <c r="H19" s="20" t="n">
        <v>0.60183522</v>
      </c>
      <c r="I19" s="18" t="n">
        <v>62.89007045</v>
      </c>
      <c r="J19" s="20" t="n">
        <v>1.0347071</v>
      </c>
      <c r="K19" s="18" t="n">
        <v>0</v>
      </c>
      <c r="L19" s="20" t="n">
        <v>0</v>
      </c>
      <c r="M19" s="18" t="s">
        <v>182</v>
      </c>
      <c r="N19" s="20" t="s">
        <v>182</v>
      </c>
      <c r="O19" s="18" t="n">
        <v>0</v>
      </c>
      <c r="P19" s="20" t="n">
        <v>0</v>
      </c>
      <c r="Q19" s="18" t="n">
        <v>0</v>
      </c>
      <c r="R19" s="20" t="n">
        <v>0</v>
      </c>
      <c r="S19" s="18" t="n">
        <v>3.49249094</v>
      </c>
      <c r="T19" s="20" t="n">
        <v>0.39967369</v>
      </c>
    </row>
    <row r="20" spans="1:20">
      <c r="A20" s="15" t="s">
        <v>195</v>
      </c>
      <c r="B20" s="17" t="n">
        <v>3371</v>
      </c>
      <c r="C20" s="18">
        <f>(81.0/B20*100)</f>
        <v/>
      </c>
      <c r="D20" s="19" t="n">
        <v>3290</v>
      </c>
      <c r="E20" s="18" t="n">
        <v>31.50286439</v>
      </c>
      <c r="F20" s="20" t="n">
        <v>0.67640821</v>
      </c>
      <c r="G20" s="18" t="n">
        <v>17.94049578</v>
      </c>
      <c r="H20" s="20" t="n">
        <v>0.75728327</v>
      </c>
      <c r="I20" s="18" t="n">
        <v>47.53236027</v>
      </c>
      <c r="J20" s="20" t="n">
        <v>0.74318327</v>
      </c>
      <c r="K20" s="18" t="n">
        <v>0</v>
      </c>
      <c r="L20" s="20" t="n">
        <v>0</v>
      </c>
      <c r="M20" s="18" t="s">
        <v>182</v>
      </c>
      <c r="N20" s="20" t="s">
        <v>182</v>
      </c>
      <c r="O20" s="18" t="n">
        <v>0</v>
      </c>
      <c r="P20" s="20" t="n">
        <v>0</v>
      </c>
      <c r="Q20" s="18" t="n">
        <v>0</v>
      </c>
      <c r="R20" s="20" t="n">
        <v>0</v>
      </c>
      <c r="S20" s="18" t="n">
        <v>3.02427956</v>
      </c>
      <c r="T20" s="20" t="n">
        <v>0.32523525</v>
      </c>
    </row>
    <row r="21" spans="1:20">
      <c r="A21" s="15" t="s">
        <v>196</v>
      </c>
      <c r="B21" s="17" t="n">
        <v>5741</v>
      </c>
      <c r="C21" s="18">
        <f>(73.0/B21*100)</f>
        <v/>
      </c>
      <c r="D21" s="19" t="n">
        <v>5668</v>
      </c>
      <c r="E21" s="18" t="n">
        <v>16.95763764</v>
      </c>
      <c r="F21" s="20" t="n">
        <v>1.26886615</v>
      </c>
      <c r="G21" s="18" t="n">
        <v>22.87953029</v>
      </c>
      <c r="H21" s="20" t="n">
        <v>0.8308867599999999</v>
      </c>
      <c r="I21" s="18" t="n">
        <v>57.95574161</v>
      </c>
      <c r="J21" s="20" t="n">
        <v>1.64874211</v>
      </c>
      <c r="K21" s="18" t="n">
        <v>0</v>
      </c>
      <c r="L21" s="20" t="n">
        <v>0</v>
      </c>
      <c r="M21" s="18" t="s">
        <v>182</v>
      </c>
      <c r="N21" s="20" t="s">
        <v>182</v>
      </c>
      <c r="O21" s="18" t="n">
        <v>0</v>
      </c>
      <c r="P21" s="20" t="n">
        <v>0</v>
      </c>
      <c r="Q21" s="18" t="n">
        <v>0</v>
      </c>
      <c r="R21" s="20" t="n">
        <v>0</v>
      </c>
      <c r="S21" s="18" t="n">
        <v>2.20709045</v>
      </c>
      <c r="T21" s="20" t="n">
        <v>0.23705887</v>
      </c>
    </row>
    <row r="22" spans="1:20">
      <c r="A22" s="15" t="s">
        <v>197</v>
      </c>
      <c r="B22" s="17" t="n">
        <v>6598</v>
      </c>
      <c r="C22" s="18">
        <f>(98.0/B22*100)</f>
        <v/>
      </c>
      <c r="D22" s="19" t="n">
        <v>6500</v>
      </c>
      <c r="E22" s="18" t="n">
        <v>22.83641974</v>
      </c>
      <c r="F22" s="20" t="n">
        <v>1.13116976</v>
      </c>
      <c r="G22" s="18" t="n">
        <v>13.2180379</v>
      </c>
      <c r="H22" s="20" t="n">
        <v>0.67831329</v>
      </c>
      <c r="I22" s="18" t="n">
        <v>47.8623805</v>
      </c>
      <c r="J22" s="20" t="n">
        <v>1.3729868</v>
      </c>
      <c r="K22" s="18" t="n">
        <v>0</v>
      </c>
      <c r="L22" s="20" t="n">
        <v>0</v>
      </c>
      <c r="M22" s="18" t="s">
        <v>182</v>
      </c>
      <c r="N22" s="20" t="s">
        <v>182</v>
      </c>
      <c r="O22" s="18" t="n">
        <v>10.37914633</v>
      </c>
      <c r="P22" s="20" t="n">
        <v>1.3406859</v>
      </c>
      <c r="Q22" s="18" t="n">
        <v>0</v>
      </c>
      <c r="R22" s="20" t="n">
        <v>0</v>
      </c>
      <c r="S22" s="18" t="n">
        <v>5.70401552</v>
      </c>
      <c r="T22" s="20" t="n">
        <v>0.50583588</v>
      </c>
    </row>
    <row r="23" spans="1:20">
      <c r="A23" s="15" t="s">
        <v>198</v>
      </c>
      <c r="B23" s="17" t="n">
        <v>11583</v>
      </c>
      <c r="C23" s="18">
        <f>(505.0/B23*100)</f>
        <v/>
      </c>
      <c r="D23" s="19" t="n">
        <v>11078</v>
      </c>
      <c r="E23" s="18" t="n">
        <v>18.91822942</v>
      </c>
      <c r="F23" s="20" t="n">
        <v>0.78300377</v>
      </c>
      <c r="G23" s="18" t="n">
        <v>11.95699132</v>
      </c>
      <c r="H23" s="20" t="n">
        <v>0.48278038</v>
      </c>
      <c r="I23" s="18" t="n">
        <v>64.9061853</v>
      </c>
      <c r="J23" s="20" t="n">
        <v>1.07797713</v>
      </c>
      <c r="K23" s="18" t="n">
        <v>0</v>
      </c>
      <c r="L23" s="20" t="n">
        <v>0</v>
      </c>
      <c r="M23" s="18" t="s">
        <v>182</v>
      </c>
      <c r="N23" s="20" t="s">
        <v>182</v>
      </c>
      <c r="O23" s="18" t="n">
        <v>0</v>
      </c>
      <c r="P23" s="20" t="n">
        <v>0</v>
      </c>
      <c r="Q23" s="18" t="n">
        <v>0</v>
      </c>
      <c r="R23" s="20" t="n">
        <v>0</v>
      </c>
      <c r="S23" s="18" t="n">
        <v>4.21859397</v>
      </c>
      <c r="T23" s="20" t="n">
        <v>0.38683387</v>
      </c>
    </row>
    <row r="24" spans="1:20">
      <c r="A24" s="15" t="s">
        <v>199</v>
      </c>
      <c r="B24" s="17" t="n">
        <v>6647</v>
      </c>
      <c r="C24" s="18">
        <f>(13.0/B24*100)</f>
        <v/>
      </c>
      <c r="D24" s="19" t="n">
        <v>6634</v>
      </c>
      <c r="E24" s="18" t="n">
        <v>10.93099042</v>
      </c>
      <c r="F24" s="20" t="n">
        <v>0.80796578</v>
      </c>
      <c r="G24" s="18" t="n">
        <v>15.55278718</v>
      </c>
      <c r="H24" s="20" t="n">
        <v>0.68055831</v>
      </c>
      <c r="I24" s="18" t="n">
        <v>71.47151134000001</v>
      </c>
      <c r="J24" s="20" t="n">
        <v>1.21830664</v>
      </c>
      <c r="K24" s="18" t="n">
        <v>0</v>
      </c>
      <c r="L24" s="20" t="n">
        <v>0</v>
      </c>
      <c r="M24" s="18" t="s">
        <v>182</v>
      </c>
      <c r="N24" s="20" t="s">
        <v>182</v>
      </c>
      <c r="O24" s="18" t="n">
        <v>0</v>
      </c>
      <c r="P24" s="20" t="n">
        <v>0</v>
      </c>
      <c r="Q24" s="18" t="n">
        <v>0</v>
      </c>
      <c r="R24" s="20" t="n">
        <v>0</v>
      </c>
      <c r="S24" s="18" t="n">
        <v>2.04471107</v>
      </c>
      <c r="T24" s="20" t="n">
        <v>0.26685894</v>
      </c>
    </row>
    <row r="25" spans="1:20">
      <c r="A25" s="15" t="s">
        <v>200</v>
      </c>
      <c r="B25" s="17" t="n">
        <v>5581</v>
      </c>
      <c r="C25" s="18">
        <f>(28.0/B25*100)</f>
        <v/>
      </c>
      <c r="D25" s="19" t="n">
        <v>5553</v>
      </c>
      <c r="E25" s="18" t="n">
        <v>14.56288952</v>
      </c>
      <c r="F25" s="20" t="n">
        <v>1.18161105</v>
      </c>
      <c r="G25" s="18" t="n">
        <v>35.72955349</v>
      </c>
      <c r="H25" s="20" t="n">
        <v>1.15275775</v>
      </c>
      <c r="I25" s="18" t="n">
        <v>48.52095009</v>
      </c>
      <c r="J25" s="20" t="n">
        <v>1.59236073</v>
      </c>
      <c r="K25" s="18" t="n">
        <v>0</v>
      </c>
      <c r="L25" s="20" t="n">
        <v>0</v>
      </c>
      <c r="M25" s="18" t="s">
        <v>182</v>
      </c>
      <c r="N25" s="20" t="s">
        <v>182</v>
      </c>
      <c r="O25" s="18" t="n">
        <v>0</v>
      </c>
      <c r="P25" s="20" t="n">
        <v>0</v>
      </c>
      <c r="Q25" s="18" t="n">
        <v>0</v>
      </c>
      <c r="R25" s="20" t="n">
        <v>0</v>
      </c>
      <c r="S25" s="18" t="n">
        <v>1.18660689</v>
      </c>
      <c r="T25" s="20" t="n">
        <v>0.16098975</v>
      </c>
    </row>
    <row r="26" spans="1:20">
      <c r="A26" s="15" t="s">
        <v>201</v>
      </c>
      <c r="B26" s="17" t="n">
        <v>4869</v>
      </c>
      <c r="C26" s="18">
        <f>(98.0/B26*100)</f>
        <v/>
      </c>
      <c r="D26" s="19" t="n">
        <v>4771</v>
      </c>
      <c r="E26" s="18" t="n">
        <v>18.09804994</v>
      </c>
      <c r="F26" s="20" t="n">
        <v>0.77941709</v>
      </c>
      <c r="G26" s="18" t="n">
        <v>24.43241759</v>
      </c>
      <c r="H26" s="20" t="n">
        <v>0.79844523</v>
      </c>
      <c r="I26" s="18" t="n">
        <v>55.31613414</v>
      </c>
      <c r="J26" s="20" t="n">
        <v>1.18933147</v>
      </c>
      <c r="K26" s="18" t="n">
        <v>0</v>
      </c>
      <c r="L26" s="20" t="n">
        <v>0</v>
      </c>
      <c r="M26" s="18" t="s">
        <v>182</v>
      </c>
      <c r="N26" s="20" t="s">
        <v>182</v>
      </c>
      <c r="O26" s="18" t="n">
        <v>0</v>
      </c>
      <c r="P26" s="20" t="n">
        <v>0</v>
      </c>
      <c r="Q26" s="18" t="n">
        <v>0</v>
      </c>
      <c r="R26" s="20" t="n">
        <v>0</v>
      </c>
      <c r="S26" s="18" t="n">
        <v>2.15339833</v>
      </c>
      <c r="T26" s="20" t="n">
        <v>0.24215627</v>
      </c>
    </row>
    <row r="27" spans="1:20">
      <c r="A27" s="15" t="s">
        <v>202</v>
      </c>
      <c r="B27" s="17" t="n">
        <v>5299</v>
      </c>
      <c r="C27" s="18">
        <f>(159.0/B27*100)</f>
        <v/>
      </c>
      <c r="D27" s="19" t="n">
        <v>5140</v>
      </c>
      <c r="E27" s="18" t="n">
        <v>29.19102365</v>
      </c>
      <c r="F27" s="20" t="n">
        <v>0.49892819</v>
      </c>
      <c r="G27" s="18" t="n">
        <v>12.97236672</v>
      </c>
      <c r="H27" s="20" t="n">
        <v>0.44384355</v>
      </c>
      <c r="I27" s="18" t="n">
        <v>51.2558986</v>
      </c>
      <c r="J27" s="20" t="n">
        <v>0.56623779</v>
      </c>
      <c r="K27" s="18" t="n">
        <v>0</v>
      </c>
      <c r="L27" s="20" t="n">
        <v>0</v>
      </c>
      <c r="M27" s="18" t="s">
        <v>182</v>
      </c>
      <c r="N27" s="20" t="s">
        <v>182</v>
      </c>
      <c r="O27" s="18" t="n">
        <v>0</v>
      </c>
      <c r="P27" s="20" t="n">
        <v>0</v>
      </c>
      <c r="Q27" s="18" t="n">
        <v>0</v>
      </c>
      <c r="R27" s="20" t="n">
        <v>0</v>
      </c>
      <c r="S27" s="18" t="n">
        <v>6.58071103</v>
      </c>
      <c r="T27" s="20" t="n">
        <v>0.31668938</v>
      </c>
    </row>
    <row r="28" spans="1:20">
      <c r="A28" s="15" t="s">
        <v>203</v>
      </c>
      <c r="B28" s="17" t="n">
        <v>7568</v>
      </c>
      <c r="C28" s="18">
        <f>(123.0/B28*100)</f>
        <v/>
      </c>
      <c r="D28" s="19" t="n">
        <v>7445</v>
      </c>
      <c r="E28" s="18" t="n">
        <v>19.17462528</v>
      </c>
      <c r="F28" s="20" t="n">
        <v>0.90487071</v>
      </c>
      <c r="G28" s="18" t="n">
        <v>14.24693835</v>
      </c>
      <c r="H28" s="20" t="n">
        <v>0.52025279</v>
      </c>
      <c r="I28" s="18" t="n">
        <v>64.54235647</v>
      </c>
      <c r="J28" s="20" t="n">
        <v>0.9323588900000001</v>
      </c>
      <c r="K28" s="18" t="n">
        <v>0</v>
      </c>
      <c r="L28" s="20" t="n">
        <v>0</v>
      </c>
      <c r="M28" s="18" t="s">
        <v>182</v>
      </c>
      <c r="N28" s="20" t="s">
        <v>182</v>
      </c>
      <c r="O28" s="18" t="n">
        <v>0</v>
      </c>
      <c r="P28" s="20" t="n">
        <v>0</v>
      </c>
      <c r="Q28" s="18" t="n">
        <v>0</v>
      </c>
      <c r="R28" s="20" t="n">
        <v>0</v>
      </c>
      <c r="S28" s="18" t="n">
        <v>2.03607991</v>
      </c>
      <c r="T28" s="20" t="n">
        <v>0.21785732</v>
      </c>
    </row>
    <row r="29" spans="1:20">
      <c r="A29" s="15" t="s">
        <v>204</v>
      </c>
      <c r="B29" s="17" t="n">
        <v>5385</v>
      </c>
      <c r="C29" s="18">
        <f>(36.0/B29*100)</f>
        <v/>
      </c>
      <c r="D29" s="19" t="n">
        <v>5349</v>
      </c>
      <c r="E29" s="18" t="n">
        <v>47.66369603</v>
      </c>
      <c r="F29" s="20" t="n">
        <v>2.02826556</v>
      </c>
      <c r="G29" s="18" t="n">
        <v>17.57769104</v>
      </c>
      <c r="H29" s="20" t="n">
        <v>0.88639174</v>
      </c>
      <c r="I29" s="18" t="n">
        <v>30.71353829</v>
      </c>
      <c r="J29" s="20" t="n">
        <v>1.67409743</v>
      </c>
      <c r="K29" s="18" t="n">
        <v>0</v>
      </c>
      <c r="L29" s="20" t="n">
        <v>0</v>
      </c>
      <c r="M29" s="18" t="s">
        <v>182</v>
      </c>
      <c r="N29" s="20" t="s">
        <v>182</v>
      </c>
      <c r="O29" s="18" t="n">
        <v>2.76922343</v>
      </c>
      <c r="P29" s="20" t="n">
        <v>0.24152133</v>
      </c>
      <c r="Q29" s="18" t="n">
        <v>0</v>
      </c>
      <c r="R29" s="20" t="n">
        <v>0</v>
      </c>
      <c r="S29" s="18" t="n">
        <v>1.27585121</v>
      </c>
      <c r="T29" s="20" t="n">
        <v>0.21984004</v>
      </c>
    </row>
    <row r="30" spans="1:20">
      <c r="A30" s="15" t="s">
        <v>205</v>
      </c>
      <c r="B30" s="17" t="n">
        <v>4520</v>
      </c>
      <c r="C30" s="18">
        <f>(504.0/B30*100)</f>
        <v/>
      </c>
      <c r="D30" s="19" t="n">
        <v>4016</v>
      </c>
      <c r="E30" s="18" t="n">
        <v>51.20806217</v>
      </c>
      <c r="F30" s="20" t="n">
        <v>1.45089676</v>
      </c>
      <c r="G30" s="18" t="n">
        <v>20.86476518</v>
      </c>
      <c r="H30" s="20" t="n">
        <v>0.83948294</v>
      </c>
      <c r="I30" s="18" t="n">
        <v>24.13071239</v>
      </c>
      <c r="J30" s="20" t="n">
        <v>1.51990731</v>
      </c>
      <c r="K30" s="18" t="n">
        <v>0</v>
      </c>
      <c r="L30" s="20" t="n">
        <v>0</v>
      </c>
      <c r="M30" s="18" t="s">
        <v>182</v>
      </c>
      <c r="N30" s="20" t="s">
        <v>182</v>
      </c>
      <c r="O30" s="18" t="n">
        <v>0</v>
      </c>
      <c r="P30" s="20" t="n">
        <v>0</v>
      </c>
      <c r="Q30" s="18" t="n">
        <v>0</v>
      </c>
      <c r="R30" s="20" t="n">
        <v>0</v>
      </c>
      <c r="S30" s="18" t="n">
        <v>3.79646027</v>
      </c>
      <c r="T30" s="20" t="n">
        <v>0.36177952</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17.23273426</v>
      </c>
      <c r="F32" s="20" t="n">
        <v>0.95434559</v>
      </c>
      <c r="G32" s="18" t="n">
        <v>16.10122721</v>
      </c>
      <c r="H32" s="20" t="n">
        <v>0.76838869</v>
      </c>
      <c r="I32" s="18" t="n">
        <v>64.73364913</v>
      </c>
      <c r="J32" s="20" t="n">
        <v>1.33471852</v>
      </c>
      <c r="K32" s="18" t="n">
        <v>0</v>
      </c>
      <c r="L32" s="20" t="n">
        <v>0</v>
      </c>
      <c r="M32" s="18" t="s">
        <v>182</v>
      </c>
      <c r="N32" s="20" t="s">
        <v>182</v>
      </c>
      <c r="O32" s="18" t="n">
        <v>0</v>
      </c>
      <c r="P32" s="20" t="n">
        <v>0</v>
      </c>
      <c r="Q32" s="18" t="n">
        <v>0</v>
      </c>
      <c r="R32" s="20" t="n">
        <v>0</v>
      </c>
      <c r="S32" s="18" t="n">
        <v>1.9323894</v>
      </c>
      <c r="T32" s="20" t="n">
        <v>0.22134226</v>
      </c>
    </row>
    <row r="33" spans="1:20">
      <c r="A33" s="15" t="s">
        <v>208</v>
      </c>
      <c r="B33" s="17" t="n">
        <v>7325</v>
      </c>
      <c r="C33" s="18">
        <f>(215.0/B33*100)</f>
        <v/>
      </c>
      <c r="D33" s="19" t="n">
        <v>7110</v>
      </c>
      <c r="E33" s="18" t="n">
        <v>22.54473455</v>
      </c>
      <c r="F33" s="20" t="n">
        <v>1.02149237</v>
      </c>
      <c r="G33" s="18" t="n">
        <v>19.58119606</v>
      </c>
      <c r="H33" s="20" t="n">
        <v>0.84954344</v>
      </c>
      <c r="I33" s="18" t="n">
        <v>55.65134258</v>
      </c>
      <c r="J33" s="20" t="n">
        <v>1.1418923</v>
      </c>
      <c r="K33" s="18" t="n">
        <v>0</v>
      </c>
      <c r="L33" s="20" t="n">
        <v>0</v>
      </c>
      <c r="M33" s="18" t="s">
        <v>182</v>
      </c>
      <c r="N33" s="20" t="s">
        <v>182</v>
      </c>
      <c r="O33" s="18" t="n">
        <v>0</v>
      </c>
      <c r="P33" s="20" t="n">
        <v>0</v>
      </c>
      <c r="Q33" s="18" t="n">
        <v>0</v>
      </c>
      <c r="R33" s="20" t="n">
        <v>0</v>
      </c>
      <c r="S33" s="18" t="n">
        <v>2.22272681</v>
      </c>
      <c r="T33" s="20" t="n">
        <v>0.25407163</v>
      </c>
    </row>
    <row r="34" spans="1:20">
      <c r="A34" s="15" t="s">
        <v>209</v>
      </c>
      <c r="B34" s="17" t="n">
        <v>6350</v>
      </c>
      <c r="C34" s="18">
        <f>(79.0/B34*100)</f>
        <v/>
      </c>
      <c r="D34" s="19" t="n">
        <v>6271</v>
      </c>
      <c r="E34" s="18" t="n">
        <v>30.34892242</v>
      </c>
      <c r="F34" s="20" t="n">
        <v>1.35364844</v>
      </c>
      <c r="G34" s="18" t="n">
        <v>17.26092848</v>
      </c>
      <c r="H34" s="20" t="n">
        <v>0.6364988</v>
      </c>
      <c r="I34" s="18" t="n">
        <v>45.02563193</v>
      </c>
      <c r="J34" s="20" t="n">
        <v>1.42327208</v>
      </c>
      <c r="K34" s="18" t="n">
        <v>0</v>
      </c>
      <c r="L34" s="20" t="n">
        <v>0</v>
      </c>
      <c r="M34" s="18" t="s">
        <v>182</v>
      </c>
      <c r="N34" s="20" t="s">
        <v>182</v>
      </c>
      <c r="O34" s="18" t="n">
        <v>2.57674816</v>
      </c>
      <c r="P34" s="20" t="n">
        <v>0.53487772</v>
      </c>
      <c r="Q34" s="18" t="n">
        <v>0</v>
      </c>
      <c r="R34" s="20" t="n">
        <v>0</v>
      </c>
      <c r="S34" s="18" t="n">
        <v>4.78776901</v>
      </c>
      <c r="T34" s="20" t="n">
        <v>0.47417614</v>
      </c>
    </row>
    <row r="35" spans="1:20">
      <c r="A35" s="15" t="s">
        <v>210</v>
      </c>
      <c r="B35" s="17" t="n">
        <v>6406</v>
      </c>
      <c r="C35" s="18">
        <f>(67.0/B35*100)</f>
        <v/>
      </c>
      <c r="D35" s="19" t="n">
        <v>6339</v>
      </c>
      <c r="E35" s="18" t="n">
        <v>16.54138919</v>
      </c>
      <c r="F35" s="20" t="n">
        <v>0.49096325</v>
      </c>
      <c r="G35" s="18" t="n">
        <v>13.73378248</v>
      </c>
      <c r="H35" s="20" t="n">
        <v>0.53603765</v>
      </c>
      <c r="I35" s="18" t="n">
        <v>65.13073866000001</v>
      </c>
      <c r="J35" s="20" t="n">
        <v>0.6445771300000001</v>
      </c>
      <c r="K35" s="18" t="n">
        <v>0</v>
      </c>
      <c r="L35" s="20" t="n">
        <v>0</v>
      </c>
      <c r="M35" s="18" t="s">
        <v>182</v>
      </c>
      <c r="N35" s="20" t="s">
        <v>182</v>
      </c>
      <c r="O35" s="18" t="n">
        <v>1.03972429</v>
      </c>
      <c r="P35" s="20" t="n">
        <v>0.05690605</v>
      </c>
      <c r="Q35" s="18" t="n">
        <v>0</v>
      </c>
      <c r="R35" s="20" t="n">
        <v>0</v>
      </c>
      <c r="S35" s="18" t="n">
        <v>3.55436539</v>
      </c>
      <c r="T35" s="20" t="n">
        <v>0.21054332</v>
      </c>
    </row>
    <row r="36" spans="1:20">
      <c r="A36" s="15" t="s">
        <v>211</v>
      </c>
      <c r="B36" s="17" t="n">
        <v>6736</v>
      </c>
      <c r="C36" s="18">
        <f>(42.0/B36*100)</f>
        <v/>
      </c>
      <c r="D36" s="19" t="n">
        <v>6694</v>
      </c>
      <c r="E36" s="18" t="n">
        <v>28.8628918</v>
      </c>
      <c r="F36" s="20" t="n">
        <v>1.57294715</v>
      </c>
      <c r="G36" s="18" t="n">
        <v>18.24958341</v>
      </c>
      <c r="H36" s="20" t="n">
        <v>0.71881488</v>
      </c>
      <c r="I36" s="18" t="n">
        <v>50.64645351</v>
      </c>
      <c r="J36" s="20" t="n">
        <v>1.46119848</v>
      </c>
      <c r="K36" s="18" t="n">
        <v>0</v>
      </c>
      <c r="L36" s="20" t="n">
        <v>0</v>
      </c>
      <c r="M36" s="18" t="s">
        <v>182</v>
      </c>
      <c r="N36" s="20" t="s">
        <v>182</v>
      </c>
      <c r="O36" s="18" t="n">
        <v>0</v>
      </c>
      <c r="P36" s="20" t="n">
        <v>0</v>
      </c>
      <c r="Q36" s="18" t="n">
        <v>0</v>
      </c>
      <c r="R36" s="20" t="n">
        <v>0</v>
      </c>
      <c r="S36" s="18" t="n">
        <v>2.24107128</v>
      </c>
      <c r="T36" s="20" t="n">
        <v>0.23550522</v>
      </c>
    </row>
    <row r="37" spans="1:20">
      <c r="A37" s="15" t="s">
        <v>212</v>
      </c>
      <c r="B37" s="17" t="n">
        <v>5458</v>
      </c>
      <c r="C37" s="18">
        <f>(228.0/B37*100)</f>
        <v/>
      </c>
      <c r="D37" s="19" t="n">
        <v>5230</v>
      </c>
      <c r="E37" s="18" t="n">
        <v>63.77773115</v>
      </c>
      <c r="F37" s="20" t="n">
        <v>2.2307393</v>
      </c>
      <c r="G37" s="18" t="n">
        <v>16.09590166</v>
      </c>
      <c r="H37" s="20" t="n">
        <v>1.20591881</v>
      </c>
      <c r="I37" s="18" t="n">
        <v>14.43119282</v>
      </c>
      <c r="J37" s="20" t="n">
        <v>1.27029478</v>
      </c>
      <c r="K37" s="18" t="n">
        <v>0</v>
      </c>
      <c r="L37" s="20" t="n">
        <v>0</v>
      </c>
      <c r="M37" s="18" t="s">
        <v>182</v>
      </c>
      <c r="N37" s="20" t="s">
        <v>182</v>
      </c>
      <c r="O37" s="18" t="n">
        <v>0</v>
      </c>
      <c r="P37" s="20" t="n">
        <v>0</v>
      </c>
      <c r="Q37" s="18" t="n">
        <v>0</v>
      </c>
      <c r="R37" s="20" t="n">
        <v>0</v>
      </c>
      <c r="S37" s="18" t="n">
        <v>5.69517437</v>
      </c>
      <c r="T37" s="20" t="n">
        <v>0.60183295</v>
      </c>
    </row>
    <row r="38" spans="1:20">
      <c r="A38" s="15" t="s">
        <v>213</v>
      </c>
      <c r="B38" s="17" t="n">
        <v>5860</v>
      </c>
      <c r="C38" s="18">
        <f>(62.0/B38*100)</f>
        <v/>
      </c>
      <c r="D38" s="19" t="n">
        <v>5798</v>
      </c>
      <c r="E38" s="18" t="n">
        <v>38.63202234</v>
      </c>
      <c r="F38" s="20" t="n">
        <v>1.76760716</v>
      </c>
      <c r="G38" s="18" t="n">
        <v>11.64936211</v>
      </c>
      <c r="H38" s="20" t="n">
        <v>0.5606859</v>
      </c>
      <c r="I38" s="18" t="n">
        <v>45.06710406</v>
      </c>
      <c r="J38" s="20" t="n">
        <v>1.80671043</v>
      </c>
      <c r="K38" s="18" t="n">
        <v>0</v>
      </c>
      <c r="L38" s="20" t="n">
        <v>0</v>
      </c>
      <c r="M38" s="18" t="s">
        <v>182</v>
      </c>
      <c r="N38" s="20" t="s">
        <v>182</v>
      </c>
      <c r="O38" s="18" t="n">
        <v>0</v>
      </c>
      <c r="P38" s="20" t="n">
        <v>0</v>
      </c>
      <c r="Q38" s="18" t="n">
        <v>0</v>
      </c>
      <c r="R38" s="20" t="n">
        <v>0</v>
      </c>
      <c r="S38" s="18" t="n">
        <v>4.65151149</v>
      </c>
      <c r="T38" s="20" t="n">
        <v>0.42073021</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36.45283891</v>
      </c>
      <c r="F40" s="20" t="n">
        <v>1.51822973</v>
      </c>
      <c r="G40" s="18" t="n">
        <v>18.50903719</v>
      </c>
      <c r="H40" s="20" t="n">
        <v>0.80166369</v>
      </c>
      <c r="I40" s="18" t="n">
        <v>32.28448718</v>
      </c>
      <c r="J40" s="20" t="n">
        <v>1.5739087</v>
      </c>
      <c r="K40" s="18" t="n">
        <v>0</v>
      </c>
      <c r="L40" s="20" t="n">
        <v>0</v>
      </c>
      <c r="M40" s="18" t="s">
        <v>182</v>
      </c>
      <c r="N40" s="20" t="s">
        <v>182</v>
      </c>
      <c r="O40" s="18" t="n">
        <v>8.99459371</v>
      </c>
      <c r="P40" s="20" t="n">
        <v>0.20107637</v>
      </c>
      <c r="Q40" s="18" t="n">
        <v>0</v>
      </c>
      <c r="R40" s="20" t="n">
        <v>0</v>
      </c>
      <c r="S40" s="18" t="n">
        <v>3.759043</v>
      </c>
      <c r="T40" s="20" t="n">
        <v>0.47057771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14.70421054</v>
      </c>
      <c r="F46" s="20" t="n">
        <v>0.48989137</v>
      </c>
      <c r="G46" s="18" t="n">
        <v>11.00711425</v>
      </c>
      <c r="H46" s="20" t="n">
        <v>0.39100063</v>
      </c>
      <c r="I46" s="18" t="n">
        <v>47.88971303</v>
      </c>
      <c r="J46" s="20" t="n">
        <v>0.98422846</v>
      </c>
      <c r="K46" s="18" t="n">
        <v>0</v>
      </c>
      <c r="L46" s="20" t="n">
        <v>0</v>
      </c>
      <c r="M46" s="18" t="s">
        <v>182</v>
      </c>
      <c r="N46" s="20" t="s">
        <v>182</v>
      </c>
      <c r="O46" s="18" t="n">
        <v>0</v>
      </c>
      <c r="P46" s="20" t="n">
        <v>0</v>
      </c>
      <c r="Q46" s="18" t="n">
        <v>0</v>
      </c>
      <c r="R46" s="20" t="n">
        <v>0</v>
      </c>
      <c r="S46" s="18" t="n">
        <v>26.39896219</v>
      </c>
      <c r="T46" s="20" t="n">
        <v>1.04086406</v>
      </c>
    </row>
    <row r="47" spans="1:20">
      <c r="A47" s="15" t="s">
        <v>222</v>
      </c>
      <c r="B47" s="17" t="n">
        <v>5928</v>
      </c>
      <c r="C47" s="18">
        <f>(106.0/B47*100)</f>
        <v/>
      </c>
      <c r="D47" s="19" t="n">
        <v>5822</v>
      </c>
      <c r="E47" s="18" t="n">
        <v>28.9207191</v>
      </c>
      <c r="F47" s="20" t="n">
        <v>0.9319209000000001</v>
      </c>
      <c r="G47" s="18" t="n">
        <v>10.22462287</v>
      </c>
      <c r="H47" s="20" t="n">
        <v>0.53106211</v>
      </c>
      <c r="I47" s="18" t="n">
        <v>49.1455602</v>
      </c>
      <c r="J47" s="20" t="n">
        <v>1.3360441</v>
      </c>
      <c r="K47" s="18" t="n">
        <v>0</v>
      </c>
      <c r="L47" s="20" t="n">
        <v>0</v>
      </c>
      <c r="M47" s="18" t="s">
        <v>182</v>
      </c>
      <c r="N47" s="20" t="s">
        <v>182</v>
      </c>
      <c r="O47" s="18" t="n">
        <v>0</v>
      </c>
      <c r="P47" s="20" t="n">
        <v>0</v>
      </c>
      <c r="Q47" s="18" t="n">
        <v>0</v>
      </c>
      <c r="R47" s="20" t="n">
        <v>0</v>
      </c>
      <c r="S47" s="18" t="n">
        <v>11.70909783</v>
      </c>
      <c r="T47" s="20" t="n">
        <v>1.01843865</v>
      </c>
    </row>
    <row r="48" spans="1:20">
      <c r="A48" s="15" t="s">
        <v>223</v>
      </c>
      <c r="B48" s="17" t="n">
        <v>9841</v>
      </c>
      <c r="C48" s="18">
        <f>(19.0/B48*100)</f>
        <v/>
      </c>
      <c r="D48" s="19" t="n">
        <v>9822</v>
      </c>
      <c r="E48" s="18" t="n">
        <v>5.36067854</v>
      </c>
      <c r="F48" s="20" t="n">
        <v>0.36749434</v>
      </c>
      <c r="G48" s="18" t="n">
        <v>12.6887691</v>
      </c>
      <c r="H48" s="20" t="n">
        <v>0.51168873</v>
      </c>
      <c r="I48" s="18" t="n">
        <v>80.05063632</v>
      </c>
      <c r="J48" s="20" t="n">
        <v>0.85040772</v>
      </c>
      <c r="K48" s="18" t="n">
        <v>0</v>
      </c>
      <c r="L48" s="20" t="n">
        <v>0</v>
      </c>
      <c r="M48" s="18" t="s">
        <v>182</v>
      </c>
      <c r="N48" s="20" t="s">
        <v>182</v>
      </c>
      <c r="O48" s="18" t="n">
        <v>0</v>
      </c>
      <c r="P48" s="20" t="n">
        <v>0</v>
      </c>
      <c r="Q48" s="18" t="n">
        <v>0</v>
      </c>
      <c r="R48" s="20" t="n">
        <v>0</v>
      </c>
      <c r="S48" s="18" t="n">
        <v>1.89991605</v>
      </c>
      <c r="T48" s="20" t="n">
        <v>0.40913574</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53.29596405</v>
      </c>
      <c r="F50" s="20" t="n">
        <v>1.00163223</v>
      </c>
      <c r="G50" s="18" t="n">
        <v>11.72785351</v>
      </c>
      <c r="H50" s="20" t="n">
        <v>0.54105962</v>
      </c>
      <c r="I50" s="18" t="n">
        <v>30.57848872</v>
      </c>
      <c r="J50" s="20" t="n">
        <v>0.98614614</v>
      </c>
      <c r="K50" s="18" t="n">
        <v>0</v>
      </c>
      <c r="L50" s="20" t="n">
        <v>0</v>
      </c>
      <c r="M50" s="18" t="s">
        <v>182</v>
      </c>
      <c r="N50" s="20" t="s">
        <v>182</v>
      </c>
      <c r="O50" s="18" t="n">
        <v>0</v>
      </c>
      <c r="P50" s="20" t="n">
        <v>0</v>
      </c>
      <c r="Q50" s="18" t="n">
        <v>0</v>
      </c>
      <c r="R50" s="20" t="n">
        <v>0</v>
      </c>
      <c r="S50" s="18" t="n">
        <v>4.39769372</v>
      </c>
      <c r="T50" s="20" t="n">
        <v>0.51579219</v>
      </c>
    </row>
    <row r="51" spans="1:20">
      <c r="A51" s="15" t="s">
        <v>226</v>
      </c>
      <c r="B51" s="17" t="n">
        <v>6866</v>
      </c>
      <c r="C51" s="18">
        <f>(114.0/B51*100)</f>
        <v/>
      </c>
      <c r="D51" s="19" t="n">
        <v>6752</v>
      </c>
      <c r="E51" s="18" t="n">
        <v>27.20265116</v>
      </c>
      <c r="F51" s="20" t="n">
        <v>1.10023221</v>
      </c>
      <c r="G51" s="18" t="n">
        <v>16.29818622</v>
      </c>
      <c r="H51" s="20" t="n">
        <v>0.76371537</v>
      </c>
      <c r="I51" s="18" t="n">
        <v>37.71336843</v>
      </c>
      <c r="J51" s="20" t="n">
        <v>1.45075428</v>
      </c>
      <c r="K51" s="18" t="n">
        <v>0</v>
      </c>
      <c r="L51" s="20" t="n">
        <v>0</v>
      </c>
      <c r="M51" s="18" t="s">
        <v>182</v>
      </c>
      <c r="N51" s="20" t="s">
        <v>182</v>
      </c>
      <c r="O51" s="18" t="n">
        <v>10.57769527</v>
      </c>
      <c r="P51" s="20" t="n">
        <v>0.61230008</v>
      </c>
      <c r="Q51" s="18" t="n">
        <v>0</v>
      </c>
      <c r="R51" s="20" t="n">
        <v>0</v>
      </c>
      <c r="S51" s="18" t="n">
        <v>8.208098919999999</v>
      </c>
      <c r="T51" s="20" t="n">
        <v>1.07415487</v>
      </c>
    </row>
    <row r="52" spans="1:20">
      <c r="A52" s="15" t="s">
        <v>227</v>
      </c>
      <c r="B52" s="17" t="n">
        <v>5809</v>
      </c>
      <c r="C52" s="18">
        <f>(116.0/B52*100)</f>
        <v/>
      </c>
      <c r="D52" s="19" t="n">
        <v>5693</v>
      </c>
      <c r="E52" s="18" t="n">
        <v>22.38906789</v>
      </c>
      <c r="F52" s="20" t="n">
        <v>0.83913526</v>
      </c>
      <c r="G52" s="18" t="n">
        <v>18.77743189</v>
      </c>
      <c r="H52" s="20" t="n">
        <v>0.68713259</v>
      </c>
      <c r="I52" s="18" t="n">
        <v>55.33641745</v>
      </c>
      <c r="J52" s="20" t="n">
        <v>1.08762963</v>
      </c>
      <c r="K52" s="18" t="n">
        <v>0</v>
      </c>
      <c r="L52" s="20" t="n">
        <v>0</v>
      </c>
      <c r="M52" s="18" t="s">
        <v>182</v>
      </c>
      <c r="N52" s="20" t="s">
        <v>182</v>
      </c>
      <c r="O52" s="18" t="n">
        <v>0</v>
      </c>
      <c r="P52" s="20" t="n">
        <v>0</v>
      </c>
      <c r="Q52" s="18" t="n">
        <v>0</v>
      </c>
      <c r="R52" s="20" t="n">
        <v>0</v>
      </c>
      <c r="S52" s="18" t="n">
        <v>3.49708278</v>
      </c>
      <c r="T52" s="20" t="n">
        <v>0.40612496</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21.14403236</v>
      </c>
      <c r="F54" s="20" t="n">
        <v>0.76328843</v>
      </c>
      <c r="G54" s="18" t="n">
        <v>9.65988948</v>
      </c>
      <c r="H54" s="20" t="n">
        <v>0.60100582</v>
      </c>
      <c r="I54" s="18" t="n">
        <v>58.6751079</v>
      </c>
      <c r="J54" s="20" t="n">
        <v>1.27144264</v>
      </c>
      <c r="K54" s="18" t="n">
        <v>0</v>
      </c>
      <c r="L54" s="20" t="n">
        <v>0</v>
      </c>
      <c r="M54" s="18" t="s">
        <v>182</v>
      </c>
      <c r="N54" s="20" t="s">
        <v>182</v>
      </c>
      <c r="O54" s="18" t="n">
        <v>0</v>
      </c>
      <c r="P54" s="20" t="n">
        <v>0</v>
      </c>
      <c r="Q54" s="18" t="n">
        <v>0</v>
      </c>
      <c r="R54" s="20" t="n">
        <v>0</v>
      </c>
      <c r="S54" s="18" t="n">
        <v>10.52097026</v>
      </c>
      <c r="T54" s="20" t="n">
        <v>0.74336012</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16.59906218</v>
      </c>
      <c r="F56" s="20" t="n">
        <v>1.10819176</v>
      </c>
      <c r="G56" s="18" t="n">
        <v>24.02678196</v>
      </c>
      <c r="H56" s="20" t="n">
        <v>0.95370869</v>
      </c>
      <c r="I56" s="18" t="n">
        <v>58.22299983</v>
      </c>
      <c r="J56" s="20" t="n">
        <v>1.6620022</v>
      </c>
      <c r="K56" s="18" t="n">
        <v>0</v>
      </c>
      <c r="L56" s="20" t="n">
        <v>0</v>
      </c>
      <c r="M56" s="18" t="s">
        <v>182</v>
      </c>
      <c r="N56" s="20" t="s">
        <v>182</v>
      </c>
      <c r="O56" s="18" t="n">
        <v>0</v>
      </c>
      <c r="P56" s="20" t="n">
        <v>0</v>
      </c>
      <c r="Q56" s="18" t="n">
        <v>0</v>
      </c>
      <c r="R56" s="20" t="n">
        <v>0</v>
      </c>
      <c r="S56" s="18" t="n">
        <v>1.15115603</v>
      </c>
      <c r="T56" s="20" t="n">
        <v>0.27609912</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19.8540162</v>
      </c>
      <c r="F61" s="20" t="n">
        <v>0.71997884</v>
      </c>
      <c r="G61" s="18" t="n">
        <v>26.0117389</v>
      </c>
      <c r="H61" s="20" t="n">
        <v>0.6838292500000001</v>
      </c>
      <c r="I61" s="18" t="n">
        <v>50.28427853</v>
      </c>
      <c r="J61" s="20" t="n">
        <v>0.89077807</v>
      </c>
      <c r="K61" s="18" t="n">
        <v>0</v>
      </c>
      <c r="L61" s="20" t="n">
        <v>0</v>
      </c>
      <c r="M61" s="18" t="s">
        <v>182</v>
      </c>
      <c r="N61" s="20" t="s">
        <v>182</v>
      </c>
      <c r="O61" s="18" t="n">
        <v>0</v>
      </c>
      <c r="P61" s="20" t="n">
        <v>0</v>
      </c>
      <c r="Q61" s="18" t="n">
        <v>0</v>
      </c>
      <c r="R61" s="20" t="n">
        <v>0</v>
      </c>
      <c r="S61" s="18" t="n">
        <v>3.84996637</v>
      </c>
      <c r="T61" s="20" t="n">
        <v>0.57062686</v>
      </c>
    </row>
    <row r="62" spans="1:20">
      <c r="A62" s="15" t="s">
        <v>237</v>
      </c>
      <c r="B62" s="17" t="n">
        <v>4476</v>
      </c>
      <c r="C62" s="18">
        <f>(5.0/B62*100)</f>
        <v/>
      </c>
      <c r="D62" s="19" t="n">
        <v>4471</v>
      </c>
      <c r="E62" s="18" t="n">
        <v>19.58674582</v>
      </c>
      <c r="F62" s="20" t="n">
        <v>0.49138976</v>
      </c>
      <c r="G62" s="18" t="n">
        <v>16.69700118</v>
      </c>
      <c r="H62" s="20" t="n">
        <v>0.59494282</v>
      </c>
      <c r="I62" s="18" t="n">
        <v>63.20113974</v>
      </c>
      <c r="J62" s="20" t="n">
        <v>0.55671644</v>
      </c>
      <c r="K62" s="18" t="n">
        <v>0</v>
      </c>
      <c r="L62" s="20" t="n">
        <v>0</v>
      </c>
      <c r="M62" s="18" t="s">
        <v>182</v>
      </c>
      <c r="N62" s="20" t="s">
        <v>182</v>
      </c>
      <c r="O62" s="18" t="n">
        <v>0</v>
      </c>
      <c r="P62" s="20" t="n">
        <v>0</v>
      </c>
      <c r="Q62" s="18" t="n">
        <v>0</v>
      </c>
      <c r="R62" s="20" t="n">
        <v>0</v>
      </c>
      <c r="S62" s="18" t="n">
        <v>0.51511326</v>
      </c>
      <c r="T62" s="20" t="n">
        <v>0.09740606</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29.1430393</v>
      </c>
      <c r="F67" s="20" t="n">
        <v>1.09336596</v>
      </c>
      <c r="G67" s="18" t="n">
        <v>19.65383183</v>
      </c>
      <c r="H67" s="20" t="n">
        <v>0.74712206</v>
      </c>
      <c r="I67" s="18" t="n">
        <v>49.46306267</v>
      </c>
      <c r="J67" s="20" t="n">
        <v>1.12106889</v>
      </c>
      <c r="K67" s="18" t="n">
        <v>0</v>
      </c>
      <c r="L67" s="20" t="n">
        <v>0</v>
      </c>
      <c r="M67" s="18" t="s">
        <v>182</v>
      </c>
      <c r="N67" s="20" t="s">
        <v>182</v>
      </c>
      <c r="O67" s="18" t="n">
        <v>0</v>
      </c>
      <c r="P67" s="20" t="n">
        <v>0</v>
      </c>
      <c r="Q67" s="18" t="n">
        <v>0</v>
      </c>
      <c r="R67" s="20" t="n">
        <v>0</v>
      </c>
      <c r="S67" s="18" t="n">
        <v>1.7400662</v>
      </c>
      <c r="T67" s="20" t="n">
        <v>0.19268</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48.94469459</v>
      </c>
      <c r="F70" s="20" t="n">
        <v>1.41409143</v>
      </c>
      <c r="G70" s="18" t="n">
        <v>27.21768928</v>
      </c>
      <c r="H70" s="20" t="n">
        <v>0.9403676</v>
      </c>
      <c r="I70" s="18" t="n">
        <v>19.7517401</v>
      </c>
      <c r="J70" s="20" t="n">
        <v>1.20139701</v>
      </c>
      <c r="K70" s="18" t="n">
        <v>0</v>
      </c>
      <c r="L70" s="20" t="n">
        <v>0</v>
      </c>
      <c r="M70" s="18" t="s">
        <v>182</v>
      </c>
      <c r="N70" s="20" t="s">
        <v>182</v>
      </c>
      <c r="O70" s="18" t="n">
        <v>0</v>
      </c>
      <c r="P70" s="20" t="n">
        <v>0</v>
      </c>
      <c r="Q70" s="18" t="n">
        <v>0</v>
      </c>
      <c r="R70" s="20" t="n">
        <v>0</v>
      </c>
      <c r="S70" s="18" t="n">
        <v>4.08587604</v>
      </c>
      <c r="T70" s="20" t="n">
        <v>0.4172267</v>
      </c>
    </row>
    <row r="71" spans="1:20">
      <c r="A71" s="15" t="s">
        <v>246</v>
      </c>
      <c r="B71" s="17" t="n">
        <v>6115</v>
      </c>
      <c r="C71" s="18">
        <f>(109.0/B71*100)</f>
        <v/>
      </c>
      <c r="D71" s="19" t="n">
        <v>6006</v>
      </c>
      <c r="E71" s="18" t="n">
        <v>49.10324523</v>
      </c>
      <c r="F71" s="20" t="n">
        <v>1.19519154</v>
      </c>
      <c r="G71" s="18" t="n">
        <v>29.01170857</v>
      </c>
      <c r="H71" s="20" t="n">
        <v>0.62456742</v>
      </c>
      <c r="I71" s="18" t="n">
        <v>20.89123675</v>
      </c>
      <c r="J71" s="20" t="n">
        <v>1.0084669</v>
      </c>
      <c r="K71" s="18" t="n">
        <v>0</v>
      </c>
      <c r="L71" s="20" t="n">
        <v>0</v>
      </c>
      <c r="M71" s="18" t="s">
        <v>182</v>
      </c>
      <c r="N71" s="20" t="s">
        <v>182</v>
      </c>
      <c r="O71" s="18" t="n">
        <v>0</v>
      </c>
      <c r="P71" s="20" t="n">
        <v>0</v>
      </c>
      <c r="Q71" s="18" t="n">
        <v>0</v>
      </c>
      <c r="R71" s="20" t="n">
        <v>0</v>
      </c>
      <c r="S71" s="18" t="n">
        <v>0.99380945</v>
      </c>
      <c r="T71" s="20" t="n">
        <v>0.10365246</v>
      </c>
    </row>
    <row r="72" spans="1:20">
      <c r="A72" s="15" t="s">
        <v>247</v>
      </c>
      <c r="B72" s="17" t="n">
        <v>7708</v>
      </c>
      <c r="C72" s="18">
        <f>(8.0/B72*100)</f>
        <v/>
      </c>
      <c r="D72" s="19" t="n">
        <v>7700</v>
      </c>
      <c r="E72" s="18" t="n">
        <v>12.76706498</v>
      </c>
      <c r="F72" s="20" t="n">
        <v>0.82573252</v>
      </c>
      <c r="G72" s="18" t="n">
        <v>24.13962606</v>
      </c>
      <c r="H72" s="20" t="n">
        <v>0.80472933</v>
      </c>
      <c r="I72" s="18" t="n">
        <v>62.74141685</v>
      </c>
      <c r="J72" s="20" t="n">
        <v>1.21653227</v>
      </c>
      <c r="K72" s="18" t="n">
        <v>0</v>
      </c>
      <c r="L72" s="20" t="n">
        <v>0</v>
      </c>
      <c r="M72" s="18" t="s">
        <v>182</v>
      </c>
      <c r="N72" s="20" t="s">
        <v>182</v>
      </c>
      <c r="O72" s="18" t="n">
        <v>0</v>
      </c>
      <c r="P72" s="20" t="n">
        <v>0</v>
      </c>
      <c r="Q72" s="18" t="n">
        <v>0</v>
      </c>
      <c r="R72" s="20" t="n">
        <v>0</v>
      </c>
      <c r="S72" s="18" t="n">
        <v>0.35189211</v>
      </c>
      <c r="T72" s="20" t="n">
        <v>0.06640608000000001</v>
      </c>
    </row>
    <row r="73" spans="1:20">
      <c r="A73" s="15" t="s">
        <v>248</v>
      </c>
      <c r="B73" s="17" t="n">
        <v>8249</v>
      </c>
      <c r="C73" s="18">
        <f>(225.0/B73*100)</f>
        <v/>
      </c>
      <c r="D73" s="19" t="n">
        <v>8024</v>
      </c>
      <c r="E73" s="18" t="n">
        <v>38.57028663</v>
      </c>
      <c r="F73" s="20" t="n">
        <v>1.22154208</v>
      </c>
      <c r="G73" s="18" t="n">
        <v>22.25166505</v>
      </c>
      <c r="H73" s="20" t="n">
        <v>0.68660138</v>
      </c>
      <c r="I73" s="18" t="n">
        <v>37.74711581</v>
      </c>
      <c r="J73" s="20" t="n">
        <v>1.09313222</v>
      </c>
      <c r="K73" s="18" t="n">
        <v>0</v>
      </c>
      <c r="L73" s="20" t="n">
        <v>0</v>
      </c>
      <c r="M73" s="18" t="s">
        <v>182</v>
      </c>
      <c r="N73" s="20" t="s">
        <v>182</v>
      </c>
      <c r="O73" s="18" t="n">
        <v>0</v>
      </c>
      <c r="P73" s="20" t="n">
        <v>0</v>
      </c>
      <c r="Q73" s="18" t="n">
        <v>0</v>
      </c>
      <c r="R73" s="20" t="n">
        <v>0</v>
      </c>
      <c r="S73" s="18" t="n">
        <v>1.4309325</v>
      </c>
      <c r="T73" s="20" t="n">
        <v>0.17572179</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38.91485735</v>
      </c>
      <c r="F77" s="20" t="n">
        <v>0.88694365</v>
      </c>
      <c r="G77" s="18" t="n">
        <v>32.96096877</v>
      </c>
      <c r="H77" s="20" t="n">
        <v>0.82890939</v>
      </c>
      <c r="I77" s="18" t="n">
        <v>17.73738992</v>
      </c>
      <c r="J77" s="20" t="n">
        <v>0.85207967</v>
      </c>
      <c r="K77" s="18" t="n">
        <v>0</v>
      </c>
      <c r="L77" s="20" t="n">
        <v>0</v>
      </c>
      <c r="M77" s="18" t="s">
        <v>182</v>
      </c>
      <c r="N77" s="20" t="s">
        <v>182</v>
      </c>
      <c r="O77" s="18" t="n">
        <v>0</v>
      </c>
      <c r="P77" s="20" t="n">
        <v>0</v>
      </c>
      <c r="Q77" s="18" t="n">
        <v>0</v>
      </c>
      <c r="R77" s="20" t="n">
        <v>0</v>
      </c>
      <c r="S77" s="18" t="n">
        <v>10.38678395</v>
      </c>
      <c r="T77" s="20" t="n">
        <v>0.78508423</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283</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26.2894348</v>
      </c>
      <c r="F7" s="20" t="n">
        <v>0.95217336</v>
      </c>
      <c r="G7" s="18" t="n">
        <v>19.75093611</v>
      </c>
      <c r="H7" s="20" t="n">
        <v>0.67852572</v>
      </c>
      <c r="I7" s="18" t="n">
        <v>48.98640202</v>
      </c>
      <c r="J7" s="20" t="n">
        <v>1.05818066</v>
      </c>
      <c r="K7" s="18" t="n">
        <v>0</v>
      </c>
      <c r="L7" s="20" t="n">
        <v>0</v>
      </c>
      <c r="M7" s="18" t="s">
        <v>182</v>
      </c>
      <c r="N7" s="20" t="s">
        <v>182</v>
      </c>
      <c r="O7" s="18" t="n">
        <v>0</v>
      </c>
      <c r="P7" s="20" t="n">
        <v>0</v>
      </c>
      <c r="Q7" s="18" t="n">
        <v>0</v>
      </c>
      <c r="R7" s="20" t="n">
        <v>0</v>
      </c>
      <c r="S7" s="18" t="n">
        <v>4.97322706</v>
      </c>
      <c r="T7" s="20" t="n">
        <v>0.30985749</v>
      </c>
    </row>
    <row r="8" spans="1:20">
      <c r="A8" s="15" t="s">
        <v>183</v>
      </c>
      <c r="B8" s="17" t="n">
        <v>7007</v>
      </c>
      <c r="C8" s="18">
        <f>(128.0/B8*100)</f>
        <v/>
      </c>
      <c r="D8" s="19" t="n">
        <v>6879</v>
      </c>
      <c r="E8" s="18" t="n">
        <v>8.77681932</v>
      </c>
      <c r="F8" s="20" t="n">
        <v>0.51653295</v>
      </c>
      <c r="G8" s="18" t="n">
        <v>6.28942905</v>
      </c>
      <c r="H8" s="20" t="n">
        <v>0.40018648</v>
      </c>
      <c r="I8" s="18" t="n">
        <v>77.58117061</v>
      </c>
      <c r="J8" s="20" t="n">
        <v>0.92278549</v>
      </c>
      <c r="K8" s="18" t="n">
        <v>0</v>
      </c>
      <c r="L8" s="20" t="n">
        <v>0</v>
      </c>
      <c r="M8" s="18" t="s">
        <v>182</v>
      </c>
      <c r="N8" s="20" t="s">
        <v>182</v>
      </c>
      <c r="O8" s="18" t="n">
        <v>0.48120063</v>
      </c>
      <c r="P8" s="20" t="n">
        <v>0.11853511</v>
      </c>
      <c r="Q8" s="18" t="n">
        <v>0</v>
      </c>
      <c r="R8" s="20" t="n">
        <v>0</v>
      </c>
      <c r="S8" s="18" t="n">
        <v>6.87138039</v>
      </c>
      <c r="T8" s="20" t="n">
        <v>0.38379202</v>
      </c>
    </row>
    <row r="9" spans="1:20">
      <c r="A9" s="15" t="s">
        <v>184</v>
      </c>
      <c r="B9" s="17" t="n">
        <v>9651</v>
      </c>
      <c r="C9" s="18">
        <f>(475.0/B9*100)</f>
        <v/>
      </c>
      <c r="D9" s="19" t="n">
        <v>9176</v>
      </c>
      <c r="E9" s="18" t="n">
        <v>16.71691802</v>
      </c>
      <c r="F9" s="20" t="n">
        <v>0.8005534600000001</v>
      </c>
      <c r="G9" s="18" t="n">
        <v>10.13260572</v>
      </c>
      <c r="H9" s="20" t="n">
        <v>0.61071452</v>
      </c>
      <c r="I9" s="18" t="n">
        <v>64.36088822000001</v>
      </c>
      <c r="J9" s="20" t="n">
        <v>1.23233738</v>
      </c>
      <c r="K9" s="18" t="n">
        <v>0</v>
      </c>
      <c r="L9" s="20" t="n">
        <v>0</v>
      </c>
      <c r="M9" s="18" t="s">
        <v>182</v>
      </c>
      <c r="N9" s="20" t="s">
        <v>182</v>
      </c>
      <c r="O9" s="18" t="n">
        <v>3.12761745</v>
      </c>
      <c r="P9" s="20" t="n">
        <v>0.5592627</v>
      </c>
      <c r="Q9" s="18" t="n">
        <v>0</v>
      </c>
      <c r="R9" s="20" t="n">
        <v>0</v>
      </c>
      <c r="S9" s="18" t="n">
        <v>5.66197059</v>
      </c>
      <c r="T9" s="20" t="n">
        <v>0.41556695</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11.73922623</v>
      </c>
      <c r="F11" s="20" t="n">
        <v>0.49868526</v>
      </c>
      <c r="G11" s="18" t="n">
        <v>9.832992880000001</v>
      </c>
      <c r="H11" s="20" t="n">
        <v>0.49859633</v>
      </c>
      <c r="I11" s="18" t="n">
        <v>73.08625026999999</v>
      </c>
      <c r="J11" s="20" t="n">
        <v>0.89028848</v>
      </c>
      <c r="K11" s="18" t="n">
        <v>0</v>
      </c>
      <c r="L11" s="20" t="n">
        <v>0</v>
      </c>
      <c r="M11" s="18" t="s">
        <v>182</v>
      </c>
      <c r="N11" s="20" t="s">
        <v>182</v>
      </c>
      <c r="O11" s="18" t="n">
        <v>0</v>
      </c>
      <c r="P11" s="20" t="n">
        <v>0</v>
      </c>
      <c r="Q11" s="18" t="n">
        <v>0</v>
      </c>
      <c r="R11" s="20" t="n">
        <v>0</v>
      </c>
      <c r="S11" s="18" t="n">
        <v>5.34153062</v>
      </c>
      <c r="T11" s="20" t="n">
        <v>0.41971972</v>
      </c>
    </row>
    <row r="12" spans="1:20">
      <c r="A12" s="15" t="s">
        <v>187</v>
      </c>
      <c r="B12" s="17" t="n">
        <v>6894</v>
      </c>
      <c r="C12" s="18">
        <f>(125.0/B12*100)</f>
        <v/>
      </c>
      <c r="D12" s="19" t="n">
        <v>6769</v>
      </c>
      <c r="E12" s="18" t="n">
        <v>12.11459931</v>
      </c>
      <c r="F12" s="20" t="n">
        <v>0.69567634</v>
      </c>
      <c r="G12" s="18" t="n">
        <v>8.568724489999999</v>
      </c>
      <c r="H12" s="20" t="n">
        <v>0.69163438</v>
      </c>
      <c r="I12" s="18" t="n">
        <v>70.61087779</v>
      </c>
      <c r="J12" s="20" t="n">
        <v>1.26900665</v>
      </c>
      <c r="K12" s="18" t="n">
        <v>0</v>
      </c>
      <c r="L12" s="20" t="n">
        <v>0</v>
      </c>
      <c r="M12" s="18" t="s">
        <v>182</v>
      </c>
      <c r="N12" s="20" t="s">
        <v>182</v>
      </c>
      <c r="O12" s="18" t="n">
        <v>2.37450177</v>
      </c>
      <c r="P12" s="20" t="n">
        <v>0.59805562</v>
      </c>
      <c r="Q12" s="18" t="n">
        <v>0</v>
      </c>
      <c r="R12" s="20" t="n">
        <v>0</v>
      </c>
      <c r="S12" s="18" t="n">
        <v>6.33129664</v>
      </c>
      <c r="T12" s="20" t="n">
        <v>0.44203555</v>
      </c>
    </row>
    <row r="13" spans="1:20">
      <c r="A13" s="15" t="s">
        <v>188</v>
      </c>
      <c r="B13" s="17" t="n">
        <v>7161</v>
      </c>
      <c r="C13" s="18">
        <f>(301.0/B13*100)</f>
        <v/>
      </c>
      <c r="D13" s="19" t="n">
        <v>6860</v>
      </c>
      <c r="E13" s="18" t="n">
        <v>24.29699052</v>
      </c>
      <c r="F13" s="20" t="n">
        <v>1.39525185</v>
      </c>
      <c r="G13" s="18" t="n">
        <v>20.34594497</v>
      </c>
      <c r="H13" s="20" t="n">
        <v>1.26852083</v>
      </c>
      <c r="I13" s="18" t="n">
        <v>46.61336493</v>
      </c>
      <c r="J13" s="20" t="n">
        <v>1.7512277</v>
      </c>
      <c r="K13" s="18" t="n">
        <v>0</v>
      </c>
      <c r="L13" s="20" t="n">
        <v>0</v>
      </c>
      <c r="M13" s="18" t="s">
        <v>182</v>
      </c>
      <c r="N13" s="20" t="s">
        <v>182</v>
      </c>
      <c r="O13" s="18" t="n">
        <v>4.18252404</v>
      </c>
      <c r="P13" s="20" t="n">
        <v>0.48048381</v>
      </c>
      <c r="Q13" s="18" t="n">
        <v>0</v>
      </c>
      <c r="R13" s="20" t="n">
        <v>0</v>
      </c>
      <c r="S13" s="18" t="n">
        <v>4.56117553</v>
      </c>
      <c r="T13" s="20" t="n">
        <v>0.39246433</v>
      </c>
    </row>
    <row r="14" spans="1:20">
      <c r="A14" s="15" t="s">
        <v>189</v>
      </c>
      <c r="B14" s="17" t="n">
        <v>5587</v>
      </c>
      <c r="C14" s="18">
        <f>(185.0/B14*100)</f>
        <v/>
      </c>
      <c r="D14" s="19" t="n">
        <v>5402</v>
      </c>
      <c r="E14" s="18" t="n">
        <v>17.17705494</v>
      </c>
      <c r="F14" s="20" t="n">
        <v>1.05670491</v>
      </c>
      <c r="G14" s="18" t="n">
        <v>14.54735344</v>
      </c>
      <c r="H14" s="20" t="n">
        <v>0.67117271</v>
      </c>
      <c r="I14" s="18" t="n">
        <v>65.81289447</v>
      </c>
      <c r="J14" s="20" t="n">
        <v>1.30234272</v>
      </c>
      <c r="K14" s="18" t="n">
        <v>0</v>
      </c>
      <c r="L14" s="20" t="n">
        <v>0</v>
      </c>
      <c r="M14" s="18" t="s">
        <v>182</v>
      </c>
      <c r="N14" s="20" t="s">
        <v>182</v>
      </c>
      <c r="O14" s="18" t="n">
        <v>0</v>
      </c>
      <c r="P14" s="20" t="n">
        <v>0</v>
      </c>
      <c r="Q14" s="18" t="n">
        <v>0</v>
      </c>
      <c r="R14" s="20" t="n">
        <v>0</v>
      </c>
      <c r="S14" s="18" t="n">
        <v>2.46269715</v>
      </c>
      <c r="T14" s="20" t="n">
        <v>0.2244934</v>
      </c>
    </row>
    <row r="15" spans="1:20">
      <c r="A15" s="15" t="s">
        <v>190</v>
      </c>
      <c r="B15" s="17" t="n">
        <v>5882</v>
      </c>
      <c r="C15" s="18">
        <f>(131.0/B15*100)</f>
        <v/>
      </c>
      <c r="D15" s="19" t="n">
        <v>5751</v>
      </c>
      <c r="E15" s="18" t="n">
        <v>45.46944747</v>
      </c>
      <c r="F15" s="20" t="n">
        <v>2.38763481</v>
      </c>
      <c r="G15" s="18" t="n">
        <v>14.89961753</v>
      </c>
      <c r="H15" s="20" t="n">
        <v>0.80972356</v>
      </c>
      <c r="I15" s="18" t="n">
        <v>35.63098442</v>
      </c>
      <c r="J15" s="20" t="n">
        <v>2.47552016</v>
      </c>
      <c r="K15" s="18" t="n">
        <v>0</v>
      </c>
      <c r="L15" s="20" t="n">
        <v>0</v>
      </c>
      <c r="M15" s="18" t="s">
        <v>182</v>
      </c>
      <c r="N15" s="20" t="s">
        <v>182</v>
      </c>
      <c r="O15" s="18" t="n">
        <v>1.02633195</v>
      </c>
      <c r="P15" s="20" t="n">
        <v>0.45994508</v>
      </c>
      <c r="Q15" s="18" t="n">
        <v>0</v>
      </c>
      <c r="R15" s="20" t="n">
        <v>0</v>
      </c>
      <c r="S15" s="18" t="n">
        <v>2.97361863</v>
      </c>
      <c r="T15" s="20" t="n">
        <v>0.32798378</v>
      </c>
    </row>
    <row r="16" spans="1:20">
      <c r="A16" s="15" t="s">
        <v>191</v>
      </c>
      <c r="B16" s="17" t="n">
        <v>6108</v>
      </c>
      <c r="C16" s="18">
        <f>(244.0/B16*100)</f>
        <v/>
      </c>
      <c r="D16" s="19" t="n">
        <v>5864</v>
      </c>
      <c r="E16" s="18" t="n">
        <v>17.54976294</v>
      </c>
      <c r="F16" s="20" t="n">
        <v>0.77189816</v>
      </c>
      <c r="G16" s="18" t="n">
        <v>7.00328667</v>
      </c>
      <c r="H16" s="20" t="n">
        <v>0.44702489</v>
      </c>
      <c r="I16" s="18" t="n">
        <v>68.83377582</v>
      </c>
      <c r="J16" s="20" t="n">
        <v>1.08126181</v>
      </c>
      <c r="K16" s="18" t="n">
        <v>0</v>
      </c>
      <c r="L16" s="20" t="n">
        <v>0</v>
      </c>
      <c r="M16" s="18" t="s">
        <v>182</v>
      </c>
      <c r="N16" s="20" t="s">
        <v>182</v>
      </c>
      <c r="O16" s="18" t="n">
        <v>0</v>
      </c>
      <c r="P16" s="20" t="n">
        <v>0</v>
      </c>
      <c r="Q16" s="18" t="n">
        <v>0</v>
      </c>
      <c r="R16" s="20" t="n">
        <v>0</v>
      </c>
      <c r="S16" s="18" t="n">
        <v>6.61317457</v>
      </c>
      <c r="T16" s="20" t="n">
        <v>0.5000808799999999</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15.3496412</v>
      </c>
      <c r="F18" s="20" t="n">
        <v>0.83306734</v>
      </c>
      <c r="G18" s="18" t="n">
        <v>10.87475714</v>
      </c>
      <c r="H18" s="20" t="n">
        <v>0.62126947</v>
      </c>
      <c r="I18" s="18" t="n">
        <v>67.02087932000001</v>
      </c>
      <c r="J18" s="20" t="n">
        <v>1.48871688</v>
      </c>
      <c r="K18" s="18" t="n">
        <v>0</v>
      </c>
      <c r="L18" s="20" t="n">
        <v>0</v>
      </c>
      <c r="M18" s="18" t="s">
        <v>182</v>
      </c>
      <c r="N18" s="20" t="s">
        <v>182</v>
      </c>
      <c r="O18" s="18" t="n">
        <v>0</v>
      </c>
      <c r="P18" s="20" t="n">
        <v>0</v>
      </c>
      <c r="Q18" s="18" t="n">
        <v>0</v>
      </c>
      <c r="R18" s="20" t="n">
        <v>0</v>
      </c>
      <c r="S18" s="18" t="n">
        <v>6.75472233</v>
      </c>
      <c r="T18" s="20" t="n">
        <v>0.64930464</v>
      </c>
    </row>
    <row r="19" spans="1:20">
      <c r="A19" s="15" t="s">
        <v>194</v>
      </c>
      <c r="B19" s="17" t="n">
        <v>5658</v>
      </c>
      <c r="C19" s="18">
        <f>(123.0/B19*100)</f>
        <v/>
      </c>
      <c r="D19" s="19" t="n">
        <v>5535</v>
      </c>
      <c r="E19" s="18" t="n">
        <v>12.32516521</v>
      </c>
      <c r="F19" s="20" t="n">
        <v>0.67814568</v>
      </c>
      <c r="G19" s="18" t="n">
        <v>10.10190887</v>
      </c>
      <c r="H19" s="20" t="n">
        <v>0.46810177</v>
      </c>
      <c r="I19" s="18" t="n">
        <v>72.83809476</v>
      </c>
      <c r="J19" s="20" t="n">
        <v>0.92912774</v>
      </c>
      <c r="K19" s="18" t="n">
        <v>0</v>
      </c>
      <c r="L19" s="20" t="n">
        <v>0</v>
      </c>
      <c r="M19" s="18" t="s">
        <v>182</v>
      </c>
      <c r="N19" s="20" t="s">
        <v>182</v>
      </c>
      <c r="O19" s="18" t="n">
        <v>0</v>
      </c>
      <c r="P19" s="20" t="n">
        <v>0</v>
      </c>
      <c r="Q19" s="18" t="n">
        <v>0</v>
      </c>
      <c r="R19" s="20" t="n">
        <v>0</v>
      </c>
      <c r="S19" s="18" t="n">
        <v>4.73483116</v>
      </c>
      <c r="T19" s="20" t="n">
        <v>0.39527784</v>
      </c>
    </row>
    <row r="20" spans="1:20">
      <c r="A20" s="15" t="s">
        <v>195</v>
      </c>
      <c r="B20" s="17" t="n">
        <v>3371</v>
      </c>
      <c r="C20" s="18">
        <f>(81.0/B20*100)</f>
        <v/>
      </c>
      <c r="D20" s="19" t="n">
        <v>3290</v>
      </c>
      <c r="E20" s="18" t="n">
        <v>39.20990391</v>
      </c>
      <c r="F20" s="20" t="n">
        <v>0.72858558</v>
      </c>
      <c r="G20" s="18" t="n">
        <v>20.88160146</v>
      </c>
      <c r="H20" s="20" t="n">
        <v>0.6247504699999999</v>
      </c>
      <c r="I20" s="18" t="n">
        <v>36.5651262</v>
      </c>
      <c r="J20" s="20" t="n">
        <v>0.62699996</v>
      </c>
      <c r="K20" s="18" t="n">
        <v>0</v>
      </c>
      <c r="L20" s="20" t="n">
        <v>0</v>
      </c>
      <c r="M20" s="18" t="s">
        <v>182</v>
      </c>
      <c r="N20" s="20" t="s">
        <v>182</v>
      </c>
      <c r="O20" s="18" t="n">
        <v>0</v>
      </c>
      <c r="P20" s="20" t="n">
        <v>0</v>
      </c>
      <c r="Q20" s="18" t="n">
        <v>0</v>
      </c>
      <c r="R20" s="20" t="n">
        <v>0</v>
      </c>
      <c r="S20" s="18" t="n">
        <v>3.34336843</v>
      </c>
      <c r="T20" s="20" t="n">
        <v>0.35768923</v>
      </c>
    </row>
    <row r="21" spans="1:20">
      <c r="A21" s="15" t="s">
        <v>196</v>
      </c>
      <c r="B21" s="17" t="n">
        <v>5741</v>
      </c>
      <c r="C21" s="18">
        <f>(73.0/B21*100)</f>
        <v/>
      </c>
      <c r="D21" s="19" t="n">
        <v>5668</v>
      </c>
      <c r="E21" s="18" t="n">
        <v>12.1868908</v>
      </c>
      <c r="F21" s="20" t="n">
        <v>1.38059543</v>
      </c>
      <c r="G21" s="18" t="n">
        <v>14.04882224</v>
      </c>
      <c r="H21" s="20" t="n">
        <v>0.93496298</v>
      </c>
      <c r="I21" s="18" t="n">
        <v>70.42495766</v>
      </c>
      <c r="J21" s="20" t="n">
        <v>1.7631482</v>
      </c>
      <c r="K21" s="18" t="n">
        <v>0</v>
      </c>
      <c r="L21" s="20" t="n">
        <v>0</v>
      </c>
      <c r="M21" s="18" t="s">
        <v>182</v>
      </c>
      <c r="N21" s="20" t="s">
        <v>182</v>
      </c>
      <c r="O21" s="18" t="n">
        <v>0</v>
      </c>
      <c r="P21" s="20" t="n">
        <v>0</v>
      </c>
      <c r="Q21" s="18" t="n">
        <v>0</v>
      </c>
      <c r="R21" s="20" t="n">
        <v>0</v>
      </c>
      <c r="S21" s="18" t="n">
        <v>3.33932931</v>
      </c>
      <c r="T21" s="20" t="n">
        <v>0.26912865</v>
      </c>
    </row>
    <row r="22" spans="1:20">
      <c r="A22" s="15" t="s">
        <v>197</v>
      </c>
      <c r="B22" s="17" t="n">
        <v>6598</v>
      </c>
      <c r="C22" s="18">
        <f>(98.0/B22*100)</f>
        <v/>
      </c>
      <c r="D22" s="19" t="n">
        <v>6500</v>
      </c>
      <c r="E22" s="18" t="n">
        <v>16.9041849</v>
      </c>
      <c r="F22" s="20" t="n">
        <v>1.02365583</v>
      </c>
      <c r="G22" s="18" t="n">
        <v>7.74390635</v>
      </c>
      <c r="H22" s="20" t="n">
        <v>0.34271158</v>
      </c>
      <c r="I22" s="18" t="n">
        <v>58.72888869</v>
      </c>
      <c r="J22" s="20" t="n">
        <v>1.5222288</v>
      </c>
      <c r="K22" s="18" t="n">
        <v>0</v>
      </c>
      <c r="L22" s="20" t="n">
        <v>0</v>
      </c>
      <c r="M22" s="18" t="s">
        <v>182</v>
      </c>
      <c r="N22" s="20" t="s">
        <v>182</v>
      </c>
      <c r="O22" s="18" t="n">
        <v>10.37914633</v>
      </c>
      <c r="P22" s="20" t="n">
        <v>1.3406859</v>
      </c>
      <c r="Q22" s="18" t="n">
        <v>0</v>
      </c>
      <c r="R22" s="20" t="n">
        <v>0</v>
      </c>
      <c r="S22" s="18" t="n">
        <v>6.24387374</v>
      </c>
      <c r="T22" s="20" t="n">
        <v>0.5236452700000001</v>
      </c>
    </row>
    <row r="23" spans="1:20">
      <c r="A23" s="15" t="s">
        <v>198</v>
      </c>
      <c r="B23" s="17" t="n">
        <v>11583</v>
      </c>
      <c r="C23" s="18">
        <f>(505.0/B23*100)</f>
        <v/>
      </c>
      <c r="D23" s="19" t="n">
        <v>11078</v>
      </c>
      <c r="E23" s="18" t="n">
        <v>13.60571565</v>
      </c>
      <c r="F23" s="20" t="n">
        <v>0.79505821</v>
      </c>
      <c r="G23" s="18" t="n">
        <v>9.157780069999999</v>
      </c>
      <c r="H23" s="20" t="n">
        <v>0.43119787</v>
      </c>
      <c r="I23" s="18" t="n">
        <v>72.03660875</v>
      </c>
      <c r="J23" s="20" t="n">
        <v>1.00605453</v>
      </c>
      <c r="K23" s="18" t="n">
        <v>0</v>
      </c>
      <c r="L23" s="20" t="n">
        <v>0</v>
      </c>
      <c r="M23" s="18" t="s">
        <v>182</v>
      </c>
      <c r="N23" s="20" t="s">
        <v>182</v>
      </c>
      <c r="O23" s="18" t="n">
        <v>0</v>
      </c>
      <c r="P23" s="20" t="n">
        <v>0</v>
      </c>
      <c r="Q23" s="18" t="n">
        <v>0</v>
      </c>
      <c r="R23" s="20" t="n">
        <v>0</v>
      </c>
      <c r="S23" s="18" t="n">
        <v>5.19989553</v>
      </c>
      <c r="T23" s="20" t="n">
        <v>0.40505128</v>
      </c>
    </row>
    <row r="24" spans="1:20">
      <c r="A24" s="15" t="s">
        <v>199</v>
      </c>
      <c r="B24" s="17" t="n">
        <v>6647</v>
      </c>
      <c r="C24" s="18">
        <f>(13.0/B24*100)</f>
        <v/>
      </c>
      <c r="D24" s="19" t="n">
        <v>6634</v>
      </c>
      <c r="E24" s="18" t="n">
        <v>7.62068737</v>
      </c>
      <c r="F24" s="20" t="n">
        <v>0.66811809</v>
      </c>
      <c r="G24" s="18" t="n">
        <v>10.43606357</v>
      </c>
      <c r="H24" s="20" t="n">
        <v>0.49486471</v>
      </c>
      <c r="I24" s="18" t="n">
        <v>79.35843255</v>
      </c>
      <c r="J24" s="20" t="n">
        <v>0.94265895</v>
      </c>
      <c r="K24" s="18" t="n">
        <v>0</v>
      </c>
      <c r="L24" s="20" t="n">
        <v>0</v>
      </c>
      <c r="M24" s="18" t="s">
        <v>182</v>
      </c>
      <c r="N24" s="20" t="s">
        <v>182</v>
      </c>
      <c r="O24" s="18" t="n">
        <v>0</v>
      </c>
      <c r="P24" s="20" t="n">
        <v>0</v>
      </c>
      <c r="Q24" s="18" t="n">
        <v>0</v>
      </c>
      <c r="R24" s="20" t="n">
        <v>0</v>
      </c>
      <c r="S24" s="18" t="n">
        <v>2.58481651</v>
      </c>
      <c r="T24" s="20" t="n">
        <v>0.2816707</v>
      </c>
    </row>
    <row r="25" spans="1:20">
      <c r="A25" s="15" t="s">
        <v>200</v>
      </c>
      <c r="B25" s="17" t="n">
        <v>5581</v>
      </c>
      <c r="C25" s="18">
        <f>(28.0/B25*100)</f>
        <v/>
      </c>
      <c r="D25" s="19" t="n">
        <v>5553</v>
      </c>
      <c r="E25" s="18" t="n">
        <v>6.51714002</v>
      </c>
      <c r="F25" s="20" t="n">
        <v>0.67913686</v>
      </c>
      <c r="G25" s="18" t="n">
        <v>18.03120953</v>
      </c>
      <c r="H25" s="20" t="n">
        <v>0.86179402</v>
      </c>
      <c r="I25" s="18" t="n">
        <v>73.10607481</v>
      </c>
      <c r="J25" s="20" t="n">
        <v>1.22879428</v>
      </c>
      <c r="K25" s="18" t="n">
        <v>0</v>
      </c>
      <c r="L25" s="20" t="n">
        <v>0</v>
      </c>
      <c r="M25" s="18" t="s">
        <v>182</v>
      </c>
      <c r="N25" s="20" t="s">
        <v>182</v>
      </c>
      <c r="O25" s="18" t="n">
        <v>0</v>
      </c>
      <c r="P25" s="20" t="n">
        <v>0</v>
      </c>
      <c r="Q25" s="18" t="n">
        <v>0</v>
      </c>
      <c r="R25" s="20" t="n">
        <v>0</v>
      </c>
      <c r="S25" s="18" t="n">
        <v>2.34557565</v>
      </c>
      <c r="T25" s="20" t="n">
        <v>0.23659638</v>
      </c>
    </row>
    <row r="26" spans="1:20">
      <c r="A26" s="15" t="s">
        <v>201</v>
      </c>
      <c r="B26" s="17" t="n">
        <v>4869</v>
      </c>
      <c r="C26" s="18">
        <f>(98.0/B26*100)</f>
        <v/>
      </c>
      <c r="D26" s="19" t="n">
        <v>4771</v>
      </c>
      <c r="E26" s="18" t="n">
        <v>11.56264782</v>
      </c>
      <c r="F26" s="20" t="n">
        <v>0.63477666</v>
      </c>
      <c r="G26" s="18" t="n">
        <v>12.47061009</v>
      </c>
      <c r="H26" s="20" t="n">
        <v>0.6574943600000001</v>
      </c>
      <c r="I26" s="18" t="n">
        <v>72.38076728999999</v>
      </c>
      <c r="J26" s="20" t="n">
        <v>0.95944876</v>
      </c>
      <c r="K26" s="18" t="n">
        <v>0</v>
      </c>
      <c r="L26" s="20" t="n">
        <v>0</v>
      </c>
      <c r="M26" s="18" t="s">
        <v>182</v>
      </c>
      <c r="N26" s="20" t="s">
        <v>182</v>
      </c>
      <c r="O26" s="18" t="n">
        <v>0</v>
      </c>
      <c r="P26" s="20" t="n">
        <v>0</v>
      </c>
      <c r="Q26" s="18" t="n">
        <v>0</v>
      </c>
      <c r="R26" s="20" t="n">
        <v>0</v>
      </c>
      <c r="S26" s="18" t="n">
        <v>3.5859748</v>
      </c>
      <c r="T26" s="20" t="n">
        <v>0.2936123</v>
      </c>
    </row>
    <row r="27" spans="1:20">
      <c r="A27" s="15" t="s">
        <v>202</v>
      </c>
      <c r="B27" s="17" t="n">
        <v>5299</v>
      </c>
      <c r="C27" s="18">
        <f>(159.0/B27*100)</f>
        <v/>
      </c>
      <c r="D27" s="19" t="n">
        <v>5140</v>
      </c>
      <c r="E27" s="18" t="n">
        <v>16.82912549</v>
      </c>
      <c r="F27" s="20" t="n">
        <v>0.50815323</v>
      </c>
      <c r="G27" s="18" t="n">
        <v>8.97884444</v>
      </c>
      <c r="H27" s="20" t="n">
        <v>0.42364269</v>
      </c>
      <c r="I27" s="18" t="n">
        <v>66.7342438</v>
      </c>
      <c r="J27" s="20" t="n">
        <v>0.57131117</v>
      </c>
      <c r="K27" s="18" t="n">
        <v>0</v>
      </c>
      <c r="L27" s="20" t="n">
        <v>0</v>
      </c>
      <c r="M27" s="18" t="s">
        <v>182</v>
      </c>
      <c r="N27" s="20" t="s">
        <v>182</v>
      </c>
      <c r="O27" s="18" t="n">
        <v>0</v>
      </c>
      <c r="P27" s="20" t="n">
        <v>0</v>
      </c>
      <c r="Q27" s="18" t="n">
        <v>0</v>
      </c>
      <c r="R27" s="20" t="n">
        <v>0</v>
      </c>
      <c r="S27" s="18" t="n">
        <v>7.45778628</v>
      </c>
      <c r="T27" s="20" t="n">
        <v>0.35985928</v>
      </c>
    </row>
    <row r="28" spans="1:20">
      <c r="A28" s="15" t="s">
        <v>203</v>
      </c>
      <c r="B28" s="17" t="n">
        <v>7568</v>
      </c>
      <c r="C28" s="18">
        <f>(123.0/B28*100)</f>
        <v/>
      </c>
      <c r="D28" s="19" t="n">
        <v>7445</v>
      </c>
      <c r="E28" s="18" t="n">
        <v>11.649848</v>
      </c>
      <c r="F28" s="20" t="n">
        <v>0.57375652</v>
      </c>
      <c r="G28" s="18" t="n">
        <v>8.7189234</v>
      </c>
      <c r="H28" s="20" t="n">
        <v>0.41301952</v>
      </c>
      <c r="I28" s="18" t="n">
        <v>76.15507201</v>
      </c>
      <c r="J28" s="20" t="n">
        <v>0.7937487600000001</v>
      </c>
      <c r="K28" s="18" t="n">
        <v>0</v>
      </c>
      <c r="L28" s="20" t="n">
        <v>0</v>
      </c>
      <c r="M28" s="18" t="s">
        <v>182</v>
      </c>
      <c r="N28" s="20" t="s">
        <v>182</v>
      </c>
      <c r="O28" s="18" t="n">
        <v>0</v>
      </c>
      <c r="P28" s="20" t="n">
        <v>0</v>
      </c>
      <c r="Q28" s="18" t="n">
        <v>0</v>
      </c>
      <c r="R28" s="20" t="n">
        <v>0</v>
      </c>
      <c r="S28" s="18" t="n">
        <v>3.47615659</v>
      </c>
      <c r="T28" s="20" t="n">
        <v>0.25787643</v>
      </c>
    </row>
    <row r="29" spans="1:20">
      <c r="A29" s="15" t="s">
        <v>204</v>
      </c>
      <c r="B29" s="17" t="n">
        <v>5385</v>
      </c>
      <c r="C29" s="18">
        <f>(36.0/B29*100)</f>
        <v/>
      </c>
      <c r="D29" s="19" t="n">
        <v>5349</v>
      </c>
      <c r="E29" s="18" t="n">
        <v>13.77952311</v>
      </c>
      <c r="F29" s="20" t="n">
        <v>1.04247084</v>
      </c>
      <c r="G29" s="18" t="n">
        <v>17.16675816</v>
      </c>
      <c r="H29" s="20" t="n">
        <v>1.19684503</v>
      </c>
      <c r="I29" s="18" t="n">
        <v>63.87022987</v>
      </c>
      <c r="J29" s="20" t="n">
        <v>1.84411017</v>
      </c>
      <c r="K29" s="18" t="n">
        <v>0</v>
      </c>
      <c r="L29" s="20" t="n">
        <v>0</v>
      </c>
      <c r="M29" s="18" t="s">
        <v>182</v>
      </c>
      <c r="N29" s="20" t="s">
        <v>182</v>
      </c>
      <c r="O29" s="18" t="n">
        <v>2.76922343</v>
      </c>
      <c r="P29" s="20" t="n">
        <v>0.24152133</v>
      </c>
      <c r="Q29" s="18" t="n">
        <v>0</v>
      </c>
      <c r="R29" s="20" t="n">
        <v>0</v>
      </c>
      <c r="S29" s="18" t="n">
        <v>2.41426542</v>
      </c>
      <c r="T29" s="20" t="n">
        <v>0.26729724</v>
      </c>
    </row>
    <row r="30" spans="1:20">
      <c r="A30" s="15" t="s">
        <v>205</v>
      </c>
      <c r="B30" s="17" t="n">
        <v>4520</v>
      </c>
      <c r="C30" s="18">
        <f>(504.0/B30*100)</f>
        <v/>
      </c>
      <c r="D30" s="19" t="n">
        <v>4016</v>
      </c>
      <c r="E30" s="18" t="n">
        <v>24.7572657</v>
      </c>
      <c r="F30" s="20" t="n">
        <v>1.22591907</v>
      </c>
      <c r="G30" s="18" t="n">
        <v>21.16164712</v>
      </c>
      <c r="H30" s="20" t="n">
        <v>0.83348606</v>
      </c>
      <c r="I30" s="18" t="n">
        <v>48.97999271</v>
      </c>
      <c r="J30" s="20" t="n">
        <v>1.48758091</v>
      </c>
      <c r="K30" s="18" t="n">
        <v>0</v>
      </c>
      <c r="L30" s="20" t="n">
        <v>0</v>
      </c>
      <c r="M30" s="18" t="s">
        <v>182</v>
      </c>
      <c r="N30" s="20" t="s">
        <v>182</v>
      </c>
      <c r="O30" s="18" t="n">
        <v>0</v>
      </c>
      <c r="P30" s="20" t="n">
        <v>0</v>
      </c>
      <c r="Q30" s="18" t="n">
        <v>0</v>
      </c>
      <c r="R30" s="20" t="n">
        <v>0</v>
      </c>
      <c r="S30" s="18" t="n">
        <v>5.10109447</v>
      </c>
      <c r="T30" s="20" t="n">
        <v>0.40223907</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11.424942</v>
      </c>
      <c r="F32" s="20" t="n">
        <v>0.6787177599999999</v>
      </c>
      <c r="G32" s="18" t="n">
        <v>13.5368805</v>
      </c>
      <c r="H32" s="20" t="n">
        <v>0.66315452</v>
      </c>
      <c r="I32" s="18" t="n">
        <v>72.30284097000001</v>
      </c>
      <c r="J32" s="20" t="n">
        <v>1.08521261</v>
      </c>
      <c r="K32" s="18" t="n">
        <v>0</v>
      </c>
      <c r="L32" s="20" t="n">
        <v>0</v>
      </c>
      <c r="M32" s="18" t="s">
        <v>182</v>
      </c>
      <c r="N32" s="20" t="s">
        <v>182</v>
      </c>
      <c r="O32" s="18" t="n">
        <v>0</v>
      </c>
      <c r="P32" s="20" t="n">
        <v>0</v>
      </c>
      <c r="Q32" s="18" t="n">
        <v>0</v>
      </c>
      <c r="R32" s="20" t="n">
        <v>0</v>
      </c>
      <c r="S32" s="18" t="n">
        <v>2.73533652</v>
      </c>
      <c r="T32" s="20" t="n">
        <v>0.27841033</v>
      </c>
    </row>
    <row r="33" spans="1:20">
      <c r="A33" s="15" t="s">
        <v>208</v>
      </c>
      <c r="B33" s="17" t="n">
        <v>7325</v>
      </c>
      <c r="C33" s="18">
        <f>(215.0/B33*100)</f>
        <v/>
      </c>
      <c r="D33" s="19" t="n">
        <v>7110</v>
      </c>
      <c r="E33" s="18" t="n">
        <v>13.95820294</v>
      </c>
      <c r="F33" s="20" t="n">
        <v>0.71703271</v>
      </c>
      <c r="G33" s="18" t="n">
        <v>8.582834869999999</v>
      </c>
      <c r="H33" s="20" t="n">
        <v>0.6311647500000001</v>
      </c>
      <c r="I33" s="18" t="n">
        <v>73.97799354</v>
      </c>
      <c r="J33" s="20" t="n">
        <v>1.05510888</v>
      </c>
      <c r="K33" s="18" t="n">
        <v>0</v>
      </c>
      <c r="L33" s="20" t="n">
        <v>0</v>
      </c>
      <c r="M33" s="18" t="s">
        <v>182</v>
      </c>
      <c r="N33" s="20" t="s">
        <v>182</v>
      </c>
      <c r="O33" s="18" t="n">
        <v>0</v>
      </c>
      <c r="P33" s="20" t="n">
        <v>0</v>
      </c>
      <c r="Q33" s="18" t="n">
        <v>0</v>
      </c>
      <c r="R33" s="20" t="n">
        <v>0</v>
      </c>
      <c r="S33" s="18" t="n">
        <v>3.48096866</v>
      </c>
      <c r="T33" s="20" t="n">
        <v>0.24500268</v>
      </c>
    </row>
    <row r="34" spans="1:20">
      <c r="A34" s="15" t="s">
        <v>209</v>
      </c>
      <c r="B34" s="17" t="n">
        <v>6350</v>
      </c>
      <c r="C34" s="18">
        <f>(79.0/B34*100)</f>
        <v/>
      </c>
      <c r="D34" s="19" t="n">
        <v>6271</v>
      </c>
      <c r="E34" s="18" t="n">
        <v>21.76430495</v>
      </c>
      <c r="F34" s="20" t="n">
        <v>1.03193954</v>
      </c>
      <c r="G34" s="18" t="n">
        <v>13.61675817</v>
      </c>
      <c r="H34" s="20" t="n">
        <v>0.65780707</v>
      </c>
      <c r="I34" s="18" t="n">
        <v>56.01291985</v>
      </c>
      <c r="J34" s="20" t="n">
        <v>1.37366925</v>
      </c>
      <c r="K34" s="18" t="n">
        <v>0</v>
      </c>
      <c r="L34" s="20" t="n">
        <v>0</v>
      </c>
      <c r="M34" s="18" t="s">
        <v>182</v>
      </c>
      <c r="N34" s="20" t="s">
        <v>182</v>
      </c>
      <c r="O34" s="18" t="n">
        <v>2.57674816</v>
      </c>
      <c r="P34" s="20" t="n">
        <v>0.53487772</v>
      </c>
      <c r="Q34" s="18" t="n">
        <v>0</v>
      </c>
      <c r="R34" s="20" t="n">
        <v>0</v>
      </c>
      <c r="S34" s="18" t="n">
        <v>6.02926887</v>
      </c>
      <c r="T34" s="20" t="n">
        <v>0.52868279</v>
      </c>
    </row>
    <row r="35" spans="1:20">
      <c r="A35" s="15" t="s">
        <v>210</v>
      </c>
      <c r="B35" s="17" t="n">
        <v>6406</v>
      </c>
      <c r="C35" s="18">
        <f>(67.0/B35*100)</f>
        <v/>
      </c>
      <c r="D35" s="19" t="n">
        <v>6339</v>
      </c>
      <c r="E35" s="18" t="n">
        <v>12.15610344</v>
      </c>
      <c r="F35" s="20" t="n">
        <v>0.5068729199999999</v>
      </c>
      <c r="G35" s="18" t="n">
        <v>9.096081160000001</v>
      </c>
      <c r="H35" s="20" t="n">
        <v>0.47190371</v>
      </c>
      <c r="I35" s="18" t="n">
        <v>72.76354569999999</v>
      </c>
      <c r="J35" s="20" t="n">
        <v>0.62072088</v>
      </c>
      <c r="K35" s="18" t="n">
        <v>0</v>
      </c>
      <c r="L35" s="20" t="n">
        <v>0</v>
      </c>
      <c r="M35" s="18" t="s">
        <v>182</v>
      </c>
      <c r="N35" s="20" t="s">
        <v>182</v>
      </c>
      <c r="O35" s="18" t="n">
        <v>1.03972429</v>
      </c>
      <c r="P35" s="20" t="n">
        <v>0.05690605</v>
      </c>
      <c r="Q35" s="18" t="n">
        <v>0</v>
      </c>
      <c r="R35" s="20" t="n">
        <v>0</v>
      </c>
      <c r="S35" s="18" t="n">
        <v>4.9445454</v>
      </c>
      <c r="T35" s="20" t="n">
        <v>0.24010002</v>
      </c>
    </row>
    <row r="36" spans="1:20">
      <c r="A36" s="15" t="s">
        <v>211</v>
      </c>
      <c r="B36" s="17" t="n">
        <v>6736</v>
      </c>
      <c r="C36" s="18">
        <f>(42.0/B36*100)</f>
        <v/>
      </c>
      <c r="D36" s="19" t="n">
        <v>6694</v>
      </c>
      <c r="E36" s="18" t="n">
        <v>9.47067728</v>
      </c>
      <c r="F36" s="20" t="n">
        <v>0.69208208</v>
      </c>
      <c r="G36" s="18" t="n">
        <v>7.26810879</v>
      </c>
      <c r="H36" s="20" t="n">
        <v>0.45490868</v>
      </c>
      <c r="I36" s="18" t="n">
        <v>79.83276076</v>
      </c>
      <c r="J36" s="20" t="n">
        <v>0.99125643</v>
      </c>
      <c r="K36" s="18" t="n">
        <v>0</v>
      </c>
      <c r="L36" s="20" t="n">
        <v>0</v>
      </c>
      <c r="M36" s="18" t="s">
        <v>182</v>
      </c>
      <c r="N36" s="20" t="s">
        <v>182</v>
      </c>
      <c r="O36" s="18" t="n">
        <v>0</v>
      </c>
      <c r="P36" s="20" t="n">
        <v>0</v>
      </c>
      <c r="Q36" s="18" t="n">
        <v>0</v>
      </c>
      <c r="R36" s="20" t="n">
        <v>0</v>
      </c>
      <c r="S36" s="18" t="n">
        <v>3.42845317</v>
      </c>
      <c r="T36" s="20" t="n">
        <v>0.26048124</v>
      </c>
    </row>
    <row r="37" spans="1:20">
      <c r="A37" s="15" t="s">
        <v>212</v>
      </c>
      <c r="B37" s="17" t="n">
        <v>5458</v>
      </c>
      <c r="C37" s="18">
        <f>(228.0/B37*100)</f>
        <v/>
      </c>
      <c r="D37" s="19" t="n">
        <v>5230</v>
      </c>
      <c r="E37" s="18" t="n">
        <v>30.20940369</v>
      </c>
      <c r="F37" s="20" t="n">
        <v>2.31183362</v>
      </c>
      <c r="G37" s="18" t="n">
        <v>14.93715121</v>
      </c>
      <c r="H37" s="20" t="n">
        <v>1.03537297</v>
      </c>
      <c r="I37" s="18" t="n">
        <v>47.89119628</v>
      </c>
      <c r="J37" s="20" t="n">
        <v>2.50670521</v>
      </c>
      <c r="K37" s="18" t="n">
        <v>0</v>
      </c>
      <c r="L37" s="20" t="n">
        <v>0</v>
      </c>
      <c r="M37" s="18" t="s">
        <v>182</v>
      </c>
      <c r="N37" s="20" t="s">
        <v>182</v>
      </c>
      <c r="O37" s="18" t="n">
        <v>0</v>
      </c>
      <c r="P37" s="20" t="n">
        <v>0</v>
      </c>
      <c r="Q37" s="18" t="n">
        <v>0</v>
      </c>
      <c r="R37" s="20" t="n">
        <v>0</v>
      </c>
      <c r="S37" s="18" t="n">
        <v>6.96224883</v>
      </c>
      <c r="T37" s="20" t="n">
        <v>0.61714826</v>
      </c>
    </row>
    <row r="38" spans="1:20">
      <c r="A38" s="15" t="s">
        <v>213</v>
      </c>
      <c r="B38" s="17" t="n">
        <v>5860</v>
      </c>
      <c r="C38" s="18">
        <f>(62.0/B38*100)</f>
        <v/>
      </c>
      <c r="D38" s="19" t="n">
        <v>5798</v>
      </c>
      <c r="E38" s="18" t="n">
        <v>13.79625007</v>
      </c>
      <c r="F38" s="20" t="n">
        <v>0.84218267</v>
      </c>
      <c r="G38" s="18" t="n">
        <v>7.15522208</v>
      </c>
      <c r="H38" s="20" t="n">
        <v>0.52009984</v>
      </c>
      <c r="I38" s="18" t="n">
        <v>72.43372587</v>
      </c>
      <c r="J38" s="20" t="n">
        <v>1.31905084</v>
      </c>
      <c r="K38" s="18" t="n">
        <v>0</v>
      </c>
      <c r="L38" s="20" t="n">
        <v>0</v>
      </c>
      <c r="M38" s="18" t="s">
        <v>182</v>
      </c>
      <c r="N38" s="20" t="s">
        <v>182</v>
      </c>
      <c r="O38" s="18" t="n">
        <v>0</v>
      </c>
      <c r="P38" s="20" t="n">
        <v>0</v>
      </c>
      <c r="Q38" s="18" t="n">
        <v>0</v>
      </c>
      <c r="R38" s="20" t="n">
        <v>0</v>
      </c>
      <c r="S38" s="18" t="n">
        <v>6.61480198</v>
      </c>
      <c r="T38" s="20" t="n">
        <v>0.45110275</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23.06878287</v>
      </c>
      <c r="F40" s="20" t="n">
        <v>1.46258444</v>
      </c>
      <c r="G40" s="18" t="n">
        <v>18.4060272</v>
      </c>
      <c r="H40" s="20" t="n">
        <v>0.93734827</v>
      </c>
      <c r="I40" s="18" t="n">
        <v>45.26799358</v>
      </c>
      <c r="J40" s="20" t="n">
        <v>1.83909026</v>
      </c>
      <c r="K40" s="18" t="n">
        <v>0</v>
      </c>
      <c r="L40" s="20" t="n">
        <v>0</v>
      </c>
      <c r="M40" s="18" t="s">
        <v>182</v>
      </c>
      <c r="N40" s="20" t="s">
        <v>182</v>
      </c>
      <c r="O40" s="18" t="n">
        <v>8.99459371</v>
      </c>
      <c r="P40" s="20" t="n">
        <v>0.20107637</v>
      </c>
      <c r="Q40" s="18" t="n">
        <v>0</v>
      </c>
      <c r="R40" s="20" t="n">
        <v>0</v>
      </c>
      <c r="S40" s="18" t="n">
        <v>4.26260265</v>
      </c>
      <c r="T40" s="20" t="n">
        <v>0.46384246</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9.073345440000001</v>
      </c>
      <c r="F46" s="20" t="n">
        <v>0.35521241</v>
      </c>
      <c r="G46" s="18" t="n">
        <v>6.09930018</v>
      </c>
      <c r="H46" s="20" t="n">
        <v>0.27267915</v>
      </c>
      <c r="I46" s="18" t="n">
        <v>56.86052545</v>
      </c>
      <c r="J46" s="20" t="n">
        <v>1.08441347</v>
      </c>
      <c r="K46" s="18" t="n">
        <v>0</v>
      </c>
      <c r="L46" s="20" t="n">
        <v>0</v>
      </c>
      <c r="M46" s="18" t="s">
        <v>182</v>
      </c>
      <c r="N46" s="20" t="s">
        <v>182</v>
      </c>
      <c r="O46" s="18" t="n">
        <v>0</v>
      </c>
      <c r="P46" s="20" t="n">
        <v>0</v>
      </c>
      <c r="Q46" s="18" t="n">
        <v>0</v>
      </c>
      <c r="R46" s="20" t="n">
        <v>0</v>
      </c>
      <c r="S46" s="18" t="n">
        <v>27.96682893</v>
      </c>
      <c r="T46" s="20" t="n">
        <v>1.02131641</v>
      </c>
    </row>
    <row r="47" spans="1:20">
      <c r="A47" s="15" t="s">
        <v>222</v>
      </c>
      <c r="B47" s="17" t="n">
        <v>5928</v>
      </c>
      <c r="C47" s="18">
        <f>(106.0/B47*100)</f>
        <v/>
      </c>
      <c r="D47" s="19" t="n">
        <v>5822</v>
      </c>
      <c r="E47" s="18" t="n">
        <v>21.63320715</v>
      </c>
      <c r="F47" s="20" t="n">
        <v>0.74506711</v>
      </c>
      <c r="G47" s="18" t="n">
        <v>7.02079275</v>
      </c>
      <c r="H47" s="20" t="n">
        <v>0.35196575</v>
      </c>
      <c r="I47" s="18" t="n">
        <v>57.7574071</v>
      </c>
      <c r="J47" s="20" t="n">
        <v>1.28044855</v>
      </c>
      <c r="K47" s="18" t="n">
        <v>0</v>
      </c>
      <c r="L47" s="20" t="n">
        <v>0</v>
      </c>
      <c r="M47" s="18" t="s">
        <v>182</v>
      </c>
      <c r="N47" s="20" t="s">
        <v>182</v>
      </c>
      <c r="O47" s="18" t="n">
        <v>0</v>
      </c>
      <c r="P47" s="20" t="n">
        <v>0</v>
      </c>
      <c r="Q47" s="18" t="n">
        <v>0</v>
      </c>
      <c r="R47" s="20" t="n">
        <v>0</v>
      </c>
      <c r="S47" s="18" t="n">
        <v>13.588593</v>
      </c>
      <c r="T47" s="20" t="n">
        <v>0.9343055</v>
      </c>
    </row>
    <row r="48" spans="1:20">
      <c r="A48" s="15" t="s">
        <v>223</v>
      </c>
      <c r="B48" s="17" t="n">
        <v>9841</v>
      </c>
      <c r="C48" s="18">
        <f>(19.0/B48*100)</f>
        <v/>
      </c>
      <c r="D48" s="19" t="n">
        <v>9822</v>
      </c>
      <c r="E48" s="18" t="n">
        <v>5.16019815</v>
      </c>
      <c r="F48" s="20" t="n">
        <v>0.35607657</v>
      </c>
      <c r="G48" s="18" t="n">
        <v>9.402270789999999</v>
      </c>
      <c r="H48" s="20" t="n">
        <v>0.4482178</v>
      </c>
      <c r="I48" s="18" t="n">
        <v>83.12386290000001</v>
      </c>
      <c r="J48" s="20" t="n">
        <v>0.80460708</v>
      </c>
      <c r="K48" s="18" t="n">
        <v>0</v>
      </c>
      <c r="L48" s="20" t="n">
        <v>0</v>
      </c>
      <c r="M48" s="18" t="s">
        <v>182</v>
      </c>
      <c r="N48" s="20" t="s">
        <v>182</v>
      </c>
      <c r="O48" s="18" t="n">
        <v>0</v>
      </c>
      <c r="P48" s="20" t="n">
        <v>0</v>
      </c>
      <c r="Q48" s="18" t="n">
        <v>0</v>
      </c>
      <c r="R48" s="20" t="n">
        <v>0</v>
      </c>
      <c r="S48" s="18" t="n">
        <v>2.31366816</v>
      </c>
      <c r="T48" s="20" t="n">
        <v>0.42848444</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18.37703821</v>
      </c>
      <c r="F50" s="20" t="n">
        <v>0.77856529</v>
      </c>
      <c r="G50" s="18" t="n">
        <v>10.93027531</v>
      </c>
      <c r="H50" s="20" t="n">
        <v>0.76643458</v>
      </c>
      <c r="I50" s="18" t="n">
        <v>65.55730186</v>
      </c>
      <c r="J50" s="20" t="n">
        <v>1.29440371</v>
      </c>
      <c r="K50" s="18" t="n">
        <v>0</v>
      </c>
      <c r="L50" s="20" t="n">
        <v>0</v>
      </c>
      <c r="M50" s="18" t="s">
        <v>182</v>
      </c>
      <c r="N50" s="20" t="s">
        <v>182</v>
      </c>
      <c r="O50" s="18" t="n">
        <v>0</v>
      </c>
      <c r="P50" s="20" t="n">
        <v>0</v>
      </c>
      <c r="Q50" s="18" t="n">
        <v>0</v>
      </c>
      <c r="R50" s="20" t="n">
        <v>0</v>
      </c>
      <c r="S50" s="18" t="n">
        <v>5.13538462</v>
      </c>
      <c r="T50" s="20" t="n">
        <v>0.53776986</v>
      </c>
    </row>
    <row r="51" spans="1:20">
      <c r="A51" s="15" t="s">
        <v>226</v>
      </c>
      <c r="B51" s="17" t="n">
        <v>6866</v>
      </c>
      <c r="C51" s="18">
        <f>(114.0/B51*100)</f>
        <v/>
      </c>
      <c r="D51" s="19" t="n">
        <v>6752</v>
      </c>
      <c r="E51" s="18" t="n">
        <v>11.09587284</v>
      </c>
      <c r="F51" s="20" t="n">
        <v>0.57321197</v>
      </c>
      <c r="G51" s="18" t="n">
        <v>9.809656970000001</v>
      </c>
      <c r="H51" s="20" t="n">
        <v>0.68861851</v>
      </c>
      <c r="I51" s="18" t="n">
        <v>59.34234027</v>
      </c>
      <c r="J51" s="20" t="n">
        <v>1.42844217</v>
      </c>
      <c r="K51" s="18" t="n">
        <v>0</v>
      </c>
      <c r="L51" s="20" t="n">
        <v>0</v>
      </c>
      <c r="M51" s="18" t="s">
        <v>182</v>
      </c>
      <c r="N51" s="20" t="s">
        <v>182</v>
      </c>
      <c r="O51" s="18" t="n">
        <v>10.57769527</v>
      </c>
      <c r="P51" s="20" t="n">
        <v>0.61230008</v>
      </c>
      <c r="Q51" s="18" t="n">
        <v>0</v>
      </c>
      <c r="R51" s="20" t="n">
        <v>0</v>
      </c>
      <c r="S51" s="18" t="n">
        <v>9.17443465</v>
      </c>
      <c r="T51" s="20" t="n">
        <v>1.06092198</v>
      </c>
    </row>
    <row r="52" spans="1:20">
      <c r="A52" s="15" t="s">
        <v>227</v>
      </c>
      <c r="B52" s="17" t="n">
        <v>5809</v>
      </c>
      <c r="C52" s="18">
        <f>(116.0/B52*100)</f>
        <v/>
      </c>
      <c r="D52" s="19" t="n">
        <v>5693</v>
      </c>
      <c r="E52" s="18" t="n">
        <v>12.33897849</v>
      </c>
      <c r="F52" s="20" t="n">
        <v>0.62249884</v>
      </c>
      <c r="G52" s="18" t="n">
        <v>10.11255933</v>
      </c>
      <c r="H52" s="20" t="n">
        <v>0.73427946</v>
      </c>
      <c r="I52" s="18" t="n">
        <v>73.02230766</v>
      </c>
      <c r="J52" s="20" t="n">
        <v>1.2228992</v>
      </c>
      <c r="K52" s="18" t="n">
        <v>0</v>
      </c>
      <c r="L52" s="20" t="n">
        <v>0</v>
      </c>
      <c r="M52" s="18" t="s">
        <v>182</v>
      </c>
      <c r="N52" s="20" t="s">
        <v>182</v>
      </c>
      <c r="O52" s="18" t="n">
        <v>0</v>
      </c>
      <c r="P52" s="20" t="n">
        <v>0</v>
      </c>
      <c r="Q52" s="18" t="n">
        <v>0</v>
      </c>
      <c r="R52" s="20" t="n">
        <v>0</v>
      </c>
      <c r="S52" s="18" t="n">
        <v>4.52615453</v>
      </c>
      <c r="T52" s="20" t="n">
        <v>0.43851263</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22.50705317</v>
      </c>
      <c r="F54" s="20" t="n">
        <v>0.83686617</v>
      </c>
      <c r="G54" s="18" t="n">
        <v>8.3023858</v>
      </c>
      <c r="H54" s="20" t="n">
        <v>0.52002001</v>
      </c>
      <c r="I54" s="18" t="n">
        <v>58.57845787</v>
      </c>
      <c r="J54" s="20" t="n">
        <v>1.15766424</v>
      </c>
      <c r="K54" s="18" t="n">
        <v>0</v>
      </c>
      <c r="L54" s="20" t="n">
        <v>0</v>
      </c>
      <c r="M54" s="18" t="s">
        <v>182</v>
      </c>
      <c r="N54" s="20" t="s">
        <v>182</v>
      </c>
      <c r="O54" s="18" t="n">
        <v>0</v>
      </c>
      <c r="P54" s="20" t="n">
        <v>0</v>
      </c>
      <c r="Q54" s="18" t="n">
        <v>0</v>
      </c>
      <c r="R54" s="20" t="n">
        <v>0</v>
      </c>
      <c r="S54" s="18" t="n">
        <v>10.61210317</v>
      </c>
      <c r="T54" s="20" t="n">
        <v>0.71219839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25.89085915</v>
      </c>
      <c r="F56" s="20" t="n">
        <v>2.03773814</v>
      </c>
      <c r="G56" s="18" t="n">
        <v>22.19939679</v>
      </c>
      <c r="H56" s="20" t="n">
        <v>1.12830307</v>
      </c>
      <c r="I56" s="18" t="n">
        <v>50.23184008</v>
      </c>
      <c r="J56" s="20" t="n">
        <v>2.73033455</v>
      </c>
      <c r="K56" s="18" t="n">
        <v>0</v>
      </c>
      <c r="L56" s="20" t="n">
        <v>0</v>
      </c>
      <c r="M56" s="18" t="s">
        <v>182</v>
      </c>
      <c r="N56" s="20" t="s">
        <v>182</v>
      </c>
      <c r="O56" s="18" t="n">
        <v>0</v>
      </c>
      <c r="P56" s="20" t="n">
        <v>0</v>
      </c>
      <c r="Q56" s="18" t="n">
        <v>0</v>
      </c>
      <c r="R56" s="20" t="n">
        <v>0</v>
      </c>
      <c r="S56" s="18" t="n">
        <v>1.67790399</v>
      </c>
      <c r="T56" s="20" t="n">
        <v>0.26272289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15.90994536</v>
      </c>
      <c r="F61" s="20" t="n">
        <v>0.85122312</v>
      </c>
      <c r="G61" s="18" t="n">
        <v>13.70143212</v>
      </c>
      <c r="H61" s="20" t="n">
        <v>0.8364477299999999</v>
      </c>
      <c r="I61" s="18" t="n">
        <v>65.54540768</v>
      </c>
      <c r="J61" s="20" t="n">
        <v>1.36930633</v>
      </c>
      <c r="K61" s="18" t="n">
        <v>0</v>
      </c>
      <c r="L61" s="20" t="n">
        <v>0</v>
      </c>
      <c r="M61" s="18" t="s">
        <v>182</v>
      </c>
      <c r="N61" s="20" t="s">
        <v>182</v>
      </c>
      <c r="O61" s="18" t="n">
        <v>0</v>
      </c>
      <c r="P61" s="20" t="n">
        <v>0</v>
      </c>
      <c r="Q61" s="18" t="n">
        <v>0</v>
      </c>
      <c r="R61" s="20" t="n">
        <v>0</v>
      </c>
      <c r="S61" s="18" t="n">
        <v>4.84321484</v>
      </c>
      <c r="T61" s="20" t="n">
        <v>0.63927626</v>
      </c>
    </row>
    <row r="62" spans="1:20">
      <c r="A62" s="15" t="s">
        <v>237</v>
      </c>
      <c r="B62" s="17" t="n">
        <v>4476</v>
      </c>
      <c r="C62" s="18">
        <f>(5.0/B62*100)</f>
        <v/>
      </c>
      <c r="D62" s="19" t="n">
        <v>4471</v>
      </c>
      <c r="E62" s="18" t="n">
        <v>21.00620777</v>
      </c>
      <c r="F62" s="20" t="n">
        <v>0.53002991</v>
      </c>
      <c r="G62" s="18" t="n">
        <v>17.60334054</v>
      </c>
      <c r="H62" s="20" t="n">
        <v>0.60771939</v>
      </c>
      <c r="I62" s="18" t="n">
        <v>60.42976604</v>
      </c>
      <c r="J62" s="20" t="n">
        <v>0.67339435</v>
      </c>
      <c r="K62" s="18" t="n">
        <v>0</v>
      </c>
      <c r="L62" s="20" t="n">
        <v>0</v>
      </c>
      <c r="M62" s="18" t="s">
        <v>182</v>
      </c>
      <c r="N62" s="20" t="s">
        <v>182</v>
      </c>
      <c r="O62" s="18" t="n">
        <v>0</v>
      </c>
      <c r="P62" s="20" t="n">
        <v>0</v>
      </c>
      <c r="Q62" s="18" t="n">
        <v>0</v>
      </c>
      <c r="R62" s="20" t="n">
        <v>0</v>
      </c>
      <c r="S62" s="18" t="n">
        <v>0.9606856499999999</v>
      </c>
      <c r="T62" s="20" t="n">
        <v>0.14326425</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7.64819016</v>
      </c>
      <c r="F67" s="20" t="n">
        <v>0.3440214</v>
      </c>
      <c r="G67" s="18" t="n">
        <v>6.70475943</v>
      </c>
      <c r="H67" s="20" t="n">
        <v>0.41945375</v>
      </c>
      <c r="I67" s="18" t="n">
        <v>81.92122521</v>
      </c>
      <c r="J67" s="20" t="n">
        <v>0.59407644</v>
      </c>
      <c r="K67" s="18" t="n">
        <v>0</v>
      </c>
      <c r="L67" s="20" t="n">
        <v>0</v>
      </c>
      <c r="M67" s="18" t="s">
        <v>182</v>
      </c>
      <c r="N67" s="20" t="s">
        <v>182</v>
      </c>
      <c r="O67" s="18" t="n">
        <v>0</v>
      </c>
      <c r="P67" s="20" t="n">
        <v>0</v>
      </c>
      <c r="Q67" s="18" t="n">
        <v>0</v>
      </c>
      <c r="R67" s="20" t="n">
        <v>0</v>
      </c>
      <c r="S67" s="18" t="n">
        <v>3.7258252</v>
      </c>
      <c r="T67" s="20" t="n">
        <v>0.28379754</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20.81717144</v>
      </c>
      <c r="F70" s="20" t="n">
        <v>1.00198452</v>
      </c>
      <c r="G70" s="18" t="n">
        <v>11.10877872</v>
      </c>
      <c r="H70" s="20" t="n">
        <v>0.53540402</v>
      </c>
      <c r="I70" s="18" t="n">
        <v>62.3151127</v>
      </c>
      <c r="J70" s="20" t="n">
        <v>1.15204835</v>
      </c>
      <c r="K70" s="18" t="n">
        <v>0</v>
      </c>
      <c r="L70" s="20" t="n">
        <v>0</v>
      </c>
      <c r="M70" s="18" t="s">
        <v>182</v>
      </c>
      <c r="N70" s="20" t="s">
        <v>182</v>
      </c>
      <c r="O70" s="18" t="n">
        <v>0</v>
      </c>
      <c r="P70" s="20" t="n">
        <v>0</v>
      </c>
      <c r="Q70" s="18" t="n">
        <v>0</v>
      </c>
      <c r="R70" s="20" t="n">
        <v>0</v>
      </c>
      <c r="S70" s="18" t="n">
        <v>5.75893714</v>
      </c>
      <c r="T70" s="20" t="n">
        <v>0.50194154</v>
      </c>
    </row>
    <row r="71" spans="1:20">
      <c r="A71" s="15" t="s">
        <v>246</v>
      </c>
      <c r="B71" s="17" t="n">
        <v>6115</v>
      </c>
      <c r="C71" s="18">
        <f>(109.0/B71*100)</f>
        <v/>
      </c>
      <c r="D71" s="19" t="n">
        <v>6006</v>
      </c>
      <c r="E71" s="18" t="n">
        <v>21.85460757</v>
      </c>
      <c r="F71" s="20" t="n">
        <v>0.84286472</v>
      </c>
      <c r="G71" s="18" t="n">
        <v>27.52259317</v>
      </c>
      <c r="H71" s="20" t="n">
        <v>0.79460119</v>
      </c>
      <c r="I71" s="18" t="n">
        <v>48.70793297</v>
      </c>
      <c r="J71" s="20" t="n">
        <v>0.93836594</v>
      </c>
      <c r="K71" s="18" t="n">
        <v>0</v>
      </c>
      <c r="L71" s="20" t="n">
        <v>0</v>
      </c>
      <c r="M71" s="18" t="s">
        <v>182</v>
      </c>
      <c r="N71" s="20" t="s">
        <v>182</v>
      </c>
      <c r="O71" s="18" t="n">
        <v>0</v>
      </c>
      <c r="P71" s="20" t="n">
        <v>0</v>
      </c>
      <c r="Q71" s="18" t="n">
        <v>0</v>
      </c>
      <c r="R71" s="20" t="n">
        <v>0</v>
      </c>
      <c r="S71" s="18" t="n">
        <v>1.91486629</v>
      </c>
      <c r="T71" s="20" t="n">
        <v>0.17662156</v>
      </c>
    </row>
    <row r="72" spans="1:20">
      <c r="A72" s="15" t="s">
        <v>247</v>
      </c>
      <c r="B72" s="17" t="n">
        <v>7708</v>
      </c>
      <c r="C72" s="18">
        <f>(8.0/B72*100)</f>
        <v/>
      </c>
      <c r="D72" s="19" t="n">
        <v>7700</v>
      </c>
      <c r="E72" s="18" t="n">
        <v>10.93317854</v>
      </c>
      <c r="F72" s="20" t="n">
        <v>1.09571995</v>
      </c>
      <c r="G72" s="18" t="n">
        <v>13.22829776</v>
      </c>
      <c r="H72" s="20" t="n">
        <v>0.72900975</v>
      </c>
      <c r="I72" s="18" t="n">
        <v>75.10305594</v>
      </c>
      <c r="J72" s="20" t="n">
        <v>1.54484174</v>
      </c>
      <c r="K72" s="18" t="n">
        <v>0</v>
      </c>
      <c r="L72" s="20" t="n">
        <v>0</v>
      </c>
      <c r="M72" s="18" t="s">
        <v>182</v>
      </c>
      <c r="N72" s="20" t="s">
        <v>182</v>
      </c>
      <c r="O72" s="18" t="n">
        <v>0</v>
      </c>
      <c r="P72" s="20" t="n">
        <v>0</v>
      </c>
      <c r="Q72" s="18" t="n">
        <v>0</v>
      </c>
      <c r="R72" s="20" t="n">
        <v>0</v>
      </c>
      <c r="S72" s="18" t="n">
        <v>0.73546777</v>
      </c>
      <c r="T72" s="20" t="n">
        <v>0.10503119</v>
      </c>
    </row>
    <row r="73" spans="1:20">
      <c r="A73" s="15" t="s">
        <v>248</v>
      </c>
      <c r="B73" s="17" t="n">
        <v>8249</v>
      </c>
      <c r="C73" s="18">
        <f>(225.0/B73*100)</f>
        <v/>
      </c>
      <c r="D73" s="19" t="n">
        <v>8024</v>
      </c>
      <c r="E73" s="18" t="n">
        <v>31.80765966</v>
      </c>
      <c r="F73" s="20" t="n">
        <v>1.04169923</v>
      </c>
      <c r="G73" s="18" t="n">
        <v>19.72594579</v>
      </c>
      <c r="H73" s="20" t="n">
        <v>0.65245921</v>
      </c>
      <c r="I73" s="18" t="n">
        <v>46.46684159</v>
      </c>
      <c r="J73" s="20" t="n">
        <v>1.17044669</v>
      </c>
      <c r="K73" s="18" t="n">
        <v>0</v>
      </c>
      <c r="L73" s="20" t="n">
        <v>0</v>
      </c>
      <c r="M73" s="18" t="s">
        <v>182</v>
      </c>
      <c r="N73" s="20" t="s">
        <v>182</v>
      </c>
      <c r="O73" s="18" t="n">
        <v>0</v>
      </c>
      <c r="P73" s="20" t="n">
        <v>0</v>
      </c>
      <c r="Q73" s="18" t="n">
        <v>0</v>
      </c>
      <c r="R73" s="20" t="n">
        <v>0</v>
      </c>
      <c r="S73" s="18" t="n">
        <v>1.99955295</v>
      </c>
      <c r="T73" s="20" t="n">
        <v>0.20535641</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15.15624508</v>
      </c>
      <c r="F77" s="20" t="n">
        <v>0.55358523</v>
      </c>
      <c r="G77" s="18" t="n">
        <v>9.89469864</v>
      </c>
      <c r="H77" s="20" t="n">
        <v>0.45589068</v>
      </c>
      <c r="I77" s="18" t="n">
        <v>59.27232204</v>
      </c>
      <c r="J77" s="20" t="n">
        <v>1.03012626</v>
      </c>
      <c r="K77" s="18" t="n">
        <v>0</v>
      </c>
      <c r="L77" s="20" t="n">
        <v>0</v>
      </c>
      <c r="M77" s="18" t="s">
        <v>182</v>
      </c>
      <c r="N77" s="20" t="s">
        <v>182</v>
      </c>
      <c r="O77" s="18" t="n">
        <v>0</v>
      </c>
      <c r="P77" s="20" t="n">
        <v>0</v>
      </c>
      <c r="Q77" s="18" t="n">
        <v>0</v>
      </c>
      <c r="R77" s="20" t="n">
        <v>0</v>
      </c>
      <c r="S77" s="18" t="n">
        <v>15.67673424</v>
      </c>
      <c r="T77" s="20" t="n">
        <v>0.84415867</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284</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79.68461245</v>
      </c>
      <c r="F7" s="20" t="n">
        <v>0.49180994</v>
      </c>
      <c r="G7" s="18" t="n">
        <v>12.69783164</v>
      </c>
      <c r="H7" s="20" t="n">
        <v>0.40165858</v>
      </c>
      <c r="I7" s="18" t="n">
        <v>3.5865722</v>
      </c>
      <c r="J7" s="20" t="n">
        <v>0.23822386</v>
      </c>
      <c r="K7" s="18" t="n">
        <v>0</v>
      </c>
      <c r="L7" s="20" t="n">
        <v>0</v>
      </c>
      <c r="M7" s="18" t="s">
        <v>182</v>
      </c>
      <c r="N7" s="20" t="s">
        <v>182</v>
      </c>
      <c r="O7" s="18" t="n">
        <v>0</v>
      </c>
      <c r="P7" s="20" t="n">
        <v>0</v>
      </c>
      <c r="Q7" s="18" t="n">
        <v>0</v>
      </c>
      <c r="R7" s="20" t="n">
        <v>0</v>
      </c>
      <c r="S7" s="18" t="n">
        <v>4.03098371</v>
      </c>
      <c r="T7" s="20" t="n">
        <v>0.26753406</v>
      </c>
    </row>
    <row r="8" spans="1:20">
      <c r="A8" s="15" t="s">
        <v>183</v>
      </c>
      <c r="B8" s="17" t="n">
        <v>7007</v>
      </c>
      <c r="C8" s="18">
        <f>(128.0/B8*100)</f>
        <v/>
      </c>
      <c r="D8" s="19" t="n">
        <v>6879</v>
      </c>
      <c r="E8" s="18" t="n">
        <v>75.65273869000001</v>
      </c>
      <c r="F8" s="20" t="n">
        <v>0.9326416199999999</v>
      </c>
      <c r="G8" s="18" t="n">
        <v>13.61863593</v>
      </c>
      <c r="H8" s="20" t="n">
        <v>0.66118838</v>
      </c>
      <c r="I8" s="18" t="n">
        <v>5.67550513</v>
      </c>
      <c r="J8" s="20" t="n">
        <v>0.36303902</v>
      </c>
      <c r="K8" s="18" t="n">
        <v>0</v>
      </c>
      <c r="L8" s="20" t="n">
        <v>0</v>
      </c>
      <c r="M8" s="18" t="s">
        <v>182</v>
      </c>
      <c r="N8" s="20" t="s">
        <v>182</v>
      </c>
      <c r="O8" s="18" t="n">
        <v>0.48120063</v>
      </c>
      <c r="P8" s="20" t="n">
        <v>0.11853511</v>
      </c>
      <c r="Q8" s="18" t="n">
        <v>0</v>
      </c>
      <c r="R8" s="20" t="n">
        <v>0</v>
      </c>
      <c r="S8" s="18" t="n">
        <v>4.57191962</v>
      </c>
      <c r="T8" s="20" t="n">
        <v>0.35589055</v>
      </c>
    </row>
    <row r="9" spans="1:20">
      <c r="A9" s="15" t="s">
        <v>184</v>
      </c>
      <c r="B9" s="17" t="n">
        <v>9651</v>
      </c>
      <c r="C9" s="18">
        <f>(475.0/B9*100)</f>
        <v/>
      </c>
      <c r="D9" s="19" t="n">
        <v>9176</v>
      </c>
      <c r="E9" s="18" t="n">
        <v>59.81876654</v>
      </c>
      <c r="F9" s="20" t="n">
        <v>0.99580812</v>
      </c>
      <c r="G9" s="18" t="n">
        <v>18.09347833</v>
      </c>
      <c r="H9" s="20" t="n">
        <v>0.66468544</v>
      </c>
      <c r="I9" s="18" t="n">
        <v>14.10822581</v>
      </c>
      <c r="J9" s="20" t="n">
        <v>0.68382863</v>
      </c>
      <c r="K9" s="18" t="n">
        <v>0</v>
      </c>
      <c r="L9" s="20" t="n">
        <v>0</v>
      </c>
      <c r="M9" s="18" t="s">
        <v>182</v>
      </c>
      <c r="N9" s="20" t="s">
        <v>182</v>
      </c>
      <c r="O9" s="18" t="n">
        <v>3.12761745</v>
      </c>
      <c r="P9" s="20" t="n">
        <v>0.5592627</v>
      </c>
      <c r="Q9" s="18" t="n">
        <v>0</v>
      </c>
      <c r="R9" s="20" t="n">
        <v>0</v>
      </c>
      <c r="S9" s="18" t="n">
        <v>4.85191186</v>
      </c>
      <c r="T9" s="20" t="n">
        <v>0.39224428</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56.69904568</v>
      </c>
      <c r="F11" s="20" t="n">
        <v>1.50375908</v>
      </c>
      <c r="G11" s="18" t="n">
        <v>25.80577442</v>
      </c>
      <c r="H11" s="20" t="n">
        <v>0.97757911</v>
      </c>
      <c r="I11" s="18" t="n">
        <v>13.00186348</v>
      </c>
      <c r="J11" s="20" t="n">
        <v>1.05288499</v>
      </c>
      <c r="K11" s="18" t="n">
        <v>0</v>
      </c>
      <c r="L11" s="20" t="n">
        <v>0</v>
      </c>
      <c r="M11" s="18" t="s">
        <v>182</v>
      </c>
      <c r="N11" s="20" t="s">
        <v>182</v>
      </c>
      <c r="O11" s="18" t="n">
        <v>0</v>
      </c>
      <c r="P11" s="20" t="n">
        <v>0</v>
      </c>
      <c r="Q11" s="18" t="n">
        <v>0</v>
      </c>
      <c r="R11" s="20" t="n">
        <v>0</v>
      </c>
      <c r="S11" s="18" t="n">
        <v>4.49331643</v>
      </c>
      <c r="T11" s="20" t="n">
        <v>0.42445111</v>
      </c>
    </row>
    <row r="12" spans="1:20">
      <c r="A12" s="15" t="s">
        <v>187</v>
      </c>
      <c r="B12" s="17" t="n">
        <v>6894</v>
      </c>
      <c r="C12" s="18">
        <f>(125.0/B12*100)</f>
        <v/>
      </c>
      <c r="D12" s="19" t="n">
        <v>6769</v>
      </c>
      <c r="E12" s="18" t="n">
        <v>72.38346971999999</v>
      </c>
      <c r="F12" s="20" t="n">
        <v>1.01946947</v>
      </c>
      <c r="G12" s="18" t="n">
        <v>11.89186662</v>
      </c>
      <c r="H12" s="20" t="n">
        <v>0.58997877</v>
      </c>
      <c r="I12" s="18" t="n">
        <v>8.97024495</v>
      </c>
      <c r="J12" s="20" t="n">
        <v>0.46674355</v>
      </c>
      <c r="K12" s="18" t="n">
        <v>0</v>
      </c>
      <c r="L12" s="20" t="n">
        <v>0</v>
      </c>
      <c r="M12" s="18" t="s">
        <v>182</v>
      </c>
      <c r="N12" s="20" t="s">
        <v>182</v>
      </c>
      <c r="O12" s="18" t="n">
        <v>2.37450177</v>
      </c>
      <c r="P12" s="20" t="n">
        <v>0.59805562</v>
      </c>
      <c r="Q12" s="18" t="n">
        <v>0</v>
      </c>
      <c r="R12" s="20" t="n">
        <v>0</v>
      </c>
      <c r="S12" s="18" t="n">
        <v>4.37991694</v>
      </c>
      <c r="T12" s="20" t="n">
        <v>0.41138708</v>
      </c>
    </row>
    <row r="13" spans="1:20">
      <c r="A13" s="15" t="s">
        <v>188</v>
      </c>
      <c r="B13" s="17" t="n">
        <v>7161</v>
      </c>
      <c r="C13" s="18">
        <f>(301.0/B13*100)</f>
        <v/>
      </c>
      <c r="D13" s="19" t="n">
        <v>6860</v>
      </c>
      <c r="E13" s="18" t="n">
        <v>53.43060673</v>
      </c>
      <c r="F13" s="20" t="n">
        <v>1.07651136</v>
      </c>
      <c r="G13" s="18" t="n">
        <v>30.83062373</v>
      </c>
      <c r="H13" s="20" t="n">
        <v>1.11182384</v>
      </c>
      <c r="I13" s="18" t="n">
        <v>7.77792402</v>
      </c>
      <c r="J13" s="20" t="n">
        <v>0.53550856</v>
      </c>
      <c r="K13" s="18" t="n">
        <v>0</v>
      </c>
      <c r="L13" s="20" t="n">
        <v>0</v>
      </c>
      <c r="M13" s="18" t="s">
        <v>182</v>
      </c>
      <c r="N13" s="20" t="s">
        <v>182</v>
      </c>
      <c r="O13" s="18" t="n">
        <v>4.18252404</v>
      </c>
      <c r="P13" s="20" t="n">
        <v>0.48048381</v>
      </c>
      <c r="Q13" s="18" t="n">
        <v>0</v>
      </c>
      <c r="R13" s="20" t="n">
        <v>0</v>
      </c>
      <c r="S13" s="18" t="n">
        <v>3.77832147</v>
      </c>
      <c r="T13" s="20" t="n">
        <v>0.35984089</v>
      </c>
    </row>
    <row r="14" spans="1:20">
      <c r="A14" s="15" t="s">
        <v>189</v>
      </c>
      <c r="B14" s="17" t="n">
        <v>5587</v>
      </c>
      <c r="C14" s="18">
        <f>(185.0/B14*100)</f>
        <v/>
      </c>
      <c r="D14" s="19" t="n">
        <v>5402</v>
      </c>
      <c r="E14" s="18" t="n">
        <v>57.0162726</v>
      </c>
      <c r="F14" s="20" t="n">
        <v>1.06855477</v>
      </c>
      <c r="G14" s="18" t="n">
        <v>32.20810778</v>
      </c>
      <c r="H14" s="20" t="n">
        <v>0.92840797</v>
      </c>
      <c r="I14" s="18" t="n">
        <v>9.48011391</v>
      </c>
      <c r="J14" s="20" t="n">
        <v>0.54845904</v>
      </c>
      <c r="K14" s="18" t="n">
        <v>0</v>
      </c>
      <c r="L14" s="20" t="n">
        <v>0</v>
      </c>
      <c r="M14" s="18" t="s">
        <v>182</v>
      </c>
      <c r="N14" s="20" t="s">
        <v>182</v>
      </c>
      <c r="O14" s="18" t="n">
        <v>0</v>
      </c>
      <c r="P14" s="20" t="n">
        <v>0</v>
      </c>
      <c r="Q14" s="18" t="n">
        <v>0</v>
      </c>
      <c r="R14" s="20" t="n">
        <v>0</v>
      </c>
      <c r="S14" s="18" t="n">
        <v>1.29550572</v>
      </c>
      <c r="T14" s="20" t="n">
        <v>0.17931379</v>
      </c>
    </row>
    <row r="15" spans="1:20">
      <c r="A15" s="15" t="s">
        <v>190</v>
      </c>
      <c r="B15" s="17" t="n">
        <v>5882</v>
      </c>
      <c r="C15" s="18">
        <f>(131.0/B15*100)</f>
        <v/>
      </c>
      <c r="D15" s="19" t="n">
        <v>5751</v>
      </c>
      <c r="E15" s="18" t="n">
        <v>78.80279344</v>
      </c>
      <c r="F15" s="20" t="n">
        <v>1.02232403</v>
      </c>
      <c r="G15" s="18" t="n">
        <v>10.85833175</v>
      </c>
      <c r="H15" s="20" t="n">
        <v>0.5416971</v>
      </c>
      <c r="I15" s="18" t="n">
        <v>6.36061724</v>
      </c>
      <c r="J15" s="20" t="n">
        <v>0.55301073</v>
      </c>
      <c r="K15" s="18" t="n">
        <v>0</v>
      </c>
      <c r="L15" s="20" t="n">
        <v>0</v>
      </c>
      <c r="M15" s="18" t="s">
        <v>182</v>
      </c>
      <c r="N15" s="20" t="s">
        <v>182</v>
      </c>
      <c r="O15" s="18" t="n">
        <v>1.02633195</v>
      </c>
      <c r="P15" s="20" t="n">
        <v>0.45994508</v>
      </c>
      <c r="Q15" s="18" t="n">
        <v>0</v>
      </c>
      <c r="R15" s="20" t="n">
        <v>0</v>
      </c>
      <c r="S15" s="18" t="n">
        <v>2.95192562</v>
      </c>
      <c r="T15" s="20" t="n">
        <v>0.34067472</v>
      </c>
    </row>
    <row r="16" spans="1:20">
      <c r="A16" s="15" t="s">
        <v>191</v>
      </c>
      <c r="B16" s="17" t="n">
        <v>6108</v>
      </c>
      <c r="C16" s="18">
        <f>(244.0/B16*100)</f>
        <v/>
      </c>
      <c r="D16" s="19" t="n">
        <v>5864</v>
      </c>
      <c r="E16" s="18" t="n">
        <v>70.62198536</v>
      </c>
      <c r="F16" s="20" t="n">
        <v>0.87016861</v>
      </c>
      <c r="G16" s="18" t="n">
        <v>15.08978039</v>
      </c>
      <c r="H16" s="20" t="n">
        <v>0.62382111</v>
      </c>
      <c r="I16" s="18" t="n">
        <v>8.04859057</v>
      </c>
      <c r="J16" s="20" t="n">
        <v>0.42207721</v>
      </c>
      <c r="K16" s="18" t="n">
        <v>0</v>
      </c>
      <c r="L16" s="20" t="n">
        <v>0</v>
      </c>
      <c r="M16" s="18" t="s">
        <v>182</v>
      </c>
      <c r="N16" s="20" t="s">
        <v>182</v>
      </c>
      <c r="O16" s="18" t="n">
        <v>0</v>
      </c>
      <c r="P16" s="20" t="n">
        <v>0</v>
      </c>
      <c r="Q16" s="18" t="n">
        <v>0</v>
      </c>
      <c r="R16" s="20" t="n">
        <v>0</v>
      </c>
      <c r="S16" s="18" t="n">
        <v>6.23964368</v>
      </c>
      <c r="T16" s="20" t="n">
        <v>0.5522188099999999</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64.41247377000001</v>
      </c>
      <c r="F18" s="20" t="n">
        <v>1.17266814</v>
      </c>
      <c r="G18" s="18" t="n">
        <v>22.01449681</v>
      </c>
      <c r="H18" s="20" t="n">
        <v>0.89517477</v>
      </c>
      <c r="I18" s="18" t="n">
        <v>7.61438404</v>
      </c>
      <c r="J18" s="20" t="n">
        <v>0.40773687</v>
      </c>
      <c r="K18" s="18" t="n">
        <v>0</v>
      </c>
      <c r="L18" s="20" t="n">
        <v>0</v>
      </c>
      <c r="M18" s="18" t="s">
        <v>182</v>
      </c>
      <c r="N18" s="20" t="s">
        <v>182</v>
      </c>
      <c r="O18" s="18" t="n">
        <v>0</v>
      </c>
      <c r="P18" s="20" t="n">
        <v>0</v>
      </c>
      <c r="Q18" s="18" t="n">
        <v>0</v>
      </c>
      <c r="R18" s="20" t="n">
        <v>0</v>
      </c>
      <c r="S18" s="18" t="n">
        <v>5.95864539</v>
      </c>
      <c r="T18" s="20" t="n">
        <v>0.6523035700000001</v>
      </c>
    </row>
    <row r="19" spans="1:20">
      <c r="A19" s="15" t="s">
        <v>194</v>
      </c>
      <c r="B19" s="17" t="n">
        <v>5658</v>
      </c>
      <c r="C19" s="18">
        <f>(123.0/B19*100)</f>
        <v/>
      </c>
      <c r="D19" s="19" t="n">
        <v>5535</v>
      </c>
      <c r="E19" s="18" t="n">
        <v>66.65827345</v>
      </c>
      <c r="F19" s="20" t="n">
        <v>1.03615535</v>
      </c>
      <c r="G19" s="18" t="n">
        <v>19.5544113</v>
      </c>
      <c r="H19" s="20" t="n">
        <v>0.82872124</v>
      </c>
      <c r="I19" s="18" t="n">
        <v>10.11660226</v>
      </c>
      <c r="J19" s="20" t="n">
        <v>0.49674655</v>
      </c>
      <c r="K19" s="18" t="n">
        <v>0</v>
      </c>
      <c r="L19" s="20" t="n">
        <v>0</v>
      </c>
      <c r="M19" s="18" t="s">
        <v>182</v>
      </c>
      <c r="N19" s="20" t="s">
        <v>182</v>
      </c>
      <c r="O19" s="18" t="n">
        <v>0</v>
      </c>
      <c r="P19" s="20" t="n">
        <v>0</v>
      </c>
      <c r="Q19" s="18" t="n">
        <v>0</v>
      </c>
      <c r="R19" s="20" t="n">
        <v>0</v>
      </c>
      <c r="S19" s="18" t="n">
        <v>3.670713</v>
      </c>
      <c r="T19" s="20" t="n">
        <v>0.41745834</v>
      </c>
    </row>
    <row r="20" spans="1:20">
      <c r="A20" s="15" t="s">
        <v>195</v>
      </c>
      <c r="B20" s="17" t="n">
        <v>3371</v>
      </c>
      <c r="C20" s="18">
        <f>(81.0/B20*100)</f>
        <v/>
      </c>
      <c r="D20" s="19" t="n">
        <v>3290</v>
      </c>
      <c r="E20" s="18" t="n">
        <v>78.44591909</v>
      </c>
      <c r="F20" s="20" t="n">
        <v>0.7434948300000001</v>
      </c>
      <c r="G20" s="18" t="n">
        <v>13.93391786</v>
      </c>
      <c r="H20" s="20" t="n">
        <v>0.5950784</v>
      </c>
      <c r="I20" s="18" t="n">
        <v>4.62373632</v>
      </c>
      <c r="J20" s="20" t="n">
        <v>0.42481131</v>
      </c>
      <c r="K20" s="18" t="n">
        <v>0</v>
      </c>
      <c r="L20" s="20" t="n">
        <v>0</v>
      </c>
      <c r="M20" s="18" t="s">
        <v>182</v>
      </c>
      <c r="N20" s="20" t="s">
        <v>182</v>
      </c>
      <c r="O20" s="18" t="n">
        <v>0</v>
      </c>
      <c r="P20" s="20" t="n">
        <v>0</v>
      </c>
      <c r="Q20" s="18" t="n">
        <v>0</v>
      </c>
      <c r="R20" s="20" t="n">
        <v>0</v>
      </c>
      <c r="S20" s="18" t="n">
        <v>2.99642673</v>
      </c>
      <c r="T20" s="20" t="n">
        <v>0.31436164</v>
      </c>
    </row>
    <row r="21" spans="1:20">
      <c r="A21" s="15" t="s">
        <v>196</v>
      </c>
      <c r="B21" s="17" t="n">
        <v>5741</v>
      </c>
      <c r="C21" s="18">
        <f>(73.0/B21*100)</f>
        <v/>
      </c>
      <c r="D21" s="19" t="n">
        <v>5668</v>
      </c>
      <c r="E21" s="18" t="n">
        <v>64.1246653</v>
      </c>
      <c r="F21" s="20" t="n">
        <v>1.15516184</v>
      </c>
      <c r="G21" s="18" t="n">
        <v>26.79328674</v>
      </c>
      <c r="H21" s="20" t="n">
        <v>1.03837681</v>
      </c>
      <c r="I21" s="18" t="n">
        <v>7.58648056</v>
      </c>
      <c r="J21" s="20" t="n">
        <v>0.39760114</v>
      </c>
      <c r="K21" s="18" t="n">
        <v>0</v>
      </c>
      <c r="L21" s="20" t="n">
        <v>0</v>
      </c>
      <c r="M21" s="18" t="s">
        <v>182</v>
      </c>
      <c r="N21" s="20" t="s">
        <v>182</v>
      </c>
      <c r="O21" s="18" t="n">
        <v>0</v>
      </c>
      <c r="P21" s="20" t="n">
        <v>0</v>
      </c>
      <c r="Q21" s="18" t="n">
        <v>0</v>
      </c>
      <c r="R21" s="20" t="n">
        <v>0</v>
      </c>
      <c r="S21" s="18" t="n">
        <v>1.4955674</v>
      </c>
      <c r="T21" s="20" t="n">
        <v>0.17681764</v>
      </c>
    </row>
    <row r="22" spans="1:20">
      <c r="A22" s="15" t="s">
        <v>197</v>
      </c>
      <c r="B22" s="17" t="n">
        <v>6598</v>
      </c>
      <c r="C22" s="18">
        <f>(98.0/B22*100)</f>
        <v/>
      </c>
      <c r="D22" s="19" t="n">
        <v>6500</v>
      </c>
      <c r="E22" s="18" t="n">
        <v>46.14692362</v>
      </c>
      <c r="F22" s="20" t="n">
        <v>1.30474824</v>
      </c>
      <c r="G22" s="18" t="n">
        <v>23.85022471</v>
      </c>
      <c r="H22" s="20" t="n">
        <v>0.75879668</v>
      </c>
      <c r="I22" s="18" t="n">
        <v>13.99574245</v>
      </c>
      <c r="J22" s="20" t="n">
        <v>1.08196284</v>
      </c>
      <c r="K22" s="18" t="n">
        <v>0</v>
      </c>
      <c r="L22" s="20" t="n">
        <v>0</v>
      </c>
      <c r="M22" s="18" t="s">
        <v>182</v>
      </c>
      <c r="N22" s="20" t="s">
        <v>182</v>
      </c>
      <c r="O22" s="18" t="n">
        <v>10.37914633</v>
      </c>
      <c r="P22" s="20" t="n">
        <v>1.3406859</v>
      </c>
      <c r="Q22" s="18" t="n">
        <v>0</v>
      </c>
      <c r="R22" s="20" t="n">
        <v>0</v>
      </c>
      <c r="S22" s="18" t="n">
        <v>5.62796289</v>
      </c>
      <c r="T22" s="20" t="n">
        <v>0.53901079</v>
      </c>
    </row>
    <row r="23" spans="1:20">
      <c r="A23" s="15" t="s">
        <v>198</v>
      </c>
      <c r="B23" s="17" t="n">
        <v>11583</v>
      </c>
      <c r="C23" s="18">
        <f>(505.0/B23*100)</f>
        <v/>
      </c>
      <c r="D23" s="19" t="n">
        <v>11078</v>
      </c>
      <c r="E23" s="18" t="n">
        <v>54.71897755</v>
      </c>
      <c r="F23" s="20" t="n">
        <v>1.09863596</v>
      </c>
      <c r="G23" s="18" t="n">
        <v>23.96989841</v>
      </c>
      <c r="H23" s="20" t="n">
        <v>0.7318495699999999</v>
      </c>
      <c r="I23" s="18" t="n">
        <v>17.01935951</v>
      </c>
      <c r="J23" s="20" t="n">
        <v>0.68342214</v>
      </c>
      <c r="K23" s="18" t="n">
        <v>0</v>
      </c>
      <c r="L23" s="20" t="n">
        <v>0</v>
      </c>
      <c r="M23" s="18" t="s">
        <v>182</v>
      </c>
      <c r="N23" s="20" t="s">
        <v>182</v>
      </c>
      <c r="O23" s="18" t="n">
        <v>0</v>
      </c>
      <c r="P23" s="20" t="n">
        <v>0</v>
      </c>
      <c r="Q23" s="18" t="n">
        <v>0</v>
      </c>
      <c r="R23" s="20" t="n">
        <v>0</v>
      </c>
      <c r="S23" s="18" t="n">
        <v>4.29176454</v>
      </c>
      <c r="T23" s="20" t="n">
        <v>0.42120805</v>
      </c>
    </row>
    <row r="24" spans="1:20">
      <c r="A24" s="15" t="s">
        <v>199</v>
      </c>
      <c r="B24" s="17" t="n">
        <v>6647</v>
      </c>
      <c r="C24" s="18">
        <f>(13.0/B24*100)</f>
        <v/>
      </c>
      <c r="D24" s="19" t="n">
        <v>6634</v>
      </c>
      <c r="E24" s="18" t="n">
        <v>51.46298129</v>
      </c>
      <c r="F24" s="20" t="n">
        <v>1.51207893</v>
      </c>
      <c r="G24" s="18" t="n">
        <v>22.92400411</v>
      </c>
      <c r="H24" s="20" t="n">
        <v>0.97661413</v>
      </c>
      <c r="I24" s="18" t="n">
        <v>23.55899911</v>
      </c>
      <c r="J24" s="20" t="n">
        <v>0.82153765</v>
      </c>
      <c r="K24" s="18" t="n">
        <v>0</v>
      </c>
      <c r="L24" s="20" t="n">
        <v>0</v>
      </c>
      <c r="M24" s="18" t="s">
        <v>182</v>
      </c>
      <c r="N24" s="20" t="s">
        <v>182</v>
      </c>
      <c r="O24" s="18" t="n">
        <v>0</v>
      </c>
      <c r="P24" s="20" t="n">
        <v>0</v>
      </c>
      <c r="Q24" s="18" t="n">
        <v>0</v>
      </c>
      <c r="R24" s="20" t="n">
        <v>0</v>
      </c>
      <c r="S24" s="18" t="n">
        <v>2.05401548</v>
      </c>
      <c r="T24" s="20" t="n">
        <v>0.26190212</v>
      </c>
    </row>
    <row r="25" spans="1:20">
      <c r="A25" s="15" t="s">
        <v>200</v>
      </c>
      <c r="B25" s="17" t="n">
        <v>5581</v>
      </c>
      <c r="C25" s="18">
        <f>(28.0/B25*100)</f>
        <v/>
      </c>
      <c r="D25" s="19" t="n">
        <v>5553</v>
      </c>
      <c r="E25" s="18" t="n">
        <v>55.11800431</v>
      </c>
      <c r="F25" s="20" t="n">
        <v>1.15197609</v>
      </c>
      <c r="G25" s="18" t="n">
        <v>33.09799394</v>
      </c>
      <c r="H25" s="20" t="n">
        <v>0.93018656</v>
      </c>
      <c r="I25" s="18" t="n">
        <v>10.66471325</v>
      </c>
      <c r="J25" s="20" t="n">
        <v>0.52537548</v>
      </c>
      <c r="K25" s="18" t="n">
        <v>0</v>
      </c>
      <c r="L25" s="20" t="n">
        <v>0</v>
      </c>
      <c r="M25" s="18" t="s">
        <v>182</v>
      </c>
      <c r="N25" s="20" t="s">
        <v>182</v>
      </c>
      <c r="O25" s="18" t="n">
        <v>0</v>
      </c>
      <c r="P25" s="20" t="n">
        <v>0</v>
      </c>
      <c r="Q25" s="18" t="n">
        <v>0</v>
      </c>
      <c r="R25" s="20" t="n">
        <v>0</v>
      </c>
      <c r="S25" s="18" t="n">
        <v>1.1192885</v>
      </c>
      <c r="T25" s="20" t="n">
        <v>0.15439876</v>
      </c>
    </row>
    <row r="26" spans="1:20">
      <c r="A26" s="15" t="s">
        <v>201</v>
      </c>
      <c r="B26" s="17" t="n">
        <v>4869</v>
      </c>
      <c r="C26" s="18">
        <f>(98.0/B26*100)</f>
        <v/>
      </c>
      <c r="D26" s="19" t="n">
        <v>4771</v>
      </c>
      <c r="E26" s="18" t="n">
        <v>50.3654101</v>
      </c>
      <c r="F26" s="20" t="n">
        <v>0.96479028</v>
      </c>
      <c r="G26" s="18" t="n">
        <v>39.13516111</v>
      </c>
      <c r="H26" s="20" t="n">
        <v>0.84082187</v>
      </c>
      <c r="I26" s="18" t="n">
        <v>8.29536249</v>
      </c>
      <c r="J26" s="20" t="n">
        <v>0.39723094</v>
      </c>
      <c r="K26" s="18" t="n">
        <v>0</v>
      </c>
      <c r="L26" s="20" t="n">
        <v>0</v>
      </c>
      <c r="M26" s="18" t="s">
        <v>182</v>
      </c>
      <c r="N26" s="20" t="s">
        <v>182</v>
      </c>
      <c r="O26" s="18" t="n">
        <v>0</v>
      </c>
      <c r="P26" s="20" t="n">
        <v>0</v>
      </c>
      <c r="Q26" s="18" t="n">
        <v>0</v>
      </c>
      <c r="R26" s="20" t="n">
        <v>0</v>
      </c>
      <c r="S26" s="18" t="n">
        <v>2.2040663</v>
      </c>
      <c r="T26" s="20" t="n">
        <v>0.25872723</v>
      </c>
    </row>
    <row r="27" spans="1:20">
      <c r="A27" s="15" t="s">
        <v>202</v>
      </c>
      <c r="B27" s="17" t="n">
        <v>5299</v>
      </c>
      <c r="C27" s="18">
        <f>(159.0/B27*100)</f>
        <v/>
      </c>
      <c r="D27" s="19" t="n">
        <v>5140</v>
      </c>
      <c r="E27" s="18" t="n">
        <v>66.22372482</v>
      </c>
      <c r="F27" s="20" t="n">
        <v>0.5078598</v>
      </c>
      <c r="G27" s="18" t="n">
        <v>18.34089759</v>
      </c>
      <c r="H27" s="20" t="n">
        <v>0.45486011</v>
      </c>
      <c r="I27" s="18" t="n">
        <v>8.71601822</v>
      </c>
      <c r="J27" s="20" t="n">
        <v>0.3660064</v>
      </c>
      <c r="K27" s="18" t="n">
        <v>0</v>
      </c>
      <c r="L27" s="20" t="n">
        <v>0</v>
      </c>
      <c r="M27" s="18" t="s">
        <v>182</v>
      </c>
      <c r="N27" s="20" t="s">
        <v>182</v>
      </c>
      <c r="O27" s="18" t="n">
        <v>0</v>
      </c>
      <c r="P27" s="20" t="n">
        <v>0</v>
      </c>
      <c r="Q27" s="18" t="n">
        <v>0</v>
      </c>
      <c r="R27" s="20" t="n">
        <v>0</v>
      </c>
      <c r="S27" s="18" t="n">
        <v>6.71935938</v>
      </c>
      <c r="T27" s="20" t="n">
        <v>0.32878325</v>
      </c>
    </row>
    <row r="28" spans="1:20">
      <c r="A28" s="15" t="s">
        <v>203</v>
      </c>
      <c r="B28" s="17" t="n">
        <v>7568</v>
      </c>
      <c r="C28" s="18">
        <f>(123.0/B28*100)</f>
        <v/>
      </c>
      <c r="D28" s="19" t="n">
        <v>7445</v>
      </c>
      <c r="E28" s="18" t="n">
        <v>46.88291499</v>
      </c>
      <c r="F28" s="20" t="n">
        <v>1.69290585</v>
      </c>
      <c r="G28" s="18" t="n">
        <v>19.4407058</v>
      </c>
      <c r="H28" s="20" t="n">
        <v>1.00173444</v>
      </c>
      <c r="I28" s="18" t="n">
        <v>31.947005</v>
      </c>
      <c r="J28" s="20" t="n">
        <v>1.35352545</v>
      </c>
      <c r="K28" s="18" t="n">
        <v>0</v>
      </c>
      <c r="L28" s="20" t="n">
        <v>0</v>
      </c>
      <c r="M28" s="18" t="s">
        <v>182</v>
      </c>
      <c r="N28" s="20" t="s">
        <v>182</v>
      </c>
      <c r="O28" s="18" t="n">
        <v>0</v>
      </c>
      <c r="P28" s="20" t="n">
        <v>0</v>
      </c>
      <c r="Q28" s="18" t="n">
        <v>0</v>
      </c>
      <c r="R28" s="20" t="n">
        <v>0</v>
      </c>
      <c r="S28" s="18" t="n">
        <v>1.7293742</v>
      </c>
      <c r="T28" s="20" t="n">
        <v>0.21406876</v>
      </c>
    </row>
    <row r="29" spans="1:20">
      <c r="A29" s="15" t="s">
        <v>204</v>
      </c>
      <c r="B29" s="17" t="n">
        <v>5385</v>
      </c>
      <c r="C29" s="18">
        <f>(36.0/B29*100)</f>
        <v/>
      </c>
      <c r="D29" s="19" t="n">
        <v>5349</v>
      </c>
      <c r="E29" s="18" t="n">
        <v>82.73882822</v>
      </c>
      <c r="F29" s="20" t="n">
        <v>0.95722936</v>
      </c>
      <c r="G29" s="18" t="n">
        <v>7.30624005</v>
      </c>
      <c r="H29" s="20" t="n">
        <v>0.6587604500000001</v>
      </c>
      <c r="I29" s="18" t="n">
        <v>5.84759482</v>
      </c>
      <c r="J29" s="20" t="n">
        <v>0.35143853</v>
      </c>
      <c r="K29" s="18" t="n">
        <v>0</v>
      </c>
      <c r="L29" s="20" t="n">
        <v>0</v>
      </c>
      <c r="M29" s="18" t="s">
        <v>182</v>
      </c>
      <c r="N29" s="20" t="s">
        <v>182</v>
      </c>
      <c r="O29" s="18" t="n">
        <v>2.76922343</v>
      </c>
      <c r="P29" s="20" t="n">
        <v>0.24152133</v>
      </c>
      <c r="Q29" s="18" t="n">
        <v>0</v>
      </c>
      <c r="R29" s="20" t="n">
        <v>0</v>
      </c>
      <c r="S29" s="18" t="n">
        <v>1.33811348</v>
      </c>
      <c r="T29" s="20" t="n">
        <v>0.21909095</v>
      </c>
    </row>
    <row r="30" spans="1:20">
      <c r="A30" s="15" t="s">
        <v>205</v>
      </c>
      <c r="B30" s="17" t="n">
        <v>4520</v>
      </c>
      <c r="C30" s="18">
        <f>(504.0/B30*100)</f>
        <v/>
      </c>
      <c r="D30" s="19" t="n">
        <v>4016</v>
      </c>
      <c r="E30" s="18" t="n">
        <v>80.82800648</v>
      </c>
      <c r="F30" s="20" t="n">
        <v>0.85275333</v>
      </c>
      <c r="G30" s="18" t="n">
        <v>12.5555859</v>
      </c>
      <c r="H30" s="20" t="n">
        <v>0.73689925</v>
      </c>
      <c r="I30" s="18" t="n">
        <v>3.06665774</v>
      </c>
      <c r="J30" s="20" t="n">
        <v>0.26819499</v>
      </c>
      <c r="K30" s="18" t="n">
        <v>0</v>
      </c>
      <c r="L30" s="20" t="n">
        <v>0</v>
      </c>
      <c r="M30" s="18" t="s">
        <v>182</v>
      </c>
      <c r="N30" s="20" t="s">
        <v>182</v>
      </c>
      <c r="O30" s="18" t="n">
        <v>0</v>
      </c>
      <c r="P30" s="20" t="n">
        <v>0</v>
      </c>
      <c r="Q30" s="18" t="n">
        <v>0</v>
      </c>
      <c r="R30" s="20" t="n">
        <v>0</v>
      </c>
      <c r="S30" s="18" t="n">
        <v>3.54974988</v>
      </c>
      <c r="T30" s="20" t="n">
        <v>0.40595237</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53.32250457</v>
      </c>
      <c r="F32" s="20" t="n">
        <v>1.4953102</v>
      </c>
      <c r="G32" s="18" t="n">
        <v>28.27836679</v>
      </c>
      <c r="H32" s="20" t="n">
        <v>1.1463793</v>
      </c>
      <c r="I32" s="18" t="n">
        <v>16.18747643</v>
      </c>
      <c r="J32" s="20" t="n">
        <v>0.90030405</v>
      </c>
      <c r="K32" s="18" t="n">
        <v>0</v>
      </c>
      <c r="L32" s="20" t="n">
        <v>0</v>
      </c>
      <c r="M32" s="18" t="s">
        <v>182</v>
      </c>
      <c r="N32" s="20" t="s">
        <v>182</v>
      </c>
      <c r="O32" s="18" t="n">
        <v>0</v>
      </c>
      <c r="P32" s="20" t="n">
        <v>0</v>
      </c>
      <c r="Q32" s="18" t="n">
        <v>0</v>
      </c>
      <c r="R32" s="20" t="n">
        <v>0</v>
      </c>
      <c r="S32" s="18" t="n">
        <v>2.21165221</v>
      </c>
      <c r="T32" s="20" t="n">
        <v>0.25124079</v>
      </c>
    </row>
    <row r="33" spans="1:20">
      <c r="A33" s="15" t="s">
        <v>208</v>
      </c>
      <c r="B33" s="17" t="n">
        <v>7325</v>
      </c>
      <c r="C33" s="18">
        <f>(215.0/B33*100)</f>
        <v/>
      </c>
      <c r="D33" s="19" t="n">
        <v>7110</v>
      </c>
      <c r="E33" s="18" t="n">
        <v>63.52878932</v>
      </c>
      <c r="F33" s="20" t="n">
        <v>1.18892325</v>
      </c>
      <c r="G33" s="18" t="n">
        <v>28.59451721</v>
      </c>
      <c r="H33" s="20" t="n">
        <v>1.02600948</v>
      </c>
      <c r="I33" s="18" t="n">
        <v>5.38123791</v>
      </c>
      <c r="J33" s="20" t="n">
        <v>0.41356976</v>
      </c>
      <c r="K33" s="18" t="n">
        <v>0</v>
      </c>
      <c r="L33" s="20" t="n">
        <v>0</v>
      </c>
      <c r="M33" s="18" t="s">
        <v>182</v>
      </c>
      <c r="N33" s="20" t="s">
        <v>182</v>
      </c>
      <c r="O33" s="18" t="n">
        <v>0</v>
      </c>
      <c r="P33" s="20" t="n">
        <v>0</v>
      </c>
      <c r="Q33" s="18" t="n">
        <v>0</v>
      </c>
      <c r="R33" s="20" t="n">
        <v>0</v>
      </c>
      <c r="S33" s="18" t="n">
        <v>2.49545556</v>
      </c>
      <c r="T33" s="20" t="n">
        <v>0.27052533</v>
      </c>
    </row>
    <row r="34" spans="1:20">
      <c r="A34" s="15" t="s">
        <v>209</v>
      </c>
      <c r="B34" s="17" t="n">
        <v>6350</v>
      </c>
      <c r="C34" s="18">
        <f>(79.0/B34*100)</f>
        <v/>
      </c>
      <c r="D34" s="19" t="n">
        <v>6271</v>
      </c>
      <c r="E34" s="18" t="n">
        <v>72.28577661</v>
      </c>
      <c r="F34" s="20" t="n">
        <v>1.11093753</v>
      </c>
      <c r="G34" s="18" t="n">
        <v>10.65961023</v>
      </c>
      <c r="H34" s="20" t="n">
        <v>0.56034762</v>
      </c>
      <c r="I34" s="18" t="n">
        <v>9.49106108</v>
      </c>
      <c r="J34" s="20" t="n">
        <v>0.4673554</v>
      </c>
      <c r="K34" s="18" t="n">
        <v>0</v>
      </c>
      <c r="L34" s="20" t="n">
        <v>0</v>
      </c>
      <c r="M34" s="18" t="s">
        <v>182</v>
      </c>
      <c r="N34" s="20" t="s">
        <v>182</v>
      </c>
      <c r="O34" s="18" t="n">
        <v>2.57674816</v>
      </c>
      <c r="P34" s="20" t="n">
        <v>0.53487772</v>
      </c>
      <c r="Q34" s="18" t="n">
        <v>0</v>
      </c>
      <c r="R34" s="20" t="n">
        <v>0</v>
      </c>
      <c r="S34" s="18" t="n">
        <v>4.98680392</v>
      </c>
      <c r="T34" s="20" t="n">
        <v>0.46759553</v>
      </c>
    </row>
    <row r="35" spans="1:20">
      <c r="A35" s="15" t="s">
        <v>210</v>
      </c>
      <c r="B35" s="17" t="n">
        <v>6406</v>
      </c>
      <c r="C35" s="18">
        <f>(67.0/B35*100)</f>
        <v/>
      </c>
      <c r="D35" s="19" t="n">
        <v>6339</v>
      </c>
      <c r="E35" s="18" t="n">
        <v>68.88754975000001</v>
      </c>
      <c r="F35" s="20" t="n">
        <v>0.70795874</v>
      </c>
      <c r="G35" s="18" t="n">
        <v>16.89783376</v>
      </c>
      <c r="H35" s="20" t="n">
        <v>0.57665317</v>
      </c>
      <c r="I35" s="18" t="n">
        <v>9.59842014</v>
      </c>
      <c r="J35" s="20" t="n">
        <v>0.40622551</v>
      </c>
      <c r="K35" s="18" t="n">
        <v>0</v>
      </c>
      <c r="L35" s="20" t="n">
        <v>0</v>
      </c>
      <c r="M35" s="18" t="s">
        <v>182</v>
      </c>
      <c r="N35" s="20" t="s">
        <v>182</v>
      </c>
      <c r="O35" s="18" t="n">
        <v>1.03972429</v>
      </c>
      <c r="P35" s="20" t="n">
        <v>0.05690605</v>
      </c>
      <c r="Q35" s="18" t="n">
        <v>0</v>
      </c>
      <c r="R35" s="20" t="n">
        <v>0</v>
      </c>
      <c r="S35" s="18" t="n">
        <v>3.57647205</v>
      </c>
      <c r="T35" s="20" t="n">
        <v>0.25612078</v>
      </c>
    </row>
    <row r="36" spans="1:20">
      <c r="A36" s="15" t="s">
        <v>211</v>
      </c>
      <c r="B36" s="17" t="n">
        <v>6736</v>
      </c>
      <c r="C36" s="18">
        <f>(42.0/B36*100)</f>
        <v/>
      </c>
      <c r="D36" s="19" t="n">
        <v>6694</v>
      </c>
      <c r="E36" s="18" t="n">
        <v>66.14708064</v>
      </c>
      <c r="F36" s="20" t="n">
        <v>1.20408162</v>
      </c>
      <c r="G36" s="18" t="n">
        <v>20.10514175</v>
      </c>
      <c r="H36" s="20" t="n">
        <v>0.82246639</v>
      </c>
      <c r="I36" s="18" t="n">
        <v>11.07900016</v>
      </c>
      <c r="J36" s="20" t="n">
        <v>0.62490284</v>
      </c>
      <c r="K36" s="18" t="n">
        <v>0</v>
      </c>
      <c r="L36" s="20" t="n">
        <v>0</v>
      </c>
      <c r="M36" s="18" t="s">
        <v>182</v>
      </c>
      <c r="N36" s="20" t="s">
        <v>182</v>
      </c>
      <c r="O36" s="18" t="n">
        <v>0</v>
      </c>
      <c r="P36" s="20" t="n">
        <v>0</v>
      </c>
      <c r="Q36" s="18" t="n">
        <v>0</v>
      </c>
      <c r="R36" s="20" t="n">
        <v>0</v>
      </c>
      <c r="S36" s="18" t="n">
        <v>2.66877745</v>
      </c>
      <c r="T36" s="20" t="n">
        <v>0.26960015</v>
      </c>
    </row>
    <row r="37" spans="1:20">
      <c r="A37" s="15" t="s">
        <v>212</v>
      </c>
      <c r="B37" s="17" t="n">
        <v>5458</v>
      </c>
      <c r="C37" s="18">
        <f>(228.0/B37*100)</f>
        <v/>
      </c>
      <c r="D37" s="19" t="n">
        <v>5230</v>
      </c>
      <c r="E37" s="18" t="n">
        <v>69.02254967</v>
      </c>
      <c r="F37" s="20" t="n">
        <v>1.72705562</v>
      </c>
      <c r="G37" s="18" t="n">
        <v>16.00207154</v>
      </c>
      <c r="H37" s="20" t="n">
        <v>1.00499122</v>
      </c>
      <c r="I37" s="18" t="n">
        <v>8.77669744</v>
      </c>
      <c r="J37" s="20" t="n">
        <v>0.76761134</v>
      </c>
      <c r="K37" s="18" t="n">
        <v>0</v>
      </c>
      <c r="L37" s="20" t="n">
        <v>0</v>
      </c>
      <c r="M37" s="18" t="s">
        <v>182</v>
      </c>
      <c r="N37" s="20" t="s">
        <v>182</v>
      </c>
      <c r="O37" s="18" t="n">
        <v>0</v>
      </c>
      <c r="P37" s="20" t="n">
        <v>0</v>
      </c>
      <c r="Q37" s="18" t="n">
        <v>0</v>
      </c>
      <c r="R37" s="20" t="n">
        <v>0</v>
      </c>
      <c r="S37" s="18" t="n">
        <v>6.19868134</v>
      </c>
      <c r="T37" s="20" t="n">
        <v>0.64707359</v>
      </c>
    </row>
    <row r="38" spans="1:20">
      <c r="A38" s="15" t="s">
        <v>213</v>
      </c>
      <c r="B38" s="17" t="n">
        <v>5860</v>
      </c>
      <c r="C38" s="18">
        <f>(62.0/B38*100)</f>
        <v/>
      </c>
      <c r="D38" s="19" t="n">
        <v>5798</v>
      </c>
      <c r="E38" s="18" t="n">
        <v>71.86989701</v>
      </c>
      <c r="F38" s="20" t="n">
        <v>1.20495114</v>
      </c>
      <c r="G38" s="18" t="n">
        <v>13.68270729</v>
      </c>
      <c r="H38" s="20" t="n">
        <v>0.81608182</v>
      </c>
      <c r="I38" s="18" t="n">
        <v>9.53740563</v>
      </c>
      <c r="J38" s="20" t="n">
        <v>0.84235664</v>
      </c>
      <c r="K38" s="18" t="n">
        <v>0</v>
      </c>
      <c r="L38" s="20" t="n">
        <v>0</v>
      </c>
      <c r="M38" s="18" t="s">
        <v>182</v>
      </c>
      <c r="N38" s="20" t="s">
        <v>182</v>
      </c>
      <c r="O38" s="18" t="n">
        <v>0</v>
      </c>
      <c r="P38" s="20" t="n">
        <v>0</v>
      </c>
      <c r="Q38" s="18" t="n">
        <v>0</v>
      </c>
      <c r="R38" s="20" t="n">
        <v>0</v>
      </c>
      <c r="S38" s="18" t="n">
        <v>4.90999006</v>
      </c>
      <c r="T38" s="20" t="n">
        <v>0.42667982</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79.13907766</v>
      </c>
      <c r="F40" s="20" t="n">
        <v>0.82417509</v>
      </c>
      <c r="G40" s="18" t="n">
        <v>5.81711441</v>
      </c>
      <c r="H40" s="20" t="n">
        <v>0.40212981</v>
      </c>
      <c r="I40" s="18" t="n">
        <v>2.86838878</v>
      </c>
      <c r="J40" s="20" t="n">
        <v>0.23794419</v>
      </c>
      <c r="K40" s="18" t="n">
        <v>0</v>
      </c>
      <c r="L40" s="20" t="n">
        <v>0</v>
      </c>
      <c r="M40" s="18" t="s">
        <v>182</v>
      </c>
      <c r="N40" s="20" t="s">
        <v>182</v>
      </c>
      <c r="O40" s="18" t="n">
        <v>8.99459371</v>
      </c>
      <c r="P40" s="20" t="n">
        <v>0.20107637</v>
      </c>
      <c r="Q40" s="18" t="n">
        <v>0</v>
      </c>
      <c r="R40" s="20" t="n">
        <v>0</v>
      </c>
      <c r="S40" s="18" t="n">
        <v>3.18082545</v>
      </c>
      <c r="T40" s="20" t="n">
        <v>0.5042524900000001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28.29823492</v>
      </c>
      <c r="F46" s="20" t="n">
        <v>1.02038335</v>
      </c>
      <c r="G46" s="18" t="n">
        <v>20.35388608</v>
      </c>
      <c r="H46" s="20" t="n">
        <v>0.59997426</v>
      </c>
      <c r="I46" s="18" t="n">
        <v>24.4878382</v>
      </c>
      <c r="J46" s="20" t="n">
        <v>0.8100951199999999</v>
      </c>
      <c r="K46" s="18" t="n">
        <v>0</v>
      </c>
      <c r="L46" s="20" t="n">
        <v>0</v>
      </c>
      <c r="M46" s="18" t="s">
        <v>182</v>
      </c>
      <c r="N46" s="20" t="s">
        <v>182</v>
      </c>
      <c r="O46" s="18" t="n">
        <v>0</v>
      </c>
      <c r="P46" s="20" t="n">
        <v>0</v>
      </c>
      <c r="Q46" s="18" t="n">
        <v>0</v>
      </c>
      <c r="R46" s="20" t="n">
        <v>0</v>
      </c>
      <c r="S46" s="18" t="n">
        <v>26.8600408</v>
      </c>
      <c r="T46" s="20" t="n">
        <v>1.06401638</v>
      </c>
    </row>
    <row r="47" spans="1:20">
      <c r="A47" s="15" t="s">
        <v>222</v>
      </c>
      <c r="B47" s="17" t="n">
        <v>5928</v>
      </c>
      <c r="C47" s="18">
        <f>(106.0/B47*100)</f>
        <v/>
      </c>
      <c r="D47" s="19" t="n">
        <v>5822</v>
      </c>
      <c r="E47" s="18" t="n">
        <v>71.69360798</v>
      </c>
      <c r="F47" s="20" t="n">
        <v>1.12280369</v>
      </c>
      <c r="G47" s="18" t="n">
        <v>7.92209522</v>
      </c>
      <c r="H47" s="20" t="n">
        <v>0.37349402</v>
      </c>
      <c r="I47" s="18" t="n">
        <v>9.33695728</v>
      </c>
      <c r="J47" s="20" t="n">
        <v>0.535846</v>
      </c>
      <c r="K47" s="18" t="n">
        <v>0</v>
      </c>
      <c r="L47" s="20" t="n">
        <v>0</v>
      </c>
      <c r="M47" s="18" t="s">
        <v>182</v>
      </c>
      <c r="N47" s="20" t="s">
        <v>182</v>
      </c>
      <c r="O47" s="18" t="n">
        <v>0</v>
      </c>
      <c r="P47" s="20" t="n">
        <v>0</v>
      </c>
      <c r="Q47" s="18" t="n">
        <v>0</v>
      </c>
      <c r="R47" s="20" t="n">
        <v>0</v>
      </c>
      <c r="S47" s="18" t="n">
        <v>11.04733952</v>
      </c>
      <c r="T47" s="20" t="n">
        <v>0.89787009</v>
      </c>
    </row>
    <row r="48" spans="1:20">
      <c r="A48" s="15" t="s">
        <v>223</v>
      </c>
      <c r="B48" s="17" t="n">
        <v>9841</v>
      </c>
      <c r="C48" s="18">
        <f>(19.0/B48*100)</f>
        <v/>
      </c>
      <c r="D48" s="19" t="n">
        <v>9822</v>
      </c>
      <c r="E48" s="18" t="n">
        <v>31.1520711</v>
      </c>
      <c r="F48" s="20" t="n">
        <v>1.50794195</v>
      </c>
      <c r="G48" s="18" t="n">
        <v>29.89301873</v>
      </c>
      <c r="H48" s="20" t="n">
        <v>0.7007757</v>
      </c>
      <c r="I48" s="18" t="n">
        <v>37.22528256</v>
      </c>
      <c r="J48" s="20" t="n">
        <v>1.44471756</v>
      </c>
      <c r="K48" s="18" t="n">
        <v>0</v>
      </c>
      <c r="L48" s="20" t="n">
        <v>0</v>
      </c>
      <c r="M48" s="18" t="s">
        <v>182</v>
      </c>
      <c r="N48" s="20" t="s">
        <v>182</v>
      </c>
      <c r="O48" s="18" t="n">
        <v>0</v>
      </c>
      <c r="P48" s="20" t="n">
        <v>0</v>
      </c>
      <c r="Q48" s="18" t="n">
        <v>0</v>
      </c>
      <c r="R48" s="20" t="n">
        <v>0</v>
      </c>
      <c r="S48" s="18" t="n">
        <v>1.72962762</v>
      </c>
      <c r="T48" s="20" t="n">
        <v>0.40994759</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61.33316481</v>
      </c>
      <c r="F50" s="20" t="n">
        <v>1.09364282</v>
      </c>
      <c r="G50" s="18" t="n">
        <v>12.13819791</v>
      </c>
      <c r="H50" s="20" t="n">
        <v>0.48906548</v>
      </c>
      <c r="I50" s="18" t="n">
        <v>21.74064309</v>
      </c>
      <c r="J50" s="20" t="n">
        <v>0.97766382</v>
      </c>
      <c r="K50" s="18" t="n">
        <v>0</v>
      </c>
      <c r="L50" s="20" t="n">
        <v>0</v>
      </c>
      <c r="M50" s="18" t="s">
        <v>182</v>
      </c>
      <c r="N50" s="20" t="s">
        <v>182</v>
      </c>
      <c r="O50" s="18" t="n">
        <v>0</v>
      </c>
      <c r="P50" s="20" t="n">
        <v>0</v>
      </c>
      <c r="Q50" s="18" t="n">
        <v>0</v>
      </c>
      <c r="R50" s="20" t="n">
        <v>0</v>
      </c>
      <c r="S50" s="18" t="n">
        <v>4.78799419</v>
      </c>
      <c r="T50" s="20" t="n">
        <v>0.52035619</v>
      </c>
    </row>
    <row r="51" spans="1:20">
      <c r="A51" s="15" t="s">
        <v>226</v>
      </c>
      <c r="B51" s="17" t="n">
        <v>6866</v>
      </c>
      <c r="C51" s="18">
        <f>(114.0/B51*100)</f>
        <v/>
      </c>
      <c r="D51" s="19" t="n">
        <v>6752</v>
      </c>
      <c r="E51" s="18" t="n">
        <v>40.13482948</v>
      </c>
      <c r="F51" s="20" t="n">
        <v>1.45115104</v>
      </c>
      <c r="G51" s="18" t="n">
        <v>21.83111572</v>
      </c>
      <c r="H51" s="20" t="n">
        <v>0.85801421</v>
      </c>
      <c r="I51" s="18" t="n">
        <v>19.37999982</v>
      </c>
      <c r="J51" s="20" t="n">
        <v>1.28279768</v>
      </c>
      <c r="K51" s="18" t="n">
        <v>0</v>
      </c>
      <c r="L51" s="20" t="n">
        <v>0</v>
      </c>
      <c r="M51" s="18" t="s">
        <v>182</v>
      </c>
      <c r="N51" s="20" t="s">
        <v>182</v>
      </c>
      <c r="O51" s="18" t="n">
        <v>10.57769527</v>
      </c>
      <c r="P51" s="20" t="n">
        <v>0.61230008</v>
      </c>
      <c r="Q51" s="18" t="n">
        <v>0</v>
      </c>
      <c r="R51" s="20" t="n">
        <v>0</v>
      </c>
      <c r="S51" s="18" t="n">
        <v>8.07635971</v>
      </c>
      <c r="T51" s="20" t="n">
        <v>1.07533002</v>
      </c>
    </row>
    <row r="52" spans="1:20">
      <c r="A52" s="15" t="s">
        <v>227</v>
      </c>
      <c r="B52" s="17" t="n">
        <v>5809</v>
      </c>
      <c r="C52" s="18">
        <f>(116.0/B52*100)</f>
        <v/>
      </c>
      <c r="D52" s="19" t="n">
        <v>5693</v>
      </c>
      <c r="E52" s="18" t="n">
        <v>57.94582675</v>
      </c>
      <c r="F52" s="20" t="n">
        <v>1.24067586</v>
      </c>
      <c r="G52" s="18" t="n">
        <v>22.53770567</v>
      </c>
      <c r="H52" s="20" t="n">
        <v>0.88820691</v>
      </c>
      <c r="I52" s="18" t="n">
        <v>15.96456418</v>
      </c>
      <c r="J52" s="20" t="n">
        <v>0.63049197</v>
      </c>
      <c r="K52" s="18" t="n">
        <v>0</v>
      </c>
      <c r="L52" s="20" t="n">
        <v>0</v>
      </c>
      <c r="M52" s="18" t="s">
        <v>182</v>
      </c>
      <c r="N52" s="20" t="s">
        <v>182</v>
      </c>
      <c r="O52" s="18" t="n">
        <v>0</v>
      </c>
      <c r="P52" s="20" t="n">
        <v>0</v>
      </c>
      <c r="Q52" s="18" t="n">
        <v>0</v>
      </c>
      <c r="R52" s="20" t="n">
        <v>0</v>
      </c>
      <c r="S52" s="18" t="n">
        <v>3.5519034</v>
      </c>
      <c r="T52" s="20" t="n">
        <v>0.4050885</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28.18144113</v>
      </c>
      <c r="F54" s="20" t="n">
        <v>1.3364143</v>
      </c>
      <c r="G54" s="18" t="n">
        <v>13.55602228</v>
      </c>
      <c r="H54" s="20" t="n">
        <v>0.69029237</v>
      </c>
      <c r="I54" s="18" t="n">
        <v>47.84577734</v>
      </c>
      <c r="J54" s="20" t="n">
        <v>1.58973705</v>
      </c>
      <c r="K54" s="18" t="n">
        <v>0</v>
      </c>
      <c r="L54" s="20" t="n">
        <v>0</v>
      </c>
      <c r="M54" s="18" t="s">
        <v>182</v>
      </c>
      <c r="N54" s="20" t="s">
        <v>182</v>
      </c>
      <c r="O54" s="18" t="n">
        <v>0</v>
      </c>
      <c r="P54" s="20" t="n">
        <v>0</v>
      </c>
      <c r="Q54" s="18" t="n">
        <v>0</v>
      </c>
      <c r="R54" s="20" t="n">
        <v>0</v>
      </c>
      <c r="S54" s="18" t="n">
        <v>10.41675924</v>
      </c>
      <c r="T54" s="20" t="n">
        <v>0.75205209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72.84311957</v>
      </c>
      <c r="F56" s="20" t="n">
        <v>1.11152</v>
      </c>
      <c r="G56" s="18" t="n">
        <v>19.97146204</v>
      </c>
      <c r="H56" s="20" t="n">
        <v>0.93538614</v>
      </c>
      <c r="I56" s="18" t="n">
        <v>6.04843894</v>
      </c>
      <c r="J56" s="20" t="n">
        <v>0.47325241</v>
      </c>
      <c r="K56" s="18" t="n">
        <v>0</v>
      </c>
      <c r="L56" s="20" t="n">
        <v>0</v>
      </c>
      <c r="M56" s="18" t="s">
        <v>182</v>
      </c>
      <c r="N56" s="20" t="s">
        <v>182</v>
      </c>
      <c r="O56" s="18" t="n">
        <v>0</v>
      </c>
      <c r="P56" s="20" t="n">
        <v>0</v>
      </c>
      <c r="Q56" s="18" t="n">
        <v>0</v>
      </c>
      <c r="R56" s="20" t="n">
        <v>0</v>
      </c>
      <c r="S56" s="18" t="n">
        <v>1.13697945</v>
      </c>
      <c r="T56" s="20" t="n">
        <v>0.26739367</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67.45987912</v>
      </c>
      <c r="F61" s="20" t="n">
        <v>0.91448548</v>
      </c>
      <c r="G61" s="18" t="n">
        <v>22.88845171</v>
      </c>
      <c r="H61" s="20" t="n">
        <v>0.73275684</v>
      </c>
      <c r="I61" s="18" t="n">
        <v>5.8287627</v>
      </c>
      <c r="J61" s="20" t="n">
        <v>0.35958547</v>
      </c>
      <c r="K61" s="18" t="n">
        <v>0</v>
      </c>
      <c r="L61" s="20" t="n">
        <v>0</v>
      </c>
      <c r="M61" s="18" t="s">
        <v>182</v>
      </c>
      <c r="N61" s="20" t="s">
        <v>182</v>
      </c>
      <c r="O61" s="18" t="n">
        <v>0</v>
      </c>
      <c r="P61" s="20" t="n">
        <v>0</v>
      </c>
      <c r="Q61" s="18" t="n">
        <v>0</v>
      </c>
      <c r="R61" s="20" t="n">
        <v>0</v>
      </c>
      <c r="S61" s="18" t="n">
        <v>3.82290648</v>
      </c>
      <c r="T61" s="20" t="n">
        <v>0.61241467</v>
      </c>
    </row>
    <row r="62" spans="1:20">
      <c r="A62" s="15" t="s">
        <v>237</v>
      </c>
      <c r="B62" s="17" t="n">
        <v>4476</v>
      </c>
      <c r="C62" s="18">
        <f>(5.0/B62*100)</f>
        <v/>
      </c>
      <c r="D62" s="19" t="n">
        <v>4471</v>
      </c>
      <c r="E62" s="18" t="n">
        <v>70.41778687</v>
      </c>
      <c r="F62" s="20" t="n">
        <v>0.69177495</v>
      </c>
      <c r="G62" s="18" t="n">
        <v>15.30726491</v>
      </c>
      <c r="H62" s="20" t="n">
        <v>0.54958004</v>
      </c>
      <c r="I62" s="18" t="n">
        <v>14.00716147</v>
      </c>
      <c r="J62" s="20" t="n">
        <v>0.46971651</v>
      </c>
      <c r="K62" s="18" t="n">
        <v>0</v>
      </c>
      <c r="L62" s="20" t="n">
        <v>0</v>
      </c>
      <c r="M62" s="18" t="s">
        <v>182</v>
      </c>
      <c r="N62" s="20" t="s">
        <v>182</v>
      </c>
      <c r="O62" s="18" t="n">
        <v>0</v>
      </c>
      <c r="P62" s="20" t="n">
        <v>0</v>
      </c>
      <c r="Q62" s="18" t="n">
        <v>0</v>
      </c>
      <c r="R62" s="20" t="n">
        <v>0</v>
      </c>
      <c r="S62" s="18" t="n">
        <v>0.26778675</v>
      </c>
      <c r="T62" s="20" t="n">
        <v>0.07723718</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46.70427619</v>
      </c>
      <c r="F67" s="20" t="n">
        <v>1.76821037</v>
      </c>
      <c r="G67" s="18" t="n">
        <v>26.29724733</v>
      </c>
      <c r="H67" s="20" t="n">
        <v>1.17347412</v>
      </c>
      <c r="I67" s="18" t="n">
        <v>24.94018517</v>
      </c>
      <c r="J67" s="20" t="n">
        <v>1.34374922</v>
      </c>
      <c r="K67" s="18" t="n">
        <v>0</v>
      </c>
      <c r="L67" s="20" t="n">
        <v>0</v>
      </c>
      <c r="M67" s="18" t="s">
        <v>182</v>
      </c>
      <c r="N67" s="20" t="s">
        <v>182</v>
      </c>
      <c r="O67" s="18" t="n">
        <v>0</v>
      </c>
      <c r="P67" s="20" t="n">
        <v>0</v>
      </c>
      <c r="Q67" s="18" t="n">
        <v>0</v>
      </c>
      <c r="R67" s="20" t="n">
        <v>0</v>
      </c>
      <c r="S67" s="18" t="n">
        <v>2.05829131</v>
      </c>
      <c r="T67" s="20" t="n">
        <v>0.21928105</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67.8083621</v>
      </c>
      <c r="F70" s="20" t="n">
        <v>1.02282335</v>
      </c>
      <c r="G70" s="18" t="n">
        <v>20.82357007</v>
      </c>
      <c r="H70" s="20" t="n">
        <v>0.85196689</v>
      </c>
      <c r="I70" s="18" t="n">
        <v>7.57906695</v>
      </c>
      <c r="J70" s="20" t="n">
        <v>0.51004076</v>
      </c>
      <c r="K70" s="18" t="n">
        <v>0</v>
      </c>
      <c r="L70" s="20" t="n">
        <v>0</v>
      </c>
      <c r="M70" s="18" t="s">
        <v>182</v>
      </c>
      <c r="N70" s="20" t="s">
        <v>182</v>
      </c>
      <c r="O70" s="18" t="n">
        <v>0</v>
      </c>
      <c r="P70" s="20" t="n">
        <v>0</v>
      </c>
      <c r="Q70" s="18" t="n">
        <v>0</v>
      </c>
      <c r="R70" s="20" t="n">
        <v>0</v>
      </c>
      <c r="S70" s="18" t="n">
        <v>3.78900089</v>
      </c>
      <c r="T70" s="20" t="n">
        <v>0.42241531</v>
      </c>
    </row>
    <row r="71" spans="1:20">
      <c r="A71" s="15" t="s">
        <v>246</v>
      </c>
      <c r="B71" s="17" t="n">
        <v>6115</v>
      </c>
      <c r="C71" s="18">
        <f>(109.0/B71*100)</f>
        <v/>
      </c>
      <c r="D71" s="19" t="n">
        <v>6006</v>
      </c>
      <c r="E71" s="18" t="n">
        <v>62.81559169</v>
      </c>
      <c r="F71" s="20" t="n">
        <v>0.82878827</v>
      </c>
      <c r="G71" s="18" t="n">
        <v>30.00258617</v>
      </c>
      <c r="H71" s="20" t="n">
        <v>0.70281148</v>
      </c>
      <c r="I71" s="18" t="n">
        <v>6.16911218</v>
      </c>
      <c r="J71" s="20" t="n">
        <v>0.44648068</v>
      </c>
      <c r="K71" s="18" t="n">
        <v>0</v>
      </c>
      <c r="L71" s="20" t="n">
        <v>0</v>
      </c>
      <c r="M71" s="18" t="s">
        <v>182</v>
      </c>
      <c r="N71" s="20" t="s">
        <v>182</v>
      </c>
      <c r="O71" s="18" t="n">
        <v>0</v>
      </c>
      <c r="P71" s="20" t="n">
        <v>0</v>
      </c>
      <c r="Q71" s="18" t="n">
        <v>0</v>
      </c>
      <c r="R71" s="20" t="n">
        <v>0</v>
      </c>
      <c r="S71" s="18" t="n">
        <v>1.01270997</v>
      </c>
      <c r="T71" s="20" t="n">
        <v>0.13824228</v>
      </c>
    </row>
    <row r="72" spans="1:20">
      <c r="A72" s="15" t="s">
        <v>247</v>
      </c>
      <c r="B72" s="17" t="n">
        <v>7708</v>
      </c>
      <c r="C72" s="18">
        <f>(8.0/B72*100)</f>
        <v/>
      </c>
      <c r="D72" s="19" t="n">
        <v>7700</v>
      </c>
      <c r="E72" s="18" t="n">
        <v>62.07403344</v>
      </c>
      <c r="F72" s="20" t="n">
        <v>1.06980333</v>
      </c>
      <c r="G72" s="18" t="n">
        <v>21.86471224</v>
      </c>
      <c r="H72" s="20" t="n">
        <v>0.75037468</v>
      </c>
      <c r="I72" s="18" t="n">
        <v>15.66297429</v>
      </c>
      <c r="J72" s="20" t="n">
        <v>0.61352692</v>
      </c>
      <c r="K72" s="18" t="n">
        <v>0</v>
      </c>
      <c r="L72" s="20" t="n">
        <v>0</v>
      </c>
      <c r="M72" s="18" t="s">
        <v>182</v>
      </c>
      <c r="N72" s="20" t="s">
        <v>182</v>
      </c>
      <c r="O72" s="18" t="n">
        <v>0</v>
      </c>
      <c r="P72" s="20" t="n">
        <v>0</v>
      </c>
      <c r="Q72" s="18" t="n">
        <v>0</v>
      </c>
      <c r="R72" s="20" t="n">
        <v>0</v>
      </c>
      <c r="S72" s="18" t="n">
        <v>0.39828003</v>
      </c>
      <c r="T72" s="20" t="n">
        <v>0.06452701</v>
      </c>
    </row>
    <row r="73" spans="1:20">
      <c r="A73" s="15" t="s">
        <v>248</v>
      </c>
      <c r="B73" s="17" t="n">
        <v>8249</v>
      </c>
      <c r="C73" s="18">
        <f>(225.0/B73*100)</f>
        <v/>
      </c>
      <c r="D73" s="19" t="n">
        <v>8024</v>
      </c>
      <c r="E73" s="18" t="n">
        <v>77.90001821</v>
      </c>
      <c r="F73" s="20" t="n">
        <v>0.92337141</v>
      </c>
      <c r="G73" s="18" t="n">
        <v>10.77950081</v>
      </c>
      <c r="H73" s="20" t="n">
        <v>0.52182608</v>
      </c>
      <c r="I73" s="18" t="n">
        <v>9.771715970000001</v>
      </c>
      <c r="J73" s="20" t="n">
        <v>0.56006954</v>
      </c>
      <c r="K73" s="18" t="n">
        <v>0</v>
      </c>
      <c r="L73" s="20" t="n">
        <v>0</v>
      </c>
      <c r="M73" s="18" t="s">
        <v>182</v>
      </c>
      <c r="N73" s="20" t="s">
        <v>182</v>
      </c>
      <c r="O73" s="18" t="n">
        <v>0</v>
      </c>
      <c r="P73" s="20" t="n">
        <v>0</v>
      </c>
      <c r="Q73" s="18" t="n">
        <v>0</v>
      </c>
      <c r="R73" s="20" t="n">
        <v>0</v>
      </c>
      <c r="S73" s="18" t="n">
        <v>1.548765</v>
      </c>
      <c r="T73" s="20" t="n">
        <v>0.22378805</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43.18037177</v>
      </c>
      <c r="F77" s="20" t="n">
        <v>0.94059173</v>
      </c>
      <c r="G77" s="18" t="n">
        <v>30.02016103</v>
      </c>
      <c r="H77" s="20" t="n">
        <v>0.9517479</v>
      </c>
      <c r="I77" s="18" t="n">
        <v>13.92511714</v>
      </c>
      <c r="J77" s="20" t="n">
        <v>0.61516924</v>
      </c>
      <c r="K77" s="18" t="n">
        <v>0</v>
      </c>
      <c r="L77" s="20" t="n">
        <v>0</v>
      </c>
      <c r="M77" s="18" t="s">
        <v>182</v>
      </c>
      <c r="N77" s="20" t="s">
        <v>182</v>
      </c>
      <c r="O77" s="18" t="n">
        <v>0</v>
      </c>
      <c r="P77" s="20" t="n">
        <v>0</v>
      </c>
      <c r="Q77" s="18" t="n">
        <v>0</v>
      </c>
      <c r="R77" s="20" t="n">
        <v>0</v>
      </c>
      <c r="S77" s="18" t="n">
        <v>12.87435006</v>
      </c>
      <c r="T77" s="20" t="n">
        <v>0.86062412</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285</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74.05141832</v>
      </c>
      <c r="F7" s="20" t="n">
        <v>0.68285194</v>
      </c>
      <c r="G7" s="18" t="n">
        <v>9.61576765</v>
      </c>
      <c r="H7" s="20" t="n">
        <v>0.40463927</v>
      </c>
      <c r="I7" s="18" t="n">
        <v>11.56411407</v>
      </c>
      <c r="J7" s="20" t="n">
        <v>0.50436089</v>
      </c>
      <c r="K7" s="18" t="n">
        <v>0</v>
      </c>
      <c r="L7" s="20" t="n">
        <v>0</v>
      </c>
      <c r="M7" s="18" t="s">
        <v>182</v>
      </c>
      <c r="N7" s="20" t="s">
        <v>182</v>
      </c>
      <c r="O7" s="18" t="n">
        <v>0</v>
      </c>
      <c r="P7" s="20" t="n">
        <v>0</v>
      </c>
      <c r="Q7" s="18" t="n">
        <v>0</v>
      </c>
      <c r="R7" s="20" t="n">
        <v>0</v>
      </c>
      <c r="S7" s="18" t="n">
        <v>4.76869996</v>
      </c>
      <c r="T7" s="20" t="n">
        <v>0.26780183</v>
      </c>
    </row>
    <row r="8" spans="1:20">
      <c r="A8" s="15" t="s">
        <v>183</v>
      </c>
      <c r="B8" s="17" t="n">
        <v>7007</v>
      </c>
      <c r="C8" s="18">
        <f>(128.0/B8*100)</f>
        <v/>
      </c>
      <c r="D8" s="19" t="n">
        <v>6879</v>
      </c>
      <c r="E8" s="18" t="n">
        <v>48.95971928</v>
      </c>
      <c r="F8" s="20" t="n">
        <v>1.87277428</v>
      </c>
      <c r="G8" s="18" t="n">
        <v>12.41280299</v>
      </c>
      <c r="H8" s="20" t="n">
        <v>0.6399852499999999</v>
      </c>
      <c r="I8" s="18" t="n">
        <v>32.85774575</v>
      </c>
      <c r="J8" s="20" t="n">
        <v>1.88428294</v>
      </c>
      <c r="K8" s="18" t="n">
        <v>0</v>
      </c>
      <c r="L8" s="20" t="n">
        <v>0</v>
      </c>
      <c r="M8" s="18" t="s">
        <v>182</v>
      </c>
      <c r="N8" s="20" t="s">
        <v>182</v>
      </c>
      <c r="O8" s="18" t="n">
        <v>0.48120063</v>
      </c>
      <c r="P8" s="20" t="n">
        <v>0.11853511</v>
      </c>
      <c r="Q8" s="18" t="n">
        <v>0</v>
      </c>
      <c r="R8" s="20" t="n">
        <v>0</v>
      </c>
      <c r="S8" s="18" t="n">
        <v>5.28853134</v>
      </c>
      <c r="T8" s="20" t="n">
        <v>0.40081258</v>
      </c>
    </row>
    <row r="9" spans="1:20">
      <c r="A9" s="15" t="s">
        <v>184</v>
      </c>
      <c r="B9" s="17" t="n">
        <v>9651</v>
      </c>
      <c r="C9" s="18">
        <f>(475.0/B9*100)</f>
        <v/>
      </c>
      <c r="D9" s="19" t="n">
        <v>9176</v>
      </c>
      <c r="E9" s="18" t="n">
        <v>34.64691659</v>
      </c>
      <c r="F9" s="20" t="n">
        <v>1.1340595</v>
      </c>
      <c r="G9" s="18" t="n">
        <v>14.35784872</v>
      </c>
      <c r="H9" s="20" t="n">
        <v>0.59376825</v>
      </c>
      <c r="I9" s="18" t="n">
        <v>42.22367176</v>
      </c>
      <c r="J9" s="20" t="n">
        <v>1.07233087</v>
      </c>
      <c r="K9" s="18" t="n">
        <v>0</v>
      </c>
      <c r="L9" s="20" t="n">
        <v>0</v>
      </c>
      <c r="M9" s="18" t="s">
        <v>182</v>
      </c>
      <c r="N9" s="20" t="s">
        <v>182</v>
      </c>
      <c r="O9" s="18" t="n">
        <v>3.12761745</v>
      </c>
      <c r="P9" s="20" t="n">
        <v>0.5592627</v>
      </c>
      <c r="Q9" s="18" t="n">
        <v>0</v>
      </c>
      <c r="R9" s="20" t="n">
        <v>0</v>
      </c>
      <c r="S9" s="18" t="n">
        <v>5.64394548</v>
      </c>
      <c r="T9" s="20" t="n">
        <v>0.42361372</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38.93631175</v>
      </c>
      <c r="F11" s="20" t="n">
        <v>1.28096031</v>
      </c>
      <c r="G11" s="18" t="n">
        <v>22.98235923</v>
      </c>
      <c r="H11" s="20" t="n">
        <v>0.68176131</v>
      </c>
      <c r="I11" s="18" t="n">
        <v>33.06779379</v>
      </c>
      <c r="J11" s="20" t="n">
        <v>1.18819313</v>
      </c>
      <c r="K11" s="18" t="n">
        <v>0</v>
      </c>
      <c r="L11" s="20" t="n">
        <v>0</v>
      </c>
      <c r="M11" s="18" t="s">
        <v>182</v>
      </c>
      <c r="N11" s="20" t="s">
        <v>182</v>
      </c>
      <c r="O11" s="18" t="n">
        <v>0</v>
      </c>
      <c r="P11" s="20" t="n">
        <v>0</v>
      </c>
      <c r="Q11" s="18" t="n">
        <v>0</v>
      </c>
      <c r="R11" s="20" t="n">
        <v>0</v>
      </c>
      <c r="S11" s="18" t="n">
        <v>5.01353522</v>
      </c>
      <c r="T11" s="20" t="n">
        <v>0.43919883</v>
      </c>
    </row>
    <row r="12" spans="1:20">
      <c r="A12" s="15" t="s">
        <v>187</v>
      </c>
      <c r="B12" s="17" t="n">
        <v>6894</v>
      </c>
      <c r="C12" s="18">
        <f>(125.0/B12*100)</f>
        <v/>
      </c>
      <c r="D12" s="19" t="n">
        <v>6769</v>
      </c>
      <c r="E12" s="18" t="n">
        <v>49.49518142</v>
      </c>
      <c r="F12" s="20" t="n">
        <v>1.78297654</v>
      </c>
      <c r="G12" s="18" t="n">
        <v>13.0296289</v>
      </c>
      <c r="H12" s="20" t="n">
        <v>0.54125925</v>
      </c>
      <c r="I12" s="18" t="n">
        <v>29.80237952</v>
      </c>
      <c r="J12" s="20" t="n">
        <v>1.63428648</v>
      </c>
      <c r="K12" s="18" t="n">
        <v>0</v>
      </c>
      <c r="L12" s="20" t="n">
        <v>0</v>
      </c>
      <c r="M12" s="18" t="s">
        <v>182</v>
      </c>
      <c r="N12" s="20" t="s">
        <v>182</v>
      </c>
      <c r="O12" s="18" t="n">
        <v>2.37450177</v>
      </c>
      <c r="P12" s="20" t="n">
        <v>0.59805562</v>
      </c>
      <c r="Q12" s="18" t="n">
        <v>0</v>
      </c>
      <c r="R12" s="20" t="n">
        <v>0</v>
      </c>
      <c r="S12" s="18" t="n">
        <v>5.29830839</v>
      </c>
      <c r="T12" s="20" t="n">
        <v>0.44702771</v>
      </c>
    </row>
    <row r="13" spans="1:20">
      <c r="A13" s="15" t="s">
        <v>188</v>
      </c>
      <c r="B13" s="17" t="n">
        <v>7161</v>
      </c>
      <c r="C13" s="18">
        <f>(301.0/B13*100)</f>
        <v/>
      </c>
      <c r="D13" s="19" t="n">
        <v>6860</v>
      </c>
      <c r="E13" s="18" t="n">
        <v>84.40497578</v>
      </c>
      <c r="F13" s="20" t="n">
        <v>0.62983213</v>
      </c>
      <c r="G13" s="18" t="n">
        <v>5.20415459</v>
      </c>
      <c r="H13" s="20" t="n">
        <v>0.30563162</v>
      </c>
      <c r="I13" s="18" t="n">
        <v>2.62942696</v>
      </c>
      <c r="J13" s="20" t="n">
        <v>0.22223292</v>
      </c>
      <c r="K13" s="18" t="n">
        <v>0</v>
      </c>
      <c r="L13" s="20" t="n">
        <v>0</v>
      </c>
      <c r="M13" s="18" t="s">
        <v>182</v>
      </c>
      <c r="N13" s="20" t="s">
        <v>182</v>
      </c>
      <c r="O13" s="18" t="n">
        <v>4.18252404</v>
      </c>
      <c r="P13" s="20" t="n">
        <v>0.48048381</v>
      </c>
      <c r="Q13" s="18" t="n">
        <v>0</v>
      </c>
      <c r="R13" s="20" t="n">
        <v>0</v>
      </c>
      <c r="S13" s="18" t="n">
        <v>3.57891863</v>
      </c>
      <c r="T13" s="20" t="n">
        <v>0.34854834</v>
      </c>
    </row>
    <row r="14" spans="1:20">
      <c r="A14" s="15" t="s">
        <v>189</v>
      </c>
      <c r="B14" s="17" t="n">
        <v>5587</v>
      </c>
      <c r="C14" s="18">
        <f>(185.0/B14*100)</f>
        <v/>
      </c>
      <c r="D14" s="19" t="n">
        <v>5402</v>
      </c>
      <c r="E14" s="18" t="n">
        <v>54.73857052</v>
      </c>
      <c r="F14" s="20" t="n">
        <v>1.38528508</v>
      </c>
      <c r="G14" s="18" t="n">
        <v>23.1093417</v>
      </c>
      <c r="H14" s="20" t="n">
        <v>0.72162162</v>
      </c>
      <c r="I14" s="18" t="n">
        <v>20.63689456</v>
      </c>
      <c r="J14" s="20" t="n">
        <v>1.28445619</v>
      </c>
      <c r="K14" s="18" t="n">
        <v>0</v>
      </c>
      <c r="L14" s="20" t="n">
        <v>0</v>
      </c>
      <c r="M14" s="18" t="s">
        <v>182</v>
      </c>
      <c r="N14" s="20" t="s">
        <v>182</v>
      </c>
      <c r="O14" s="18" t="n">
        <v>0</v>
      </c>
      <c r="P14" s="20" t="n">
        <v>0</v>
      </c>
      <c r="Q14" s="18" t="n">
        <v>0</v>
      </c>
      <c r="R14" s="20" t="n">
        <v>0</v>
      </c>
      <c r="S14" s="18" t="n">
        <v>1.51519322</v>
      </c>
      <c r="T14" s="20" t="n">
        <v>0.19066484</v>
      </c>
    </row>
    <row r="15" spans="1:20">
      <c r="A15" s="15" t="s">
        <v>190</v>
      </c>
      <c r="B15" s="17" t="n">
        <v>5882</v>
      </c>
      <c r="C15" s="18">
        <f>(131.0/B15*100)</f>
        <v/>
      </c>
      <c r="D15" s="19" t="n">
        <v>5751</v>
      </c>
      <c r="E15" s="18" t="n">
        <v>57.98709799</v>
      </c>
      <c r="F15" s="20" t="n">
        <v>1.20139297</v>
      </c>
      <c r="G15" s="18" t="n">
        <v>16.57358127</v>
      </c>
      <c r="H15" s="20" t="n">
        <v>0.5535261</v>
      </c>
      <c r="I15" s="18" t="n">
        <v>20.72395906</v>
      </c>
      <c r="J15" s="20" t="n">
        <v>1.17880668</v>
      </c>
      <c r="K15" s="18" t="n">
        <v>0</v>
      </c>
      <c r="L15" s="20" t="n">
        <v>0</v>
      </c>
      <c r="M15" s="18" t="s">
        <v>182</v>
      </c>
      <c r="N15" s="20" t="s">
        <v>182</v>
      </c>
      <c r="O15" s="18" t="n">
        <v>1.02633195</v>
      </c>
      <c r="P15" s="20" t="n">
        <v>0.45994508</v>
      </c>
      <c r="Q15" s="18" t="n">
        <v>0</v>
      </c>
      <c r="R15" s="20" t="n">
        <v>0</v>
      </c>
      <c r="S15" s="18" t="n">
        <v>3.68902974</v>
      </c>
      <c r="T15" s="20" t="n">
        <v>0.35298265</v>
      </c>
    </row>
    <row r="16" spans="1:20">
      <c r="A16" s="15" t="s">
        <v>191</v>
      </c>
      <c r="B16" s="17" t="n">
        <v>6108</v>
      </c>
      <c r="C16" s="18">
        <f>(244.0/B16*100)</f>
        <v/>
      </c>
      <c r="D16" s="19" t="n">
        <v>5864</v>
      </c>
      <c r="E16" s="18" t="n">
        <v>38.6913606</v>
      </c>
      <c r="F16" s="20" t="n">
        <v>0.96688065</v>
      </c>
      <c r="G16" s="18" t="n">
        <v>8.72186707</v>
      </c>
      <c r="H16" s="20" t="n">
        <v>0.44548234</v>
      </c>
      <c r="I16" s="18" t="n">
        <v>45.42405971</v>
      </c>
      <c r="J16" s="20" t="n">
        <v>1.1126044</v>
      </c>
      <c r="K16" s="18" t="n">
        <v>0</v>
      </c>
      <c r="L16" s="20" t="n">
        <v>0</v>
      </c>
      <c r="M16" s="18" t="s">
        <v>182</v>
      </c>
      <c r="N16" s="20" t="s">
        <v>182</v>
      </c>
      <c r="O16" s="18" t="n">
        <v>0</v>
      </c>
      <c r="P16" s="20" t="n">
        <v>0</v>
      </c>
      <c r="Q16" s="18" t="n">
        <v>0</v>
      </c>
      <c r="R16" s="20" t="n">
        <v>0</v>
      </c>
      <c r="S16" s="18" t="n">
        <v>7.16271261</v>
      </c>
      <c r="T16" s="20" t="n">
        <v>0.50694736</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48.08769565</v>
      </c>
      <c r="F18" s="20" t="n">
        <v>0.98605833</v>
      </c>
      <c r="G18" s="18" t="n">
        <v>22.43452794</v>
      </c>
      <c r="H18" s="20" t="n">
        <v>0.71571955</v>
      </c>
      <c r="I18" s="18" t="n">
        <v>23.61036617</v>
      </c>
      <c r="J18" s="20" t="n">
        <v>1.01043681</v>
      </c>
      <c r="K18" s="18" t="n">
        <v>0</v>
      </c>
      <c r="L18" s="20" t="n">
        <v>0</v>
      </c>
      <c r="M18" s="18" t="s">
        <v>182</v>
      </c>
      <c r="N18" s="20" t="s">
        <v>182</v>
      </c>
      <c r="O18" s="18" t="n">
        <v>0</v>
      </c>
      <c r="P18" s="20" t="n">
        <v>0</v>
      </c>
      <c r="Q18" s="18" t="n">
        <v>0</v>
      </c>
      <c r="R18" s="20" t="n">
        <v>0</v>
      </c>
      <c r="S18" s="18" t="n">
        <v>5.86741024</v>
      </c>
      <c r="T18" s="20" t="n">
        <v>0.6593335</v>
      </c>
    </row>
    <row r="19" spans="1:20">
      <c r="A19" s="15" t="s">
        <v>194</v>
      </c>
      <c r="B19" s="17" t="n">
        <v>5658</v>
      </c>
      <c r="C19" s="18">
        <f>(123.0/B19*100)</f>
        <v/>
      </c>
      <c r="D19" s="19" t="n">
        <v>5535</v>
      </c>
      <c r="E19" s="18" t="n">
        <v>38.10514663</v>
      </c>
      <c r="F19" s="20" t="n">
        <v>1.37942301</v>
      </c>
      <c r="G19" s="18" t="n">
        <v>22.62093914</v>
      </c>
      <c r="H19" s="20" t="n">
        <v>0.82077639</v>
      </c>
      <c r="I19" s="18" t="n">
        <v>34.54125825</v>
      </c>
      <c r="J19" s="20" t="n">
        <v>1.11173538</v>
      </c>
      <c r="K19" s="18" t="n">
        <v>0</v>
      </c>
      <c r="L19" s="20" t="n">
        <v>0</v>
      </c>
      <c r="M19" s="18" t="s">
        <v>182</v>
      </c>
      <c r="N19" s="20" t="s">
        <v>182</v>
      </c>
      <c r="O19" s="18" t="n">
        <v>0</v>
      </c>
      <c r="P19" s="20" t="n">
        <v>0</v>
      </c>
      <c r="Q19" s="18" t="n">
        <v>0</v>
      </c>
      <c r="R19" s="20" t="n">
        <v>0</v>
      </c>
      <c r="S19" s="18" t="n">
        <v>4.73265597</v>
      </c>
      <c r="T19" s="20" t="n">
        <v>0.38519168</v>
      </c>
    </row>
    <row r="20" spans="1:20">
      <c r="A20" s="15" t="s">
        <v>195</v>
      </c>
      <c r="B20" s="17" t="n">
        <v>3371</v>
      </c>
      <c r="C20" s="18">
        <f>(81.0/B20*100)</f>
        <v/>
      </c>
      <c r="D20" s="19" t="n">
        <v>3290</v>
      </c>
      <c r="E20" s="18" t="n">
        <v>70.53990023</v>
      </c>
      <c r="F20" s="20" t="n">
        <v>0.6803346</v>
      </c>
      <c r="G20" s="18" t="n">
        <v>10.36921216</v>
      </c>
      <c r="H20" s="20" t="n">
        <v>0.47057092</v>
      </c>
      <c r="I20" s="18" t="n">
        <v>16.13703739</v>
      </c>
      <c r="J20" s="20" t="n">
        <v>0.57533388</v>
      </c>
      <c r="K20" s="18" t="n">
        <v>0</v>
      </c>
      <c r="L20" s="20" t="n">
        <v>0</v>
      </c>
      <c r="M20" s="18" t="s">
        <v>182</v>
      </c>
      <c r="N20" s="20" t="s">
        <v>182</v>
      </c>
      <c r="O20" s="18" t="n">
        <v>0</v>
      </c>
      <c r="P20" s="20" t="n">
        <v>0</v>
      </c>
      <c r="Q20" s="18" t="n">
        <v>0</v>
      </c>
      <c r="R20" s="20" t="n">
        <v>0</v>
      </c>
      <c r="S20" s="18" t="n">
        <v>2.95385021</v>
      </c>
      <c r="T20" s="20" t="n">
        <v>0.32886944</v>
      </c>
    </row>
    <row r="21" spans="1:20">
      <c r="A21" s="15" t="s">
        <v>196</v>
      </c>
      <c r="B21" s="17" t="n">
        <v>5741</v>
      </c>
      <c r="C21" s="18">
        <f>(73.0/B21*100)</f>
        <v/>
      </c>
      <c r="D21" s="19" t="n">
        <v>5668</v>
      </c>
      <c r="E21" s="18" t="n">
        <v>31.47533376</v>
      </c>
      <c r="F21" s="20" t="n">
        <v>1.52485311</v>
      </c>
      <c r="G21" s="18" t="n">
        <v>25.07820224</v>
      </c>
      <c r="H21" s="20" t="n">
        <v>0.7093124200000001</v>
      </c>
      <c r="I21" s="18" t="n">
        <v>40.91248844</v>
      </c>
      <c r="J21" s="20" t="n">
        <v>1.46040985</v>
      </c>
      <c r="K21" s="18" t="n">
        <v>0</v>
      </c>
      <c r="L21" s="20" t="n">
        <v>0</v>
      </c>
      <c r="M21" s="18" t="s">
        <v>182</v>
      </c>
      <c r="N21" s="20" t="s">
        <v>182</v>
      </c>
      <c r="O21" s="18" t="n">
        <v>0</v>
      </c>
      <c r="P21" s="20" t="n">
        <v>0</v>
      </c>
      <c r="Q21" s="18" t="n">
        <v>0</v>
      </c>
      <c r="R21" s="20" t="n">
        <v>0</v>
      </c>
      <c r="S21" s="18" t="n">
        <v>2.53397556</v>
      </c>
      <c r="T21" s="20" t="n">
        <v>0.21903087</v>
      </c>
    </row>
    <row r="22" spans="1:20">
      <c r="A22" s="15" t="s">
        <v>197</v>
      </c>
      <c r="B22" s="17" t="n">
        <v>6598</v>
      </c>
      <c r="C22" s="18">
        <f>(98.0/B22*100)</f>
        <v/>
      </c>
      <c r="D22" s="19" t="n">
        <v>6500</v>
      </c>
      <c r="E22" s="18" t="n">
        <v>38.92357482</v>
      </c>
      <c r="F22" s="20" t="n">
        <v>1.55839541</v>
      </c>
      <c r="G22" s="18" t="n">
        <v>17.35059415</v>
      </c>
      <c r="H22" s="20" t="n">
        <v>0.68275451</v>
      </c>
      <c r="I22" s="18" t="n">
        <v>27.32585386</v>
      </c>
      <c r="J22" s="20" t="n">
        <v>1.43622386</v>
      </c>
      <c r="K22" s="18" t="n">
        <v>0</v>
      </c>
      <c r="L22" s="20" t="n">
        <v>0</v>
      </c>
      <c r="M22" s="18" t="s">
        <v>182</v>
      </c>
      <c r="N22" s="20" t="s">
        <v>182</v>
      </c>
      <c r="O22" s="18" t="n">
        <v>10.37914633</v>
      </c>
      <c r="P22" s="20" t="n">
        <v>1.3406859</v>
      </c>
      <c r="Q22" s="18" t="n">
        <v>0</v>
      </c>
      <c r="R22" s="20" t="n">
        <v>0</v>
      </c>
      <c r="S22" s="18" t="n">
        <v>6.02083084</v>
      </c>
      <c r="T22" s="20" t="n">
        <v>0.55109262</v>
      </c>
    </row>
    <row r="23" spans="1:20">
      <c r="A23" s="15" t="s">
        <v>198</v>
      </c>
      <c r="B23" s="17" t="n">
        <v>11583</v>
      </c>
      <c r="C23" s="18">
        <f>(505.0/B23*100)</f>
        <v/>
      </c>
      <c r="D23" s="19" t="n">
        <v>11078</v>
      </c>
      <c r="E23" s="18" t="n">
        <v>35.79827762</v>
      </c>
      <c r="F23" s="20" t="n">
        <v>0.87765073</v>
      </c>
      <c r="G23" s="18" t="n">
        <v>21.97406529</v>
      </c>
      <c r="H23" s="20" t="n">
        <v>0.6255862800000001</v>
      </c>
      <c r="I23" s="18" t="n">
        <v>37.10529403</v>
      </c>
      <c r="J23" s="20" t="n">
        <v>0.80802603</v>
      </c>
      <c r="K23" s="18" t="n">
        <v>0</v>
      </c>
      <c r="L23" s="20" t="n">
        <v>0</v>
      </c>
      <c r="M23" s="18" t="s">
        <v>182</v>
      </c>
      <c r="N23" s="20" t="s">
        <v>182</v>
      </c>
      <c r="O23" s="18" t="n">
        <v>0</v>
      </c>
      <c r="P23" s="20" t="n">
        <v>0</v>
      </c>
      <c r="Q23" s="18" t="n">
        <v>0</v>
      </c>
      <c r="R23" s="20" t="n">
        <v>0</v>
      </c>
      <c r="S23" s="18" t="n">
        <v>5.12236306</v>
      </c>
      <c r="T23" s="20" t="n">
        <v>0.411242</v>
      </c>
    </row>
    <row r="24" spans="1:20">
      <c r="A24" s="15" t="s">
        <v>199</v>
      </c>
      <c r="B24" s="17" t="n">
        <v>6647</v>
      </c>
      <c r="C24" s="18">
        <f>(13.0/B24*100)</f>
        <v/>
      </c>
      <c r="D24" s="19" t="n">
        <v>6634</v>
      </c>
      <c r="E24" s="18" t="n">
        <v>21.02807425</v>
      </c>
      <c r="F24" s="20" t="n">
        <v>0.88113961</v>
      </c>
      <c r="G24" s="18" t="n">
        <v>16.95383529</v>
      </c>
      <c r="H24" s="20" t="n">
        <v>0.55611857</v>
      </c>
      <c r="I24" s="18" t="n">
        <v>58.68489102</v>
      </c>
      <c r="J24" s="20" t="n">
        <v>1.0115602</v>
      </c>
      <c r="K24" s="18" t="n">
        <v>0</v>
      </c>
      <c r="L24" s="20" t="n">
        <v>0</v>
      </c>
      <c r="M24" s="18" t="s">
        <v>182</v>
      </c>
      <c r="N24" s="20" t="s">
        <v>182</v>
      </c>
      <c r="O24" s="18" t="n">
        <v>0</v>
      </c>
      <c r="P24" s="20" t="n">
        <v>0</v>
      </c>
      <c r="Q24" s="18" t="n">
        <v>0</v>
      </c>
      <c r="R24" s="20" t="n">
        <v>0</v>
      </c>
      <c r="S24" s="18" t="n">
        <v>3.33319944</v>
      </c>
      <c r="T24" s="20" t="n">
        <v>0.29922121</v>
      </c>
    </row>
    <row r="25" spans="1:20">
      <c r="A25" s="15" t="s">
        <v>200</v>
      </c>
      <c r="B25" s="17" t="n">
        <v>5581</v>
      </c>
      <c r="C25" s="18">
        <f>(28.0/B25*100)</f>
        <v/>
      </c>
      <c r="D25" s="19" t="n">
        <v>5553</v>
      </c>
      <c r="E25" s="18" t="n">
        <v>26.12676347</v>
      </c>
      <c r="F25" s="20" t="n">
        <v>1.0795671</v>
      </c>
      <c r="G25" s="18" t="n">
        <v>33.56313688</v>
      </c>
      <c r="H25" s="20" t="n">
        <v>0.7487435099999999</v>
      </c>
      <c r="I25" s="18" t="n">
        <v>38.71837853</v>
      </c>
      <c r="J25" s="20" t="n">
        <v>1.0648776</v>
      </c>
      <c r="K25" s="18" t="n">
        <v>0</v>
      </c>
      <c r="L25" s="20" t="n">
        <v>0</v>
      </c>
      <c r="M25" s="18" t="s">
        <v>182</v>
      </c>
      <c r="N25" s="20" t="s">
        <v>182</v>
      </c>
      <c r="O25" s="18" t="n">
        <v>0</v>
      </c>
      <c r="P25" s="20" t="n">
        <v>0</v>
      </c>
      <c r="Q25" s="18" t="n">
        <v>0</v>
      </c>
      <c r="R25" s="20" t="n">
        <v>0</v>
      </c>
      <c r="S25" s="18" t="n">
        <v>1.59172112</v>
      </c>
      <c r="T25" s="20" t="n">
        <v>0.19072567</v>
      </c>
    </row>
    <row r="26" spans="1:20">
      <c r="A26" s="15" t="s">
        <v>201</v>
      </c>
      <c r="B26" s="17" t="n">
        <v>4869</v>
      </c>
      <c r="C26" s="18">
        <f>(98.0/B26*100)</f>
        <v/>
      </c>
      <c r="D26" s="19" t="n">
        <v>4771</v>
      </c>
      <c r="E26" s="18" t="n">
        <v>60.28393871</v>
      </c>
      <c r="F26" s="20" t="n">
        <v>1.35074932</v>
      </c>
      <c r="G26" s="18" t="n">
        <v>17.49989454</v>
      </c>
      <c r="H26" s="20" t="n">
        <v>0.64477769</v>
      </c>
      <c r="I26" s="18" t="n">
        <v>19.57772975</v>
      </c>
      <c r="J26" s="20" t="n">
        <v>1.17759709</v>
      </c>
      <c r="K26" s="18" t="n">
        <v>0</v>
      </c>
      <c r="L26" s="20" t="n">
        <v>0</v>
      </c>
      <c r="M26" s="18" t="s">
        <v>182</v>
      </c>
      <c r="N26" s="20" t="s">
        <v>182</v>
      </c>
      <c r="O26" s="18" t="n">
        <v>0</v>
      </c>
      <c r="P26" s="20" t="n">
        <v>0</v>
      </c>
      <c r="Q26" s="18" t="n">
        <v>0</v>
      </c>
      <c r="R26" s="20" t="n">
        <v>0</v>
      </c>
      <c r="S26" s="18" t="n">
        <v>2.638437</v>
      </c>
      <c r="T26" s="20" t="n">
        <v>0.27120431</v>
      </c>
    </row>
    <row r="27" spans="1:20">
      <c r="A27" s="15" t="s">
        <v>202</v>
      </c>
      <c r="B27" s="17" t="n">
        <v>5299</v>
      </c>
      <c r="C27" s="18">
        <f>(159.0/B27*100)</f>
        <v/>
      </c>
      <c r="D27" s="19" t="n">
        <v>5140</v>
      </c>
      <c r="E27" s="18" t="n">
        <v>37.9192183</v>
      </c>
      <c r="F27" s="20" t="n">
        <v>0.54138149</v>
      </c>
      <c r="G27" s="18" t="n">
        <v>14.40925778</v>
      </c>
      <c r="H27" s="20" t="n">
        <v>0.5004086599999999</v>
      </c>
      <c r="I27" s="18" t="n">
        <v>40.23018141</v>
      </c>
      <c r="J27" s="20" t="n">
        <v>0.67408773</v>
      </c>
      <c r="K27" s="18" t="n">
        <v>0</v>
      </c>
      <c r="L27" s="20" t="n">
        <v>0</v>
      </c>
      <c r="M27" s="18" t="s">
        <v>182</v>
      </c>
      <c r="N27" s="20" t="s">
        <v>182</v>
      </c>
      <c r="O27" s="18" t="n">
        <v>0</v>
      </c>
      <c r="P27" s="20" t="n">
        <v>0</v>
      </c>
      <c r="Q27" s="18" t="n">
        <v>0</v>
      </c>
      <c r="R27" s="20" t="n">
        <v>0</v>
      </c>
      <c r="S27" s="18" t="n">
        <v>7.44134252</v>
      </c>
      <c r="T27" s="20" t="n">
        <v>0.33357244</v>
      </c>
    </row>
    <row r="28" spans="1:20">
      <c r="A28" s="15" t="s">
        <v>203</v>
      </c>
      <c r="B28" s="17" t="n">
        <v>7568</v>
      </c>
      <c r="C28" s="18">
        <f>(123.0/B28*100)</f>
        <v/>
      </c>
      <c r="D28" s="19" t="n">
        <v>7445</v>
      </c>
      <c r="E28" s="18" t="n">
        <v>38.18634454</v>
      </c>
      <c r="F28" s="20" t="n">
        <v>1.22226378</v>
      </c>
      <c r="G28" s="18" t="n">
        <v>24.32363303</v>
      </c>
      <c r="H28" s="20" t="n">
        <v>0.81934842</v>
      </c>
      <c r="I28" s="18" t="n">
        <v>35.25835833</v>
      </c>
      <c r="J28" s="20" t="n">
        <v>1.11111292</v>
      </c>
      <c r="K28" s="18" t="n">
        <v>0</v>
      </c>
      <c r="L28" s="20" t="n">
        <v>0</v>
      </c>
      <c r="M28" s="18" t="s">
        <v>182</v>
      </c>
      <c r="N28" s="20" t="s">
        <v>182</v>
      </c>
      <c r="O28" s="18" t="n">
        <v>0</v>
      </c>
      <c r="P28" s="20" t="n">
        <v>0</v>
      </c>
      <c r="Q28" s="18" t="n">
        <v>0</v>
      </c>
      <c r="R28" s="20" t="n">
        <v>0</v>
      </c>
      <c r="S28" s="18" t="n">
        <v>2.2316641</v>
      </c>
      <c r="T28" s="20" t="n">
        <v>0.20868374</v>
      </c>
    </row>
    <row r="29" spans="1:20">
      <c r="A29" s="15" t="s">
        <v>204</v>
      </c>
      <c r="B29" s="17" t="n">
        <v>5385</v>
      </c>
      <c r="C29" s="18">
        <f>(36.0/B29*100)</f>
        <v/>
      </c>
      <c r="D29" s="19" t="n">
        <v>5349</v>
      </c>
      <c r="E29" s="18" t="n">
        <v>80.20535619</v>
      </c>
      <c r="F29" s="20" t="n">
        <v>1.88367786</v>
      </c>
      <c r="G29" s="18" t="n">
        <v>5.50560648</v>
      </c>
      <c r="H29" s="20" t="n">
        <v>0.53884253</v>
      </c>
      <c r="I29" s="18" t="n">
        <v>9.9056924</v>
      </c>
      <c r="J29" s="20" t="n">
        <v>1.59970642</v>
      </c>
      <c r="K29" s="18" t="n">
        <v>0</v>
      </c>
      <c r="L29" s="20" t="n">
        <v>0</v>
      </c>
      <c r="M29" s="18" t="s">
        <v>182</v>
      </c>
      <c r="N29" s="20" t="s">
        <v>182</v>
      </c>
      <c r="O29" s="18" t="n">
        <v>2.76922343</v>
      </c>
      <c r="P29" s="20" t="n">
        <v>0.24152133</v>
      </c>
      <c r="Q29" s="18" t="n">
        <v>0</v>
      </c>
      <c r="R29" s="20" t="n">
        <v>0</v>
      </c>
      <c r="S29" s="18" t="n">
        <v>1.6141215</v>
      </c>
      <c r="T29" s="20" t="n">
        <v>0.26242938</v>
      </c>
    </row>
    <row r="30" spans="1:20">
      <c r="A30" s="15" t="s">
        <v>205</v>
      </c>
      <c r="B30" s="17" t="n">
        <v>4520</v>
      </c>
      <c r="C30" s="18">
        <f>(504.0/B30*100)</f>
        <v/>
      </c>
      <c r="D30" s="19" t="n">
        <v>4016</v>
      </c>
      <c r="E30" s="18" t="n">
        <v>77.04379024000001</v>
      </c>
      <c r="F30" s="20" t="n">
        <v>0.98775485</v>
      </c>
      <c r="G30" s="18" t="n">
        <v>12.03831079</v>
      </c>
      <c r="H30" s="20" t="n">
        <v>0.63093918</v>
      </c>
      <c r="I30" s="18" t="n">
        <v>6.92080719</v>
      </c>
      <c r="J30" s="20" t="n">
        <v>0.66720557</v>
      </c>
      <c r="K30" s="18" t="n">
        <v>0</v>
      </c>
      <c r="L30" s="20" t="n">
        <v>0</v>
      </c>
      <c r="M30" s="18" t="s">
        <v>182</v>
      </c>
      <c r="N30" s="20" t="s">
        <v>182</v>
      </c>
      <c r="O30" s="18" t="n">
        <v>0</v>
      </c>
      <c r="P30" s="20" t="n">
        <v>0</v>
      </c>
      <c r="Q30" s="18" t="n">
        <v>0</v>
      </c>
      <c r="R30" s="20" t="n">
        <v>0</v>
      </c>
      <c r="S30" s="18" t="n">
        <v>3.99709178</v>
      </c>
      <c r="T30" s="20" t="n">
        <v>0.43105002</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41.30942888</v>
      </c>
      <c r="F32" s="20" t="n">
        <v>1.90348658</v>
      </c>
      <c r="G32" s="18" t="n">
        <v>14.03710238</v>
      </c>
      <c r="H32" s="20" t="n">
        <v>0.66001386</v>
      </c>
      <c r="I32" s="18" t="n">
        <v>42.66565542</v>
      </c>
      <c r="J32" s="20" t="n">
        <v>2.10471452</v>
      </c>
      <c r="K32" s="18" t="n">
        <v>0</v>
      </c>
      <c r="L32" s="20" t="n">
        <v>0</v>
      </c>
      <c r="M32" s="18" t="s">
        <v>182</v>
      </c>
      <c r="N32" s="20" t="s">
        <v>182</v>
      </c>
      <c r="O32" s="18" t="n">
        <v>0</v>
      </c>
      <c r="P32" s="20" t="n">
        <v>0</v>
      </c>
      <c r="Q32" s="18" t="n">
        <v>0</v>
      </c>
      <c r="R32" s="20" t="n">
        <v>0</v>
      </c>
      <c r="S32" s="18" t="n">
        <v>1.98781331</v>
      </c>
      <c r="T32" s="20" t="n">
        <v>0.23194207</v>
      </c>
    </row>
    <row r="33" spans="1:20">
      <c r="A33" s="15" t="s">
        <v>208</v>
      </c>
      <c r="B33" s="17" t="n">
        <v>7325</v>
      </c>
      <c r="C33" s="18">
        <f>(215.0/B33*100)</f>
        <v/>
      </c>
      <c r="D33" s="19" t="n">
        <v>7110</v>
      </c>
      <c r="E33" s="18" t="n">
        <v>74.6632599</v>
      </c>
      <c r="F33" s="20" t="n">
        <v>1.1394609</v>
      </c>
      <c r="G33" s="18" t="n">
        <v>11.79249377</v>
      </c>
      <c r="H33" s="20" t="n">
        <v>0.64152776</v>
      </c>
      <c r="I33" s="18" t="n">
        <v>10.72312902</v>
      </c>
      <c r="J33" s="20" t="n">
        <v>0.78657427</v>
      </c>
      <c r="K33" s="18" t="n">
        <v>0</v>
      </c>
      <c r="L33" s="20" t="n">
        <v>0</v>
      </c>
      <c r="M33" s="18" t="s">
        <v>182</v>
      </c>
      <c r="N33" s="20" t="s">
        <v>182</v>
      </c>
      <c r="O33" s="18" t="n">
        <v>0</v>
      </c>
      <c r="P33" s="20" t="n">
        <v>0</v>
      </c>
      <c r="Q33" s="18" t="n">
        <v>0</v>
      </c>
      <c r="R33" s="20" t="n">
        <v>0</v>
      </c>
      <c r="S33" s="18" t="n">
        <v>2.82111732</v>
      </c>
      <c r="T33" s="20" t="n">
        <v>0.27055563</v>
      </c>
    </row>
    <row r="34" spans="1:20">
      <c r="A34" s="15" t="s">
        <v>209</v>
      </c>
      <c r="B34" s="17" t="n">
        <v>6350</v>
      </c>
      <c r="C34" s="18">
        <f>(79.0/B34*100)</f>
        <v/>
      </c>
      <c r="D34" s="19" t="n">
        <v>6271</v>
      </c>
      <c r="E34" s="18" t="n">
        <v>54.88275184</v>
      </c>
      <c r="F34" s="20" t="n">
        <v>1.47278047</v>
      </c>
      <c r="G34" s="18" t="n">
        <v>12.69117211</v>
      </c>
      <c r="H34" s="20" t="n">
        <v>0.49106721</v>
      </c>
      <c r="I34" s="18" t="n">
        <v>24.32070465</v>
      </c>
      <c r="J34" s="20" t="n">
        <v>1.22395558</v>
      </c>
      <c r="K34" s="18" t="n">
        <v>0</v>
      </c>
      <c r="L34" s="20" t="n">
        <v>0</v>
      </c>
      <c r="M34" s="18" t="s">
        <v>182</v>
      </c>
      <c r="N34" s="20" t="s">
        <v>182</v>
      </c>
      <c r="O34" s="18" t="n">
        <v>2.57674816</v>
      </c>
      <c r="P34" s="20" t="n">
        <v>0.53487772</v>
      </c>
      <c r="Q34" s="18" t="n">
        <v>0</v>
      </c>
      <c r="R34" s="20" t="n">
        <v>0</v>
      </c>
      <c r="S34" s="18" t="n">
        <v>5.52862323</v>
      </c>
      <c r="T34" s="20" t="n">
        <v>0.49817109</v>
      </c>
    </row>
    <row r="35" spans="1:20">
      <c r="A35" s="15" t="s">
        <v>210</v>
      </c>
      <c r="B35" s="17" t="n">
        <v>6406</v>
      </c>
      <c r="C35" s="18">
        <f>(67.0/B35*100)</f>
        <v/>
      </c>
      <c r="D35" s="19" t="n">
        <v>6339</v>
      </c>
      <c r="E35" s="18" t="n">
        <v>57.57264965</v>
      </c>
      <c r="F35" s="20" t="n">
        <v>0.67439644</v>
      </c>
      <c r="G35" s="18" t="n">
        <v>13.77829912</v>
      </c>
      <c r="H35" s="20" t="n">
        <v>0.52270521</v>
      </c>
      <c r="I35" s="18" t="n">
        <v>23.63738719</v>
      </c>
      <c r="J35" s="20" t="n">
        <v>0.69358632</v>
      </c>
      <c r="K35" s="18" t="n">
        <v>0</v>
      </c>
      <c r="L35" s="20" t="n">
        <v>0</v>
      </c>
      <c r="M35" s="18" t="s">
        <v>182</v>
      </c>
      <c r="N35" s="20" t="s">
        <v>182</v>
      </c>
      <c r="O35" s="18" t="n">
        <v>1.03972429</v>
      </c>
      <c r="P35" s="20" t="n">
        <v>0.05690605</v>
      </c>
      <c r="Q35" s="18" t="n">
        <v>0</v>
      </c>
      <c r="R35" s="20" t="n">
        <v>0</v>
      </c>
      <c r="S35" s="18" t="n">
        <v>3.97193975</v>
      </c>
      <c r="T35" s="20" t="n">
        <v>0.22683208</v>
      </c>
    </row>
    <row r="36" spans="1:20">
      <c r="A36" s="15" t="s">
        <v>211</v>
      </c>
      <c r="B36" s="17" t="n">
        <v>6736</v>
      </c>
      <c r="C36" s="18">
        <f>(42.0/B36*100)</f>
        <v/>
      </c>
      <c r="D36" s="19" t="n">
        <v>6694</v>
      </c>
      <c r="E36" s="18" t="n">
        <v>52.30271633</v>
      </c>
      <c r="F36" s="20" t="n">
        <v>1.25527027</v>
      </c>
      <c r="G36" s="18" t="n">
        <v>19.6166362</v>
      </c>
      <c r="H36" s="20" t="n">
        <v>0.6758480100000001</v>
      </c>
      <c r="I36" s="18" t="n">
        <v>24.87670592</v>
      </c>
      <c r="J36" s="20" t="n">
        <v>0.9504204000000001</v>
      </c>
      <c r="K36" s="18" t="n">
        <v>0</v>
      </c>
      <c r="L36" s="20" t="n">
        <v>0</v>
      </c>
      <c r="M36" s="18" t="s">
        <v>182</v>
      </c>
      <c r="N36" s="20" t="s">
        <v>182</v>
      </c>
      <c r="O36" s="18" t="n">
        <v>0</v>
      </c>
      <c r="P36" s="20" t="n">
        <v>0</v>
      </c>
      <c r="Q36" s="18" t="n">
        <v>0</v>
      </c>
      <c r="R36" s="20" t="n">
        <v>0</v>
      </c>
      <c r="S36" s="18" t="n">
        <v>3.20394154</v>
      </c>
      <c r="T36" s="20" t="n">
        <v>0.26533656</v>
      </c>
    </row>
    <row r="37" spans="1:20">
      <c r="A37" s="15" t="s">
        <v>212</v>
      </c>
      <c r="B37" s="17" t="n">
        <v>5458</v>
      </c>
      <c r="C37" s="18">
        <f>(228.0/B37*100)</f>
        <v/>
      </c>
      <c r="D37" s="19" t="n">
        <v>5230</v>
      </c>
      <c r="E37" s="18" t="n">
        <v>77.21047000999999</v>
      </c>
      <c r="F37" s="20" t="n">
        <v>1.35118328</v>
      </c>
      <c r="G37" s="18" t="n">
        <v>8.276663320000001</v>
      </c>
      <c r="H37" s="20" t="n">
        <v>0.56713313</v>
      </c>
      <c r="I37" s="18" t="n">
        <v>8.44105025</v>
      </c>
      <c r="J37" s="20" t="n">
        <v>0.78698164</v>
      </c>
      <c r="K37" s="18" t="n">
        <v>0</v>
      </c>
      <c r="L37" s="20" t="n">
        <v>0</v>
      </c>
      <c r="M37" s="18" t="s">
        <v>182</v>
      </c>
      <c r="N37" s="20" t="s">
        <v>182</v>
      </c>
      <c r="O37" s="18" t="n">
        <v>0</v>
      </c>
      <c r="P37" s="20" t="n">
        <v>0</v>
      </c>
      <c r="Q37" s="18" t="n">
        <v>0</v>
      </c>
      <c r="R37" s="20" t="n">
        <v>0</v>
      </c>
      <c r="S37" s="18" t="n">
        <v>6.07181643</v>
      </c>
      <c r="T37" s="20" t="n">
        <v>0.63849311</v>
      </c>
    </row>
    <row r="38" spans="1:20">
      <c r="A38" s="15" t="s">
        <v>213</v>
      </c>
      <c r="B38" s="17" t="n">
        <v>5860</v>
      </c>
      <c r="C38" s="18">
        <f>(62.0/B38*100)</f>
        <v/>
      </c>
      <c r="D38" s="19" t="n">
        <v>5798</v>
      </c>
      <c r="E38" s="18" t="n">
        <v>48.22267536</v>
      </c>
      <c r="F38" s="20" t="n">
        <v>1.38985051</v>
      </c>
      <c r="G38" s="18" t="n">
        <v>12.9812125</v>
      </c>
      <c r="H38" s="20" t="n">
        <v>0.68882729</v>
      </c>
      <c r="I38" s="18" t="n">
        <v>32.91980038</v>
      </c>
      <c r="J38" s="20" t="n">
        <v>1.37534905</v>
      </c>
      <c r="K38" s="18" t="n">
        <v>0</v>
      </c>
      <c r="L38" s="20" t="n">
        <v>0</v>
      </c>
      <c r="M38" s="18" t="s">
        <v>182</v>
      </c>
      <c r="N38" s="20" t="s">
        <v>182</v>
      </c>
      <c r="O38" s="18" t="n">
        <v>0</v>
      </c>
      <c r="P38" s="20" t="n">
        <v>0</v>
      </c>
      <c r="Q38" s="18" t="n">
        <v>0</v>
      </c>
      <c r="R38" s="20" t="n">
        <v>0</v>
      </c>
      <c r="S38" s="18" t="n">
        <v>5.87631176</v>
      </c>
      <c r="T38" s="20" t="n">
        <v>0.47203186</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46.8163685</v>
      </c>
      <c r="F40" s="20" t="n">
        <v>1.33354119</v>
      </c>
      <c r="G40" s="18" t="n">
        <v>13.17582913</v>
      </c>
      <c r="H40" s="20" t="n">
        <v>0.5365653</v>
      </c>
      <c r="I40" s="18" t="n">
        <v>26.54136506</v>
      </c>
      <c r="J40" s="20" t="n">
        <v>1.16412063</v>
      </c>
      <c r="K40" s="18" t="n">
        <v>0</v>
      </c>
      <c r="L40" s="20" t="n">
        <v>0</v>
      </c>
      <c r="M40" s="18" t="s">
        <v>182</v>
      </c>
      <c r="N40" s="20" t="s">
        <v>182</v>
      </c>
      <c r="O40" s="18" t="n">
        <v>8.99459371</v>
      </c>
      <c r="P40" s="20" t="n">
        <v>0.20107637</v>
      </c>
      <c r="Q40" s="18" t="n">
        <v>0</v>
      </c>
      <c r="R40" s="20" t="n">
        <v>0</v>
      </c>
      <c r="S40" s="18" t="n">
        <v>4.4718436</v>
      </c>
      <c r="T40" s="20" t="n">
        <v>0.4903312</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29.20956573</v>
      </c>
      <c r="F46" s="20" t="n">
        <v>0.9498923500000001</v>
      </c>
      <c r="G46" s="18" t="n">
        <v>15.96021203</v>
      </c>
      <c r="H46" s="20" t="n">
        <v>0.55259298</v>
      </c>
      <c r="I46" s="18" t="n">
        <v>28.22773508</v>
      </c>
      <c r="J46" s="20" t="n">
        <v>0.82142055</v>
      </c>
      <c r="K46" s="18" t="n">
        <v>0</v>
      </c>
      <c r="L46" s="20" t="n">
        <v>0</v>
      </c>
      <c r="M46" s="18" t="s">
        <v>182</v>
      </c>
      <c r="N46" s="20" t="s">
        <v>182</v>
      </c>
      <c r="O46" s="18" t="n">
        <v>0</v>
      </c>
      <c r="P46" s="20" t="n">
        <v>0</v>
      </c>
      <c r="Q46" s="18" t="n">
        <v>0</v>
      </c>
      <c r="R46" s="20" t="n">
        <v>0</v>
      </c>
      <c r="S46" s="18" t="n">
        <v>26.60248716</v>
      </c>
      <c r="T46" s="20" t="n">
        <v>1.05457074</v>
      </c>
    </row>
    <row r="47" spans="1:20">
      <c r="A47" s="15" t="s">
        <v>222</v>
      </c>
      <c r="B47" s="17" t="n">
        <v>5928</v>
      </c>
      <c r="C47" s="18">
        <f>(106.0/B47*100)</f>
        <v/>
      </c>
      <c r="D47" s="19" t="n">
        <v>5822</v>
      </c>
      <c r="E47" s="18" t="n">
        <v>60.05957667</v>
      </c>
      <c r="F47" s="20" t="n">
        <v>1.3744067</v>
      </c>
      <c r="G47" s="18" t="n">
        <v>11.21178101</v>
      </c>
      <c r="H47" s="20" t="n">
        <v>0.53210658</v>
      </c>
      <c r="I47" s="18" t="n">
        <v>17.88283921</v>
      </c>
      <c r="J47" s="20" t="n">
        <v>1.12003055</v>
      </c>
      <c r="K47" s="18" t="n">
        <v>0</v>
      </c>
      <c r="L47" s="20" t="n">
        <v>0</v>
      </c>
      <c r="M47" s="18" t="s">
        <v>182</v>
      </c>
      <c r="N47" s="20" t="s">
        <v>182</v>
      </c>
      <c r="O47" s="18" t="n">
        <v>0</v>
      </c>
      <c r="P47" s="20" t="n">
        <v>0</v>
      </c>
      <c r="Q47" s="18" t="n">
        <v>0</v>
      </c>
      <c r="R47" s="20" t="n">
        <v>0</v>
      </c>
      <c r="S47" s="18" t="n">
        <v>10.8458031</v>
      </c>
      <c r="T47" s="20" t="n">
        <v>0.8857312000000001</v>
      </c>
    </row>
    <row r="48" spans="1:20">
      <c r="A48" s="15" t="s">
        <v>223</v>
      </c>
      <c r="B48" s="17" t="n">
        <v>9841</v>
      </c>
      <c r="C48" s="18">
        <f>(19.0/B48*100)</f>
        <v/>
      </c>
      <c r="D48" s="19" t="n">
        <v>9822</v>
      </c>
      <c r="E48" s="18" t="n">
        <v>21.3251139</v>
      </c>
      <c r="F48" s="20" t="n">
        <v>0.89422387</v>
      </c>
      <c r="G48" s="18" t="n">
        <v>27.34522208</v>
      </c>
      <c r="H48" s="20" t="n">
        <v>0.69928565</v>
      </c>
      <c r="I48" s="18" t="n">
        <v>49.66510909</v>
      </c>
      <c r="J48" s="20" t="n">
        <v>1.15483375</v>
      </c>
      <c r="K48" s="18" t="n">
        <v>0</v>
      </c>
      <c r="L48" s="20" t="n">
        <v>0</v>
      </c>
      <c r="M48" s="18" t="s">
        <v>182</v>
      </c>
      <c r="N48" s="20" t="s">
        <v>182</v>
      </c>
      <c r="O48" s="18" t="n">
        <v>0</v>
      </c>
      <c r="P48" s="20" t="n">
        <v>0</v>
      </c>
      <c r="Q48" s="18" t="n">
        <v>0</v>
      </c>
      <c r="R48" s="20" t="n">
        <v>0</v>
      </c>
      <c r="S48" s="18" t="n">
        <v>1.66455493</v>
      </c>
      <c r="T48" s="20" t="n">
        <v>0.42054845</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52.69585073</v>
      </c>
      <c r="F50" s="20" t="n">
        <v>1.12151954</v>
      </c>
      <c r="G50" s="18" t="n">
        <v>15.43129278</v>
      </c>
      <c r="H50" s="20" t="n">
        <v>0.55059326</v>
      </c>
      <c r="I50" s="18" t="n">
        <v>26.93290537</v>
      </c>
      <c r="J50" s="20" t="n">
        <v>0.89707039</v>
      </c>
      <c r="K50" s="18" t="n">
        <v>0</v>
      </c>
      <c r="L50" s="20" t="n">
        <v>0</v>
      </c>
      <c r="M50" s="18" t="s">
        <v>182</v>
      </c>
      <c r="N50" s="20" t="s">
        <v>182</v>
      </c>
      <c r="O50" s="18" t="n">
        <v>0</v>
      </c>
      <c r="P50" s="20" t="n">
        <v>0</v>
      </c>
      <c r="Q50" s="18" t="n">
        <v>0</v>
      </c>
      <c r="R50" s="20" t="n">
        <v>0</v>
      </c>
      <c r="S50" s="18" t="n">
        <v>4.93995112</v>
      </c>
      <c r="T50" s="20" t="n">
        <v>0.4986293</v>
      </c>
    </row>
    <row r="51" spans="1:20">
      <c r="A51" s="15" t="s">
        <v>226</v>
      </c>
      <c r="B51" s="17" t="n">
        <v>6866</v>
      </c>
      <c r="C51" s="18">
        <f>(114.0/B51*100)</f>
        <v/>
      </c>
      <c r="D51" s="19" t="n">
        <v>6752</v>
      </c>
      <c r="E51" s="18" t="n">
        <v>33.46506628</v>
      </c>
      <c r="F51" s="20" t="n">
        <v>1.15515518</v>
      </c>
      <c r="G51" s="18" t="n">
        <v>15.33026806</v>
      </c>
      <c r="H51" s="20" t="n">
        <v>0.66458242</v>
      </c>
      <c r="I51" s="18" t="n">
        <v>32.23581345</v>
      </c>
      <c r="J51" s="20" t="n">
        <v>1.41711492</v>
      </c>
      <c r="K51" s="18" t="n">
        <v>0</v>
      </c>
      <c r="L51" s="20" t="n">
        <v>0</v>
      </c>
      <c r="M51" s="18" t="s">
        <v>182</v>
      </c>
      <c r="N51" s="20" t="s">
        <v>182</v>
      </c>
      <c r="O51" s="18" t="n">
        <v>10.57769527</v>
      </c>
      <c r="P51" s="20" t="n">
        <v>0.61230008</v>
      </c>
      <c r="Q51" s="18" t="n">
        <v>0</v>
      </c>
      <c r="R51" s="20" t="n">
        <v>0</v>
      </c>
      <c r="S51" s="18" t="n">
        <v>8.391156929999999</v>
      </c>
      <c r="T51" s="20" t="n">
        <v>1.10662415</v>
      </c>
    </row>
    <row r="52" spans="1:20">
      <c r="A52" s="15" t="s">
        <v>227</v>
      </c>
      <c r="B52" s="17" t="n">
        <v>5809</v>
      </c>
      <c r="C52" s="18">
        <f>(116.0/B52*100)</f>
        <v/>
      </c>
      <c r="D52" s="19" t="n">
        <v>5693</v>
      </c>
      <c r="E52" s="18" t="n">
        <v>41.97772674</v>
      </c>
      <c r="F52" s="20" t="n">
        <v>1.33569939</v>
      </c>
      <c r="G52" s="18" t="n">
        <v>19.66309794</v>
      </c>
      <c r="H52" s="20" t="n">
        <v>0.66052747</v>
      </c>
      <c r="I52" s="18" t="n">
        <v>33.84280903</v>
      </c>
      <c r="J52" s="20" t="n">
        <v>1.25213797</v>
      </c>
      <c r="K52" s="18" t="n">
        <v>0</v>
      </c>
      <c r="L52" s="20" t="n">
        <v>0</v>
      </c>
      <c r="M52" s="18" t="s">
        <v>182</v>
      </c>
      <c r="N52" s="20" t="s">
        <v>182</v>
      </c>
      <c r="O52" s="18" t="n">
        <v>0</v>
      </c>
      <c r="P52" s="20" t="n">
        <v>0</v>
      </c>
      <c r="Q52" s="18" t="n">
        <v>0</v>
      </c>
      <c r="R52" s="20" t="n">
        <v>0</v>
      </c>
      <c r="S52" s="18" t="n">
        <v>4.51636629</v>
      </c>
      <c r="T52" s="20" t="n">
        <v>0.41338533</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31.87827664</v>
      </c>
      <c r="F54" s="20" t="n">
        <v>1.04583189</v>
      </c>
      <c r="G54" s="18" t="n">
        <v>11.03964786</v>
      </c>
      <c r="H54" s="20" t="n">
        <v>0.56845807</v>
      </c>
      <c r="I54" s="18" t="n">
        <v>45.95676949</v>
      </c>
      <c r="J54" s="20" t="n">
        <v>1.30917404</v>
      </c>
      <c r="K54" s="18" t="n">
        <v>0</v>
      </c>
      <c r="L54" s="20" t="n">
        <v>0</v>
      </c>
      <c r="M54" s="18" t="s">
        <v>182</v>
      </c>
      <c r="N54" s="20" t="s">
        <v>182</v>
      </c>
      <c r="O54" s="18" t="n">
        <v>0</v>
      </c>
      <c r="P54" s="20" t="n">
        <v>0</v>
      </c>
      <c r="Q54" s="18" t="n">
        <v>0</v>
      </c>
      <c r="R54" s="20" t="n">
        <v>0</v>
      </c>
      <c r="S54" s="18" t="n">
        <v>11.12530602</v>
      </c>
      <c r="T54" s="20" t="n">
        <v>0.78727264</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44.6070992</v>
      </c>
      <c r="F56" s="20" t="n">
        <v>1.3162528</v>
      </c>
      <c r="G56" s="18" t="n">
        <v>26.18973444</v>
      </c>
      <c r="H56" s="20" t="n">
        <v>0.79161196</v>
      </c>
      <c r="I56" s="18" t="n">
        <v>27.88639767</v>
      </c>
      <c r="J56" s="20" t="n">
        <v>1.27995541</v>
      </c>
      <c r="K56" s="18" t="n">
        <v>0</v>
      </c>
      <c r="L56" s="20" t="n">
        <v>0</v>
      </c>
      <c r="M56" s="18" t="s">
        <v>182</v>
      </c>
      <c r="N56" s="20" t="s">
        <v>182</v>
      </c>
      <c r="O56" s="18" t="n">
        <v>0</v>
      </c>
      <c r="P56" s="20" t="n">
        <v>0</v>
      </c>
      <c r="Q56" s="18" t="n">
        <v>0</v>
      </c>
      <c r="R56" s="20" t="n">
        <v>0</v>
      </c>
      <c r="S56" s="18" t="n">
        <v>1.3167687</v>
      </c>
      <c r="T56" s="20" t="n">
        <v>0.2501036</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45.46193145</v>
      </c>
      <c r="F61" s="20" t="n">
        <v>1.17775302</v>
      </c>
      <c r="G61" s="18" t="n">
        <v>22.81178039</v>
      </c>
      <c r="H61" s="20" t="n">
        <v>0.74060961</v>
      </c>
      <c r="I61" s="18" t="n">
        <v>27.69555558</v>
      </c>
      <c r="J61" s="20" t="n">
        <v>1.1508625</v>
      </c>
      <c r="K61" s="18" t="n">
        <v>0</v>
      </c>
      <c r="L61" s="20" t="n">
        <v>0</v>
      </c>
      <c r="M61" s="18" t="s">
        <v>182</v>
      </c>
      <c r="N61" s="20" t="s">
        <v>182</v>
      </c>
      <c r="O61" s="18" t="n">
        <v>0</v>
      </c>
      <c r="P61" s="20" t="n">
        <v>0</v>
      </c>
      <c r="Q61" s="18" t="n">
        <v>0</v>
      </c>
      <c r="R61" s="20" t="n">
        <v>0</v>
      </c>
      <c r="S61" s="18" t="n">
        <v>4.03073258</v>
      </c>
      <c r="T61" s="20" t="n">
        <v>0.56663919</v>
      </c>
    </row>
    <row r="62" spans="1:20">
      <c r="A62" s="15" t="s">
        <v>237</v>
      </c>
      <c r="B62" s="17" t="n">
        <v>4476</v>
      </c>
      <c r="C62" s="18">
        <f>(5.0/B62*100)</f>
        <v/>
      </c>
      <c r="D62" s="19" t="n">
        <v>4471</v>
      </c>
      <c r="E62" s="18" t="n">
        <v>31.10034344</v>
      </c>
      <c r="F62" s="20" t="n">
        <v>0.5694948399999999</v>
      </c>
      <c r="G62" s="18" t="n">
        <v>24.32120405</v>
      </c>
      <c r="H62" s="20" t="n">
        <v>0.68299977</v>
      </c>
      <c r="I62" s="18" t="n">
        <v>43.93181727</v>
      </c>
      <c r="J62" s="20" t="n">
        <v>0.67255842</v>
      </c>
      <c r="K62" s="18" t="n">
        <v>0</v>
      </c>
      <c r="L62" s="20" t="n">
        <v>0</v>
      </c>
      <c r="M62" s="18" t="s">
        <v>182</v>
      </c>
      <c r="N62" s="20" t="s">
        <v>182</v>
      </c>
      <c r="O62" s="18" t="n">
        <v>0</v>
      </c>
      <c r="P62" s="20" t="n">
        <v>0</v>
      </c>
      <c r="Q62" s="18" t="n">
        <v>0</v>
      </c>
      <c r="R62" s="20" t="n">
        <v>0</v>
      </c>
      <c r="S62" s="18" t="n">
        <v>0.6466352399999999</v>
      </c>
      <c r="T62" s="20" t="n">
        <v>0.11557105</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32.67641695</v>
      </c>
      <c r="F67" s="20" t="n">
        <v>1.15840284</v>
      </c>
      <c r="G67" s="18" t="n">
        <v>32.00356031</v>
      </c>
      <c r="H67" s="20" t="n">
        <v>0.97584952</v>
      </c>
      <c r="I67" s="18" t="n">
        <v>32.49582279</v>
      </c>
      <c r="J67" s="20" t="n">
        <v>1.19370011</v>
      </c>
      <c r="K67" s="18" t="n">
        <v>0</v>
      </c>
      <c r="L67" s="20" t="n">
        <v>0</v>
      </c>
      <c r="M67" s="18" t="s">
        <v>182</v>
      </c>
      <c r="N67" s="20" t="s">
        <v>182</v>
      </c>
      <c r="O67" s="18" t="n">
        <v>0</v>
      </c>
      <c r="P67" s="20" t="n">
        <v>0</v>
      </c>
      <c r="Q67" s="18" t="n">
        <v>0</v>
      </c>
      <c r="R67" s="20" t="n">
        <v>0</v>
      </c>
      <c r="S67" s="18" t="n">
        <v>2.82419996</v>
      </c>
      <c r="T67" s="20" t="n">
        <v>0.23729666</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49.10945633</v>
      </c>
      <c r="F70" s="20" t="n">
        <v>1.4396357</v>
      </c>
      <c r="G70" s="18" t="n">
        <v>21.69953537</v>
      </c>
      <c r="H70" s="20" t="n">
        <v>0.75197928</v>
      </c>
      <c r="I70" s="18" t="n">
        <v>24.34756495</v>
      </c>
      <c r="J70" s="20" t="n">
        <v>1.22860328</v>
      </c>
      <c r="K70" s="18" t="n">
        <v>0</v>
      </c>
      <c r="L70" s="20" t="n">
        <v>0</v>
      </c>
      <c r="M70" s="18" t="s">
        <v>182</v>
      </c>
      <c r="N70" s="20" t="s">
        <v>182</v>
      </c>
      <c r="O70" s="18" t="n">
        <v>0</v>
      </c>
      <c r="P70" s="20" t="n">
        <v>0</v>
      </c>
      <c r="Q70" s="18" t="n">
        <v>0</v>
      </c>
      <c r="R70" s="20" t="n">
        <v>0</v>
      </c>
      <c r="S70" s="18" t="n">
        <v>4.84344334</v>
      </c>
      <c r="T70" s="20" t="n">
        <v>0.4009428</v>
      </c>
    </row>
    <row r="71" spans="1:20">
      <c r="A71" s="15" t="s">
        <v>246</v>
      </c>
      <c r="B71" s="17" t="n">
        <v>6115</v>
      </c>
      <c r="C71" s="18">
        <f>(109.0/B71*100)</f>
        <v/>
      </c>
      <c r="D71" s="19" t="n">
        <v>6006</v>
      </c>
      <c r="E71" s="18" t="n">
        <v>62.68064177</v>
      </c>
      <c r="F71" s="20" t="n">
        <v>1.08670555</v>
      </c>
      <c r="G71" s="18" t="n">
        <v>25.90014683</v>
      </c>
      <c r="H71" s="20" t="n">
        <v>0.73423417</v>
      </c>
      <c r="I71" s="18" t="n">
        <v>10.12749229</v>
      </c>
      <c r="J71" s="20" t="n">
        <v>0.58592402</v>
      </c>
      <c r="K71" s="18" t="n">
        <v>0</v>
      </c>
      <c r="L71" s="20" t="n">
        <v>0</v>
      </c>
      <c r="M71" s="18" t="s">
        <v>182</v>
      </c>
      <c r="N71" s="20" t="s">
        <v>182</v>
      </c>
      <c r="O71" s="18" t="n">
        <v>0</v>
      </c>
      <c r="P71" s="20" t="n">
        <v>0</v>
      </c>
      <c r="Q71" s="18" t="n">
        <v>0</v>
      </c>
      <c r="R71" s="20" t="n">
        <v>0</v>
      </c>
      <c r="S71" s="18" t="n">
        <v>1.29171911</v>
      </c>
      <c r="T71" s="20" t="n">
        <v>0.14281132</v>
      </c>
    </row>
    <row r="72" spans="1:20">
      <c r="A72" s="15" t="s">
        <v>247</v>
      </c>
      <c r="B72" s="17" t="n">
        <v>7708</v>
      </c>
      <c r="C72" s="18">
        <f>(8.0/B72*100)</f>
        <v/>
      </c>
      <c r="D72" s="19" t="n">
        <v>7700</v>
      </c>
      <c r="E72" s="18" t="n">
        <v>28.12235489</v>
      </c>
      <c r="F72" s="20" t="n">
        <v>1.5896497</v>
      </c>
      <c r="G72" s="18" t="n">
        <v>36.92943676</v>
      </c>
      <c r="H72" s="20" t="n">
        <v>0.92718606</v>
      </c>
      <c r="I72" s="18" t="n">
        <v>34.46332025</v>
      </c>
      <c r="J72" s="20" t="n">
        <v>1.13792478</v>
      </c>
      <c r="K72" s="18" t="n">
        <v>0</v>
      </c>
      <c r="L72" s="20" t="n">
        <v>0</v>
      </c>
      <c r="M72" s="18" t="s">
        <v>182</v>
      </c>
      <c r="N72" s="20" t="s">
        <v>182</v>
      </c>
      <c r="O72" s="18" t="n">
        <v>0</v>
      </c>
      <c r="P72" s="20" t="n">
        <v>0</v>
      </c>
      <c r="Q72" s="18" t="n">
        <v>0</v>
      </c>
      <c r="R72" s="20" t="n">
        <v>0</v>
      </c>
      <c r="S72" s="18" t="n">
        <v>0.48488811</v>
      </c>
      <c r="T72" s="20" t="n">
        <v>0.07198590000000001</v>
      </c>
    </row>
    <row r="73" spans="1:20">
      <c r="A73" s="15" t="s">
        <v>248</v>
      </c>
      <c r="B73" s="17" t="n">
        <v>8249</v>
      </c>
      <c r="C73" s="18">
        <f>(225.0/B73*100)</f>
        <v/>
      </c>
      <c r="D73" s="19" t="n">
        <v>8024</v>
      </c>
      <c r="E73" s="18" t="n">
        <v>73.48865811</v>
      </c>
      <c r="F73" s="20" t="n">
        <v>0.96843245</v>
      </c>
      <c r="G73" s="18" t="n">
        <v>13.79046944</v>
      </c>
      <c r="H73" s="20" t="n">
        <v>0.60467842</v>
      </c>
      <c r="I73" s="18" t="n">
        <v>11.32560261</v>
      </c>
      <c r="J73" s="20" t="n">
        <v>0.59409087</v>
      </c>
      <c r="K73" s="18" t="n">
        <v>0</v>
      </c>
      <c r="L73" s="20" t="n">
        <v>0</v>
      </c>
      <c r="M73" s="18" t="s">
        <v>182</v>
      </c>
      <c r="N73" s="20" t="s">
        <v>182</v>
      </c>
      <c r="O73" s="18" t="n">
        <v>0</v>
      </c>
      <c r="P73" s="20" t="n">
        <v>0</v>
      </c>
      <c r="Q73" s="18" t="n">
        <v>0</v>
      </c>
      <c r="R73" s="20" t="n">
        <v>0</v>
      </c>
      <c r="S73" s="18" t="n">
        <v>1.39526984</v>
      </c>
      <c r="T73" s="20" t="n">
        <v>0.19436336</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56.73358995</v>
      </c>
      <c r="F77" s="20" t="n">
        <v>1.00369713</v>
      </c>
      <c r="G77" s="18" t="n">
        <v>17.53738555</v>
      </c>
      <c r="H77" s="20" t="n">
        <v>0.67197569</v>
      </c>
      <c r="I77" s="18" t="n">
        <v>12.5291732</v>
      </c>
      <c r="J77" s="20" t="n">
        <v>0.60365188</v>
      </c>
      <c r="K77" s="18" t="n">
        <v>0</v>
      </c>
      <c r="L77" s="20" t="n">
        <v>0</v>
      </c>
      <c r="M77" s="18" t="s">
        <v>182</v>
      </c>
      <c r="N77" s="20" t="s">
        <v>182</v>
      </c>
      <c r="O77" s="18" t="n">
        <v>0</v>
      </c>
      <c r="P77" s="20" t="n">
        <v>0</v>
      </c>
      <c r="Q77" s="18" t="n">
        <v>0</v>
      </c>
      <c r="R77" s="20" t="n">
        <v>0</v>
      </c>
      <c r="S77" s="18" t="n">
        <v>13.1998513</v>
      </c>
      <c r="T77" s="20" t="n">
        <v>0.8107035500000001</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286</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78.6290642</v>
      </c>
      <c r="F7" s="20" t="n">
        <v>0.55263546</v>
      </c>
      <c r="G7" s="18" t="n">
        <v>10.26156394</v>
      </c>
      <c r="H7" s="20" t="n">
        <v>0.37314009</v>
      </c>
      <c r="I7" s="18" t="n">
        <v>6.63233715</v>
      </c>
      <c r="J7" s="20" t="n">
        <v>0.31075539</v>
      </c>
      <c r="K7" s="18" t="n">
        <v>0</v>
      </c>
      <c r="L7" s="20" t="n">
        <v>0</v>
      </c>
      <c r="M7" s="18" t="s">
        <v>182</v>
      </c>
      <c r="N7" s="20" t="s">
        <v>182</v>
      </c>
      <c r="O7" s="18" t="n">
        <v>0</v>
      </c>
      <c r="P7" s="20" t="n">
        <v>0</v>
      </c>
      <c r="Q7" s="18" t="n">
        <v>0</v>
      </c>
      <c r="R7" s="20" t="n">
        <v>0</v>
      </c>
      <c r="S7" s="18" t="n">
        <v>4.47703471</v>
      </c>
      <c r="T7" s="20" t="n">
        <v>0.29619962</v>
      </c>
    </row>
    <row r="8" spans="1:20">
      <c r="A8" s="15" t="s">
        <v>183</v>
      </c>
      <c r="B8" s="17" t="n">
        <v>7007</v>
      </c>
      <c r="C8" s="18">
        <f>(128.0/B8*100)</f>
        <v/>
      </c>
      <c r="D8" s="19" t="n">
        <v>6879</v>
      </c>
      <c r="E8" s="18" t="n">
        <v>69.83615257</v>
      </c>
      <c r="F8" s="20" t="n">
        <v>1.06578946</v>
      </c>
      <c r="G8" s="18" t="n">
        <v>11.24547228</v>
      </c>
      <c r="H8" s="20" t="n">
        <v>0.4873358</v>
      </c>
      <c r="I8" s="18" t="n">
        <v>13.41553996</v>
      </c>
      <c r="J8" s="20" t="n">
        <v>0.767265</v>
      </c>
      <c r="K8" s="18" t="n">
        <v>0</v>
      </c>
      <c r="L8" s="20" t="n">
        <v>0</v>
      </c>
      <c r="M8" s="18" t="s">
        <v>182</v>
      </c>
      <c r="N8" s="20" t="s">
        <v>182</v>
      </c>
      <c r="O8" s="18" t="n">
        <v>0.48120063</v>
      </c>
      <c r="P8" s="20" t="n">
        <v>0.11853511</v>
      </c>
      <c r="Q8" s="18" t="n">
        <v>0</v>
      </c>
      <c r="R8" s="20" t="n">
        <v>0</v>
      </c>
      <c r="S8" s="18" t="n">
        <v>5.02163457</v>
      </c>
      <c r="T8" s="20" t="n">
        <v>0.34085426</v>
      </c>
    </row>
    <row r="9" spans="1:20">
      <c r="A9" s="15" t="s">
        <v>184</v>
      </c>
      <c r="B9" s="17" t="n">
        <v>9651</v>
      </c>
      <c r="C9" s="18">
        <f>(475.0/B9*100)</f>
        <v/>
      </c>
      <c r="D9" s="19" t="n">
        <v>9176</v>
      </c>
      <c r="E9" s="18" t="n">
        <v>51.70044679</v>
      </c>
      <c r="F9" s="20" t="n">
        <v>0.95825738</v>
      </c>
      <c r="G9" s="18" t="n">
        <v>12.46738844</v>
      </c>
      <c r="H9" s="20" t="n">
        <v>0.50247699</v>
      </c>
      <c r="I9" s="18" t="n">
        <v>26.90109497</v>
      </c>
      <c r="J9" s="20" t="n">
        <v>0.88960714</v>
      </c>
      <c r="K9" s="18" t="n">
        <v>0</v>
      </c>
      <c r="L9" s="20" t="n">
        <v>0</v>
      </c>
      <c r="M9" s="18" t="s">
        <v>182</v>
      </c>
      <c r="N9" s="20" t="s">
        <v>182</v>
      </c>
      <c r="O9" s="18" t="n">
        <v>3.12761745</v>
      </c>
      <c r="P9" s="20" t="n">
        <v>0.5592627</v>
      </c>
      <c r="Q9" s="18" t="n">
        <v>0</v>
      </c>
      <c r="R9" s="20" t="n">
        <v>0</v>
      </c>
      <c r="S9" s="18" t="n">
        <v>5.80345235</v>
      </c>
      <c r="T9" s="20" t="n">
        <v>0.46157399</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30.54318674</v>
      </c>
      <c r="F11" s="20" t="n">
        <v>0.98156539</v>
      </c>
      <c r="G11" s="18" t="n">
        <v>17.96053213</v>
      </c>
      <c r="H11" s="20" t="n">
        <v>0.6153039300000001</v>
      </c>
      <c r="I11" s="18" t="n">
        <v>46.81619055</v>
      </c>
      <c r="J11" s="20" t="n">
        <v>0.9989993</v>
      </c>
      <c r="K11" s="18" t="n">
        <v>0</v>
      </c>
      <c r="L11" s="20" t="n">
        <v>0</v>
      </c>
      <c r="M11" s="18" t="s">
        <v>182</v>
      </c>
      <c r="N11" s="20" t="s">
        <v>182</v>
      </c>
      <c r="O11" s="18" t="n">
        <v>0</v>
      </c>
      <c r="P11" s="20" t="n">
        <v>0</v>
      </c>
      <c r="Q11" s="18" t="n">
        <v>0</v>
      </c>
      <c r="R11" s="20" t="n">
        <v>0</v>
      </c>
      <c r="S11" s="18" t="n">
        <v>4.68009058</v>
      </c>
      <c r="T11" s="20" t="n">
        <v>0.42694551</v>
      </c>
    </row>
    <row r="12" spans="1:20">
      <c r="A12" s="15" t="s">
        <v>187</v>
      </c>
      <c r="B12" s="17" t="n">
        <v>6894</v>
      </c>
      <c r="C12" s="18">
        <f>(125.0/B12*100)</f>
        <v/>
      </c>
      <c r="D12" s="19" t="n">
        <v>6769</v>
      </c>
      <c r="E12" s="18" t="n">
        <v>43.87507358</v>
      </c>
      <c r="F12" s="20" t="n">
        <v>1.34620127</v>
      </c>
      <c r="G12" s="18" t="n">
        <v>15.41635394</v>
      </c>
      <c r="H12" s="20" t="n">
        <v>0.53517313</v>
      </c>
      <c r="I12" s="18" t="n">
        <v>32.60829018</v>
      </c>
      <c r="J12" s="20" t="n">
        <v>1.09120944</v>
      </c>
      <c r="K12" s="18" t="n">
        <v>0</v>
      </c>
      <c r="L12" s="20" t="n">
        <v>0</v>
      </c>
      <c r="M12" s="18" t="s">
        <v>182</v>
      </c>
      <c r="N12" s="20" t="s">
        <v>182</v>
      </c>
      <c r="O12" s="18" t="n">
        <v>2.37450177</v>
      </c>
      <c r="P12" s="20" t="n">
        <v>0.59805562</v>
      </c>
      <c r="Q12" s="18" t="n">
        <v>0</v>
      </c>
      <c r="R12" s="20" t="n">
        <v>0</v>
      </c>
      <c r="S12" s="18" t="n">
        <v>5.72578054</v>
      </c>
      <c r="T12" s="20" t="n">
        <v>0.45332204</v>
      </c>
    </row>
    <row r="13" spans="1:20">
      <c r="A13" s="15" t="s">
        <v>188</v>
      </c>
      <c r="B13" s="17" t="n">
        <v>7161</v>
      </c>
      <c r="C13" s="18">
        <f>(301.0/B13*100)</f>
        <v/>
      </c>
      <c r="D13" s="19" t="n">
        <v>6860</v>
      </c>
      <c r="E13" s="18" t="n">
        <v>57.60223067</v>
      </c>
      <c r="F13" s="20" t="n">
        <v>1.32341944</v>
      </c>
      <c r="G13" s="18" t="n">
        <v>18.65145523</v>
      </c>
      <c r="H13" s="20" t="n">
        <v>0.77837093</v>
      </c>
      <c r="I13" s="18" t="n">
        <v>15.40888606</v>
      </c>
      <c r="J13" s="20" t="n">
        <v>0.92869751</v>
      </c>
      <c r="K13" s="18" t="n">
        <v>0</v>
      </c>
      <c r="L13" s="20" t="n">
        <v>0</v>
      </c>
      <c r="M13" s="18" t="s">
        <v>182</v>
      </c>
      <c r="N13" s="20" t="s">
        <v>182</v>
      </c>
      <c r="O13" s="18" t="n">
        <v>4.18252404</v>
      </c>
      <c r="P13" s="20" t="n">
        <v>0.48048381</v>
      </c>
      <c r="Q13" s="18" t="n">
        <v>0</v>
      </c>
      <c r="R13" s="20" t="n">
        <v>0</v>
      </c>
      <c r="S13" s="18" t="n">
        <v>4.154904</v>
      </c>
      <c r="T13" s="20" t="n">
        <v>0.37057588</v>
      </c>
    </row>
    <row r="14" spans="1:20">
      <c r="A14" s="15" t="s">
        <v>189</v>
      </c>
      <c r="B14" s="17" t="n">
        <v>5587</v>
      </c>
      <c r="C14" s="18">
        <f>(185.0/B14*100)</f>
        <v/>
      </c>
      <c r="D14" s="19" t="n">
        <v>5402</v>
      </c>
      <c r="E14" s="18" t="n">
        <v>40.5105214</v>
      </c>
      <c r="F14" s="20" t="n">
        <v>1.24988131</v>
      </c>
      <c r="G14" s="18" t="n">
        <v>22.97107822</v>
      </c>
      <c r="H14" s="20" t="n">
        <v>0.66049492</v>
      </c>
      <c r="I14" s="18" t="n">
        <v>34.88173324</v>
      </c>
      <c r="J14" s="20" t="n">
        <v>1.13726604</v>
      </c>
      <c r="K14" s="18" t="n">
        <v>0</v>
      </c>
      <c r="L14" s="20" t="n">
        <v>0</v>
      </c>
      <c r="M14" s="18" t="s">
        <v>182</v>
      </c>
      <c r="N14" s="20" t="s">
        <v>182</v>
      </c>
      <c r="O14" s="18" t="n">
        <v>0</v>
      </c>
      <c r="P14" s="20" t="n">
        <v>0</v>
      </c>
      <c r="Q14" s="18" t="n">
        <v>0</v>
      </c>
      <c r="R14" s="20" t="n">
        <v>0</v>
      </c>
      <c r="S14" s="18" t="n">
        <v>1.63666713</v>
      </c>
      <c r="T14" s="20" t="n">
        <v>0.21452459</v>
      </c>
    </row>
    <row r="15" spans="1:20">
      <c r="A15" s="15" t="s">
        <v>190</v>
      </c>
      <c r="B15" s="17" t="n">
        <v>5882</v>
      </c>
      <c r="C15" s="18">
        <f>(131.0/B15*100)</f>
        <v/>
      </c>
      <c r="D15" s="19" t="n">
        <v>5751</v>
      </c>
      <c r="E15" s="18" t="n">
        <v>67.77417764</v>
      </c>
      <c r="F15" s="20" t="n">
        <v>1.33814856</v>
      </c>
      <c r="G15" s="18" t="n">
        <v>16.16213548</v>
      </c>
      <c r="H15" s="20" t="n">
        <v>0.6392063</v>
      </c>
      <c r="I15" s="18" t="n">
        <v>11.80948454</v>
      </c>
      <c r="J15" s="20" t="n">
        <v>0.84345503</v>
      </c>
      <c r="K15" s="18" t="n">
        <v>0</v>
      </c>
      <c r="L15" s="20" t="n">
        <v>0</v>
      </c>
      <c r="M15" s="18" t="s">
        <v>182</v>
      </c>
      <c r="N15" s="20" t="s">
        <v>182</v>
      </c>
      <c r="O15" s="18" t="n">
        <v>1.02633195</v>
      </c>
      <c r="P15" s="20" t="n">
        <v>0.45994508</v>
      </c>
      <c r="Q15" s="18" t="n">
        <v>0</v>
      </c>
      <c r="R15" s="20" t="n">
        <v>0</v>
      </c>
      <c r="S15" s="18" t="n">
        <v>3.2278704</v>
      </c>
      <c r="T15" s="20" t="n">
        <v>0.34771251</v>
      </c>
    </row>
    <row r="16" spans="1:20">
      <c r="A16" s="15" t="s">
        <v>191</v>
      </c>
      <c r="B16" s="17" t="n">
        <v>6108</v>
      </c>
      <c r="C16" s="18">
        <f>(244.0/B16*100)</f>
        <v/>
      </c>
      <c r="D16" s="19" t="n">
        <v>5864</v>
      </c>
      <c r="E16" s="18" t="n">
        <v>67.97818623000001</v>
      </c>
      <c r="F16" s="20" t="n">
        <v>0.96186717</v>
      </c>
      <c r="G16" s="18" t="n">
        <v>12.75565121</v>
      </c>
      <c r="H16" s="20" t="n">
        <v>0.49528669</v>
      </c>
      <c r="I16" s="18" t="n">
        <v>12.59172828</v>
      </c>
      <c r="J16" s="20" t="n">
        <v>0.67548072</v>
      </c>
      <c r="K16" s="18" t="n">
        <v>0</v>
      </c>
      <c r="L16" s="20" t="n">
        <v>0</v>
      </c>
      <c r="M16" s="18" t="s">
        <v>182</v>
      </c>
      <c r="N16" s="20" t="s">
        <v>182</v>
      </c>
      <c r="O16" s="18" t="n">
        <v>0</v>
      </c>
      <c r="P16" s="20" t="n">
        <v>0</v>
      </c>
      <c r="Q16" s="18" t="n">
        <v>0</v>
      </c>
      <c r="R16" s="20" t="n">
        <v>0</v>
      </c>
      <c r="S16" s="18" t="n">
        <v>6.67443427</v>
      </c>
      <c r="T16" s="20" t="n">
        <v>0.58294037</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42.75234546</v>
      </c>
      <c r="F18" s="20" t="n">
        <v>0.91797677</v>
      </c>
      <c r="G18" s="18" t="n">
        <v>28.3682397</v>
      </c>
      <c r="H18" s="20" t="n">
        <v>0.69565763</v>
      </c>
      <c r="I18" s="18" t="n">
        <v>23.22166514</v>
      </c>
      <c r="J18" s="20" t="n">
        <v>0.69711932</v>
      </c>
      <c r="K18" s="18" t="n">
        <v>0</v>
      </c>
      <c r="L18" s="20" t="n">
        <v>0</v>
      </c>
      <c r="M18" s="18" t="s">
        <v>182</v>
      </c>
      <c r="N18" s="20" t="s">
        <v>182</v>
      </c>
      <c r="O18" s="18" t="n">
        <v>0</v>
      </c>
      <c r="P18" s="20" t="n">
        <v>0</v>
      </c>
      <c r="Q18" s="18" t="n">
        <v>0</v>
      </c>
      <c r="R18" s="20" t="n">
        <v>0</v>
      </c>
      <c r="S18" s="18" t="n">
        <v>5.65774969</v>
      </c>
      <c r="T18" s="20" t="n">
        <v>0.6779458</v>
      </c>
    </row>
    <row r="19" spans="1:20">
      <c r="A19" s="15" t="s">
        <v>194</v>
      </c>
      <c r="B19" s="17" t="n">
        <v>5658</v>
      </c>
      <c r="C19" s="18">
        <f>(123.0/B19*100)</f>
        <v/>
      </c>
      <c r="D19" s="19" t="n">
        <v>5535</v>
      </c>
      <c r="E19" s="18" t="n">
        <v>55.11930121</v>
      </c>
      <c r="F19" s="20" t="n">
        <v>1.04676908</v>
      </c>
      <c r="G19" s="18" t="n">
        <v>17.59200514</v>
      </c>
      <c r="H19" s="20" t="n">
        <v>0.6277706199999999</v>
      </c>
      <c r="I19" s="18" t="n">
        <v>23.01982446</v>
      </c>
      <c r="J19" s="20" t="n">
        <v>0.81872941</v>
      </c>
      <c r="K19" s="18" t="n">
        <v>0</v>
      </c>
      <c r="L19" s="20" t="n">
        <v>0</v>
      </c>
      <c r="M19" s="18" t="s">
        <v>182</v>
      </c>
      <c r="N19" s="20" t="s">
        <v>182</v>
      </c>
      <c r="O19" s="18" t="n">
        <v>0</v>
      </c>
      <c r="P19" s="20" t="n">
        <v>0</v>
      </c>
      <c r="Q19" s="18" t="n">
        <v>0</v>
      </c>
      <c r="R19" s="20" t="n">
        <v>0</v>
      </c>
      <c r="S19" s="18" t="n">
        <v>4.26886919</v>
      </c>
      <c r="T19" s="20" t="n">
        <v>0.42081463</v>
      </c>
    </row>
    <row r="20" spans="1:20">
      <c r="A20" s="15" t="s">
        <v>195</v>
      </c>
      <c r="B20" s="17" t="n">
        <v>3371</v>
      </c>
      <c r="C20" s="18">
        <f>(81.0/B20*100)</f>
        <v/>
      </c>
      <c r="D20" s="19" t="n">
        <v>3290</v>
      </c>
      <c r="E20" s="18" t="n">
        <v>67.64571708</v>
      </c>
      <c r="F20" s="20" t="n">
        <v>0.828345</v>
      </c>
      <c r="G20" s="18" t="n">
        <v>14.71496683</v>
      </c>
      <c r="H20" s="20" t="n">
        <v>0.6850758300000001</v>
      </c>
      <c r="I20" s="18" t="n">
        <v>14.42670145</v>
      </c>
      <c r="J20" s="20" t="n">
        <v>0.5286124</v>
      </c>
      <c r="K20" s="18" t="n">
        <v>0</v>
      </c>
      <c r="L20" s="20" t="n">
        <v>0</v>
      </c>
      <c r="M20" s="18" t="s">
        <v>182</v>
      </c>
      <c r="N20" s="20" t="s">
        <v>182</v>
      </c>
      <c r="O20" s="18" t="n">
        <v>0</v>
      </c>
      <c r="P20" s="20" t="n">
        <v>0</v>
      </c>
      <c r="Q20" s="18" t="n">
        <v>0</v>
      </c>
      <c r="R20" s="20" t="n">
        <v>0</v>
      </c>
      <c r="S20" s="18" t="n">
        <v>3.21261463</v>
      </c>
      <c r="T20" s="20" t="n">
        <v>0.34573196</v>
      </c>
    </row>
    <row r="21" spans="1:20">
      <c r="A21" s="15" t="s">
        <v>196</v>
      </c>
      <c r="B21" s="17" t="n">
        <v>5741</v>
      </c>
      <c r="C21" s="18">
        <f>(73.0/B21*100)</f>
        <v/>
      </c>
      <c r="D21" s="19" t="n">
        <v>5668</v>
      </c>
      <c r="E21" s="18" t="n">
        <v>51.94565034</v>
      </c>
      <c r="F21" s="20" t="n">
        <v>1.07656141</v>
      </c>
      <c r="G21" s="18" t="n">
        <v>23.78135193</v>
      </c>
      <c r="H21" s="20" t="n">
        <v>0.77519449</v>
      </c>
      <c r="I21" s="18" t="n">
        <v>21.88944611</v>
      </c>
      <c r="J21" s="20" t="n">
        <v>0.72201788</v>
      </c>
      <c r="K21" s="18" t="n">
        <v>0</v>
      </c>
      <c r="L21" s="20" t="n">
        <v>0</v>
      </c>
      <c r="M21" s="18" t="s">
        <v>182</v>
      </c>
      <c r="N21" s="20" t="s">
        <v>182</v>
      </c>
      <c r="O21" s="18" t="n">
        <v>0</v>
      </c>
      <c r="P21" s="20" t="n">
        <v>0</v>
      </c>
      <c r="Q21" s="18" t="n">
        <v>0</v>
      </c>
      <c r="R21" s="20" t="n">
        <v>0</v>
      </c>
      <c r="S21" s="18" t="n">
        <v>2.38355162</v>
      </c>
      <c r="T21" s="20" t="n">
        <v>0.21373845</v>
      </c>
    </row>
    <row r="22" spans="1:20">
      <c r="A22" s="15" t="s">
        <v>197</v>
      </c>
      <c r="B22" s="17" t="n">
        <v>6598</v>
      </c>
      <c r="C22" s="18">
        <f>(98.0/B22*100)</f>
        <v/>
      </c>
      <c r="D22" s="19" t="n">
        <v>6500</v>
      </c>
      <c r="E22" s="18" t="n">
        <v>27.3316502</v>
      </c>
      <c r="F22" s="20" t="n">
        <v>1.05228849</v>
      </c>
      <c r="G22" s="18" t="n">
        <v>17.72626179</v>
      </c>
      <c r="H22" s="20" t="n">
        <v>0.73703324</v>
      </c>
      <c r="I22" s="18" t="n">
        <v>38.58743961</v>
      </c>
      <c r="J22" s="20" t="n">
        <v>1.12978438</v>
      </c>
      <c r="K22" s="18" t="n">
        <v>0</v>
      </c>
      <c r="L22" s="20" t="n">
        <v>0</v>
      </c>
      <c r="M22" s="18" t="s">
        <v>182</v>
      </c>
      <c r="N22" s="20" t="s">
        <v>182</v>
      </c>
      <c r="O22" s="18" t="n">
        <v>10.37914633</v>
      </c>
      <c r="P22" s="20" t="n">
        <v>1.3406859</v>
      </c>
      <c r="Q22" s="18" t="n">
        <v>0</v>
      </c>
      <c r="R22" s="20" t="n">
        <v>0</v>
      </c>
      <c r="S22" s="18" t="n">
        <v>5.97550207</v>
      </c>
      <c r="T22" s="20" t="n">
        <v>0.58337562</v>
      </c>
    </row>
    <row r="23" spans="1:20">
      <c r="A23" s="15" t="s">
        <v>198</v>
      </c>
      <c r="B23" s="17" t="n">
        <v>11583</v>
      </c>
      <c r="C23" s="18">
        <f>(505.0/B23*100)</f>
        <v/>
      </c>
      <c r="D23" s="19" t="n">
        <v>11078</v>
      </c>
      <c r="E23" s="18" t="n">
        <v>39.78494212</v>
      </c>
      <c r="F23" s="20" t="n">
        <v>1.00728456</v>
      </c>
      <c r="G23" s="18" t="n">
        <v>17.72072993</v>
      </c>
      <c r="H23" s="20" t="n">
        <v>0.51556661</v>
      </c>
      <c r="I23" s="18" t="n">
        <v>37.82282199</v>
      </c>
      <c r="J23" s="20" t="n">
        <v>0.87252697</v>
      </c>
      <c r="K23" s="18" t="n">
        <v>0</v>
      </c>
      <c r="L23" s="20" t="n">
        <v>0</v>
      </c>
      <c r="M23" s="18" t="s">
        <v>182</v>
      </c>
      <c r="N23" s="20" t="s">
        <v>182</v>
      </c>
      <c r="O23" s="18" t="n">
        <v>0</v>
      </c>
      <c r="P23" s="20" t="n">
        <v>0</v>
      </c>
      <c r="Q23" s="18" t="n">
        <v>0</v>
      </c>
      <c r="R23" s="20" t="n">
        <v>0</v>
      </c>
      <c r="S23" s="18" t="n">
        <v>4.67150596</v>
      </c>
      <c r="T23" s="20" t="n">
        <v>0.41343364</v>
      </c>
    </row>
    <row r="24" spans="1:20">
      <c r="A24" s="15" t="s">
        <v>199</v>
      </c>
      <c r="B24" s="17" t="n">
        <v>6647</v>
      </c>
      <c r="C24" s="18">
        <f>(13.0/B24*100)</f>
        <v/>
      </c>
      <c r="D24" s="19" t="n">
        <v>6634</v>
      </c>
      <c r="E24" s="18" t="n">
        <v>41.56500262</v>
      </c>
      <c r="F24" s="20" t="n">
        <v>1.61536329</v>
      </c>
      <c r="G24" s="18" t="n">
        <v>16.61886106</v>
      </c>
      <c r="H24" s="20" t="n">
        <v>0.72798282</v>
      </c>
      <c r="I24" s="18" t="n">
        <v>39.16171429</v>
      </c>
      <c r="J24" s="20" t="n">
        <v>1.12109273</v>
      </c>
      <c r="K24" s="18" t="n">
        <v>0</v>
      </c>
      <c r="L24" s="20" t="n">
        <v>0</v>
      </c>
      <c r="M24" s="18" t="s">
        <v>182</v>
      </c>
      <c r="N24" s="20" t="s">
        <v>182</v>
      </c>
      <c r="O24" s="18" t="n">
        <v>0</v>
      </c>
      <c r="P24" s="20" t="n">
        <v>0</v>
      </c>
      <c r="Q24" s="18" t="n">
        <v>0</v>
      </c>
      <c r="R24" s="20" t="n">
        <v>0</v>
      </c>
      <c r="S24" s="18" t="n">
        <v>2.65442203</v>
      </c>
      <c r="T24" s="20" t="n">
        <v>0.30751371</v>
      </c>
    </row>
    <row r="25" spans="1:20">
      <c r="A25" s="15" t="s">
        <v>200</v>
      </c>
      <c r="B25" s="17" t="n">
        <v>5581</v>
      </c>
      <c r="C25" s="18">
        <f>(28.0/B25*100)</f>
        <v/>
      </c>
      <c r="D25" s="19" t="n">
        <v>5553</v>
      </c>
      <c r="E25" s="18" t="n">
        <v>30.55430761</v>
      </c>
      <c r="F25" s="20" t="n">
        <v>0.9839721</v>
      </c>
      <c r="G25" s="18" t="n">
        <v>36.99539174</v>
      </c>
      <c r="H25" s="20" t="n">
        <v>0.90074994</v>
      </c>
      <c r="I25" s="18" t="n">
        <v>31.16598435</v>
      </c>
      <c r="J25" s="20" t="n">
        <v>0.79776805</v>
      </c>
      <c r="K25" s="18" t="n">
        <v>0</v>
      </c>
      <c r="L25" s="20" t="n">
        <v>0</v>
      </c>
      <c r="M25" s="18" t="s">
        <v>182</v>
      </c>
      <c r="N25" s="20" t="s">
        <v>182</v>
      </c>
      <c r="O25" s="18" t="n">
        <v>0</v>
      </c>
      <c r="P25" s="20" t="n">
        <v>0</v>
      </c>
      <c r="Q25" s="18" t="n">
        <v>0</v>
      </c>
      <c r="R25" s="20" t="n">
        <v>0</v>
      </c>
      <c r="S25" s="18" t="n">
        <v>1.28431629</v>
      </c>
      <c r="T25" s="20" t="n">
        <v>0.17714765</v>
      </c>
    </row>
    <row r="26" spans="1:20">
      <c r="A26" s="15" t="s">
        <v>201</v>
      </c>
      <c r="B26" s="17" t="n">
        <v>4869</v>
      </c>
      <c r="C26" s="18">
        <f>(98.0/B26*100)</f>
        <v/>
      </c>
      <c r="D26" s="19" t="n">
        <v>4771</v>
      </c>
      <c r="E26" s="18" t="n">
        <v>23.59670295</v>
      </c>
      <c r="F26" s="20" t="n">
        <v>0.85564818</v>
      </c>
      <c r="G26" s="18" t="n">
        <v>28.07276944</v>
      </c>
      <c r="H26" s="20" t="n">
        <v>0.74095926</v>
      </c>
      <c r="I26" s="18" t="n">
        <v>45.85945036</v>
      </c>
      <c r="J26" s="20" t="n">
        <v>0.97714727</v>
      </c>
      <c r="K26" s="18" t="n">
        <v>0</v>
      </c>
      <c r="L26" s="20" t="n">
        <v>0</v>
      </c>
      <c r="M26" s="18" t="s">
        <v>182</v>
      </c>
      <c r="N26" s="20" t="s">
        <v>182</v>
      </c>
      <c r="O26" s="18" t="n">
        <v>0</v>
      </c>
      <c r="P26" s="20" t="n">
        <v>0</v>
      </c>
      <c r="Q26" s="18" t="n">
        <v>0</v>
      </c>
      <c r="R26" s="20" t="n">
        <v>0</v>
      </c>
      <c r="S26" s="18" t="n">
        <v>2.47107725</v>
      </c>
      <c r="T26" s="20" t="n">
        <v>0.25966417</v>
      </c>
    </row>
    <row r="27" spans="1:20">
      <c r="A27" s="15" t="s">
        <v>202</v>
      </c>
      <c r="B27" s="17" t="n">
        <v>5299</v>
      </c>
      <c r="C27" s="18">
        <f>(159.0/B27*100)</f>
        <v/>
      </c>
      <c r="D27" s="19" t="n">
        <v>5140</v>
      </c>
      <c r="E27" s="18" t="n">
        <v>62.83990777</v>
      </c>
      <c r="F27" s="20" t="n">
        <v>0.57442931</v>
      </c>
      <c r="G27" s="18" t="n">
        <v>16.06739204</v>
      </c>
      <c r="H27" s="20" t="n">
        <v>0.52779679</v>
      </c>
      <c r="I27" s="18" t="n">
        <v>13.4149652</v>
      </c>
      <c r="J27" s="20" t="n">
        <v>0.40328612</v>
      </c>
      <c r="K27" s="18" t="n">
        <v>0</v>
      </c>
      <c r="L27" s="20" t="n">
        <v>0</v>
      </c>
      <c r="M27" s="18" t="s">
        <v>182</v>
      </c>
      <c r="N27" s="20" t="s">
        <v>182</v>
      </c>
      <c r="O27" s="18" t="n">
        <v>0</v>
      </c>
      <c r="P27" s="20" t="n">
        <v>0</v>
      </c>
      <c r="Q27" s="18" t="n">
        <v>0</v>
      </c>
      <c r="R27" s="20" t="n">
        <v>0</v>
      </c>
      <c r="S27" s="18" t="n">
        <v>7.677735</v>
      </c>
      <c r="T27" s="20" t="n">
        <v>0.32696584</v>
      </c>
    </row>
    <row r="28" spans="1:20">
      <c r="A28" s="15" t="s">
        <v>203</v>
      </c>
      <c r="B28" s="17" t="n">
        <v>7568</v>
      </c>
      <c r="C28" s="18">
        <f>(123.0/B28*100)</f>
        <v/>
      </c>
      <c r="D28" s="19" t="n">
        <v>7445</v>
      </c>
      <c r="E28" s="18" t="n">
        <v>35.08382194</v>
      </c>
      <c r="F28" s="20" t="n">
        <v>0.88536033</v>
      </c>
      <c r="G28" s="18" t="n">
        <v>17.82253181</v>
      </c>
      <c r="H28" s="20" t="n">
        <v>0.57115248</v>
      </c>
      <c r="I28" s="18" t="n">
        <v>45.24792645</v>
      </c>
      <c r="J28" s="20" t="n">
        <v>0.79647021</v>
      </c>
      <c r="K28" s="18" t="n">
        <v>0</v>
      </c>
      <c r="L28" s="20" t="n">
        <v>0</v>
      </c>
      <c r="M28" s="18" t="s">
        <v>182</v>
      </c>
      <c r="N28" s="20" t="s">
        <v>182</v>
      </c>
      <c r="O28" s="18" t="n">
        <v>0</v>
      </c>
      <c r="P28" s="20" t="n">
        <v>0</v>
      </c>
      <c r="Q28" s="18" t="n">
        <v>0</v>
      </c>
      <c r="R28" s="20" t="n">
        <v>0</v>
      </c>
      <c r="S28" s="18" t="n">
        <v>1.8457198</v>
      </c>
      <c r="T28" s="20" t="n">
        <v>0.20508703</v>
      </c>
    </row>
    <row r="29" spans="1:20">
      <c r="A29" s="15" t="s">
        <v>204</v>
      </c>
      <c r="B29" s="17" t="n">
        <v>5385</v>
      </c>
      <c r="C29" s="18">
        <f>(36.0/B29*100)</f>
        <v/>
      </c>
      <c r="D29" s="19" t="n">
        <v>5349</v>
      </c>
      <c r="E29" s="18" t="n">
        <v>71.04287459</v>
      </c>
      <c r="F29" s="20" t="n">
        <v>1.25281996</v>
      </c>
      <c r="G29" s="18" t="n">
        <v>11.23567346</v>
      </c>
      <c r="H29" s="20" t="n">
        <v>0.54252502</v>
      </c>
      <c r="I29" s="18" t="n">
        <v>13.53328359</v>
      </c>
      <c r="J29" s="20" t="n">
        <v>0.95032924</v>
      </c>
      <c r="K29" s="18" t="n">
        <v>0</v>
      </c>
      <c r="L29" s="20" t="n">
        <v>0</v>
      </c>
      <c r="M29" s="18" t="s">
        <v>182</v>
      </c>
      <c r="N29" s="20" t="s">
        <v>182</v>
      </c>
      <c r="O29" s="18" t="n">
        <v>2.76922343</v>
      </c>
      <c r="P29" s="20" t="n">
        <v>0.24152133</v>
      </c>
      <c r="Q29" s="18" t="n">
        <v>0</v>
      </c>
      <c r="R29" s="20" t="n">
        <v>0</v>
      </c>
      <c r="S29" s="18" t="n">
        <v>1.41894493</v>
      </c>
      <c r="T29" s="20" t="n">
        <v>0.23092931</v>
      </c>
    </row>
    <row r="30" spans="1:20">
      <c r="A30" s="15" t="s">
        <v>205</v>
      </c>
      <c r="B30" s="17" t="n">
        <v>4520</v>
      </c>
      <c r="C30" s="18">
        <f>(504.0/B30*100)</f>
        <v/>
      </c>
      <c r="D30" s="19" t="n">
        <v>4016</v>
      </c>
      <c r="E30" s="18" t="n">
        <v>75.70053127</v>
      </c>
      <c r="F30" s="20" t="n">
        <v>0.97387294</v>
      </c>
      <c r="G30" s="18" t="n">
        <v>12.77502976</v>
      </c>
      <c r="H30" s="20" t="n">
        <v>0.63749794</v>
      </c>
      <c r="I30" s="18" t="n">
        <v>7.38378838</v>
      </c>
      <c r="J30" s="20" t="n">
        <v>0.48282211</v>
      </c>
      <c r="K30" s="18" t="n">
        <v>0</v>
      </c>
      <c r="L30" s="20" t="n">
        <v>0</v>
      </c>
      <c r="M30" s="18" t="s">
        <v>182</v>
      </c>
      <c r="N30" s="20" t="s">
        <v>182</v>
      </c>
      <c r="O30" s="18" t="n">
        <v>0</v>
      </c>
      <c r="P30" s="20" t="n">
        <v>0</v>
      </c>
      <c r="Q30" s="18" t="n">
        <v>0</v>
      </c>
      <c r="R30" s="20" t="n">
        <v>0</v>
      </c>
      <c r="S30" s="18" t="n">
        <v>4.14065059</v>
      </c>
      <c r="T30" s="20" t="n">
        <v>0.42711641</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21.67024544</v>
      </c>
      <c r="F32" s="20" t="n">
        <v>0.70292002</v>
      </c>
      <c r="G32" s="18" t="n">
        <v>15.50907068</v>
      </c>
      <c r="H32" s="20" t="n">
        <v>0.54138771</v>
      </c>
      <c r="I32" s="18" t="n">
        <v>60.52267718</v>
      </c>
      <c r="J32" s="20" t="n">
        <v>0.95036689</v>
      </c>
      <c r="K32" s="18" t="n">
        <v>0</v>
      </c>
      <c r="L32" s="20" t="n">
        <v>0</v>
      </c>
      <c r="M32" s="18" t="s">
        <v>182</v>
      </c>
      <c r="N32" s="20" t="s">
        <v>182</v>
      </c>
      <c r="O32" s="18" t="n">
        <v>0</v>
      </c>
      <c r="P32" s="20" t="n">
        <v>0</v>
      </c>
      <c r="Q32" s="18" t="n">
        <v>0</v>
      </c>
      <c r="R32" s="20" t="n">
        <v>0</v>
      </c>
      <c r="S32" s="18" t="n">
        <v>2.2980067</v>
      </c>
      <c r="T32" s="20" t="n">
        <v>0.25373244</v>
      </c>
    </row>
    <row r="33" spans="1:20">
      <c r="A33" s="15" t="s">
        <v>208</v>
      </c>
      <c r="B33" s="17" t="n">
        <v>7325</v>
      </c>
      <c r="C33" s="18">
        <f>(215.0/B33*100)</f>
        <v/>
      </c>
      <c r="D33" s="19" t="n">
        <v>7110</v>
      </c>
      <c r="E33" s="18" t="n">
        <v>43.23235822</v>
      </c>
      <c r="F33" s="20" t="n">
        <v>1.03045178</v>
      </c>
      <c r="G33" s="18" t="n">
        <v>23.94102608</v>
      </c>
      <c r="H33" s="20" t="n">
        <v>0.69065086</v>
      </c>
      <c r="I33" s="18" t="n">
        <v>29.8761224</v>
      </c>
      <c r="J33" s="20" t="n">
        <v>0.83192151</v>
      </c>
      <c r="K33" s="18" t="n">
        <v>0</v>
      </c>
      <c r="L33" s="20" t="n">
        <v>0</v>
      </c>
      <c r="M33" s="18" t="s">
        <v>182</v>
      </c>
      <c r="N33" s="20" t="s">
        <v>182</v>
      </c>
      <c r="O33" s="18" t="n">
        <v>0</v>
      </c>
      <c r="P33" s="20" t="n">
        <v>0</v>
      </c>
      <c r="Q33" s="18" t="n">
        <v>0</v>
      </c>
      <c r="R33" s="20" t="n">
        <v>0</v>
      </c>
      <c r="S33" s="18" t="n">
        <v>2.95049329</v>
      </c>
      <c r="T33" s="20" t="n">
        <v>0.28280183</v>
      </c>
    </row>
    <row r="34" spans="1:20">
      <c r="A34" s="15" t="s">
        <v>209</v>
      </c>
      <c r="B34" s="17" t="n">
        <v>6350</v>
      </c>
      <c r="C34" s="18">
        <f>(79.0/B34*100)</f>
        <v/>
      </c>
      <c r="D34" s="19" t="n">
        <v>6271</v>
      </c>
      <c r="E34" s="18" t="n">
        <v>49.16089948</v>
      </c>
      <c r="F34" s="20" t="n">
        <v>1.15870857</v>
      </c>
      <c r="G34" s="18" t="n">
        <v>14.4203067</v>
      </c>
      <c r="H34" s="20" t="n">
        <v>0.59413685</v>
      </c>
      <c r="I34" s="18" t="n">
        <v>28.06981333</v>
      </c>
      <c r="J34" s="20" t="n">
        <v>0.90759837</v>
      </c>
      <c r="K34" s="18" t="n">
        <v>0</v>
      </c>
      <c r="L34" s="20" t="n">
        <v>0</v>
      </c>
      <c r="M34" s="18" t="s">
        <v>182</v>
      </c>
      <c r="N34" s="20" t="s">
        <v>182</v>
      </c>
      <c r="O34" s="18" t="n">
        <v>2.57674816</v>
      </c>
      <c r="P34" s="20" t="n">
        <v>0.53487772</v>
      </c>
      <c r="Q34" s="18" t="n">
        <v>0</v>
      </c>
      <c r="R34" s="20" t="n">
        <v>0</v>
      </c>
      <c r="S34" s="18" t="n">
        <v>5.77223232</v>
      </c>
      <c r="T34" s="20" t="n">
        <v>0.54104028</v>
      </c>
    </row>
    <row r="35" spans="1:20">
      <c r="A35" s="15" t="s">
        <v>210</v>
      </c>
      <c r="B35" s="17" t="n">
        <v>6406</v>
      </c>
      <c r="C35" s="18">
        <f>(67.0/B35*100)</f>
        <v/>
      </c>
      <c r="D35" s="19" t="n">
        <v>6339</v>
      </c>
      <c r="E35" s="18" t="n">
        <v>46.32248345</v>
      </c>
      <c r="F35" s="20" t="n">
        <v>0.67874886</v>
      </c>
      <c r="G35" s="18" t="n">
        <v>12.98386074</v>
      </c>
      <c r="H35" s="20" t="n">
        <v>0.52349903</v>
      </c>
      <c r="I35" s="18" t="n">
        <v>35.60870963</v>
      </c>
      <c r="J35" s="20" t="n">
        <v>0.68848552</v>
      </c>
      <c r="K35" s="18" t="n">
        <v>0</v>
      </c>
      <c r="L35" s="20" t="n">
        <v>0</v>
      </c>
      <c r="M35" s="18" t="s">
        <v>182</v>
      </c>
      <c r="N35" s="20" t="s">
        <v>182</v>
      </c>
      <c r="O35" s="18" t="n">
        <v>1.03972429</v>
      </c>
      <c r="P35" s="20" t="n">
        <v>0.05690605</v>
      </c>
      <c r="Q35" s="18" t="n">
        <v>0</v>
      </c>
      <c r="R35" s="20" t="n">
        <v>0</v>
      </c>
      <c r="S35" s="18" t="n">
        <v>4.04522189</v>
      </c>
      <c r="T35" s="20" t="n">
        <v>0.24376151</v>
      </c>
    </row>
    <row r="36" spans="1:20">
      <c r="A36" s="15" t="s">
        <v>211</v>
      </c>
      <c r="B36" s="17" t="n">
        <v>6736</v>
      </c>
      <c r="C36" s="18">
        <f>(42.0/B36*100)</f>
        <v/>
      </c>
      <c r="D36" s="19" t="n">
        <v>6694</v>
      </c>
      <c r="E36" s="18" t="n">
        <v>47.1145025</v>
      </c>
      <c r="F36" s="20" t="n">
        <v>1.21459914</v>
      </c>
      <c r="G36" s="18" t="n">
        <v>15.8471662</v>
      </c>
      <c r="H36" s="20" t="n">
        <v>0.49084548</v>
      </c>
      <c r="I36" s="18" t="n">
        <v>33.9566618</v>
      </c>
      <c r="J36" s="20" t="n">
        <v>0.9950768</v>
      </c>
      <c r="K36" s="18" t="n">
        <v>0</v>
      </c>
      <c r="L36" s="20" t="n">
        <v>0</v>
      </c>
      <c r="M36" s="18" t="s">
        <v>182</v>
      </c>
      <c r="N36" s="20" t="s">
        <v>182</v>
      </c>
      <c r="O36" s="18" t="n">
        <v>0</v>
      </c>
      <c r="P36" s="20" t="n">
        <v>0</v>
      </c>
      <c r="Q36" s="18" t="n">
        <v>0</v>
      </c>
      <c r="R36" s="20" t="n">
        <v>0</v>
      </c>
      <c r="S36" s="18" t="n">
        <v>3.0816695</v>
      </c>
      <c r="T36" s="20" t="n">
        <v>0.28649794</v>
      </c>
    </row>
    <row r="37" spans="1:20">
      <c r="A37" s="15" t="s">
        <v>212</v>
      </c>
      <c r="B37" s="17" t="n">
        <v>5458</v>
      </c>
      <c r="C37" s="18">
        <f>(228.0/B37*100)</f>
        <v/>
      </c>
      <c r="D37" s="19" t="n">
        <v>5230</v>
      </c>
      <c r="E37" s="18" t="n">
        <v>70.33469751</v>
      </c>
      <c r="F37" s="20" t="n">
        <v>1.19892137</v>
      </c>
      <c r="G37" s="18" t="n">
        <v>10.86521603</v>
      </c>
      <c r="H37" s="20" t="n">
        <v>0.60429682</v>
      </c>
      <c r="I37" s="18" t="n">
        <v>11.74468662</v>
      </c>
      <c r="J37" s="20" t="n">
        <v>0.60476432</v>
      </c>
      <c r="K37" s="18" t="n">
        <v>0</v>
      </c>
      <c r="L37" s="20" t="n">
        <v>0</v>
      </c>
      <c r="M37" s="18" t="s">
        <v>182</v>
      </c>
      <c r="N37" s="20" t="s">
        <v>182</v>
      </c>
      <c r="O37" s="18" t="n">
        <v>0</v>
      </c>
      <c r="P37" s="20" t="n">
        <v>0</v>
      </c>
      <c r="Q37" s="18" t="n">
        <v>0</v>
      </c>
      <c r="R37" s="20" t="n">
        <v>0</v>
      </c>
      <c r="S37" s="18" t="n">
        <v>7.05539985</v>
      </c>
      <c r="T37" s="20" t="n">
        <v>0.6879214</v>
      </c>
    </row>
    <row r="38" spans="1:20">
      <c r="A38" s="15" t="s">
        <v>213</v>
      </c>
      <c r="B38" s="17" t="n">
        <v>5860</v>
      </c>
      <c r="C38" s="18">
        <f>(62.0/B38*100)</f>
        <v/>
      </c>
      <c r="D38" s="19" t="n">
        <v>5798</v>
      </c>
      <c r="E38" s="18" t="n">
        <v>65.32224874000001</v>
      </c>
      <c r="F38" s="20" t="n">
        <v>1.28697819</v>
      </c>
      <c r="G38" s="18" t="n">
        <v>12.0853452</v>
      </c>
      <c r="H38" s="20" t="n">
        <v>0.63682456</v>
      </c>
      <c r="I38" s="18" t="n">
        <v>16.62159414</v>
      </c>
      <c r="J38" s="20" t="n">
        <v>0.92866299</v>
      </c>
      <c r="K38" s="18" t="n">
        <v>0</v>
      </c>
      <c r="L38" s="20" t="n">
        <v>0</v>
      </c>
      <c r="M38" s="18" t="s">
        <v>182</v>
      </c>
      <c r="N38" s="20" t="s">
        <v>182</v>
      </c>
      <c r="O38" s="18" t="n">
        <v>0</v>
      </c>
      <c r="P38" s="20" t="n">
        <v>0</v>
      </c>
      <c r="Q38" s="18" t="n">
        <v>0</v>
      </c>
      <c r="R38" s="20" t="n">
        <v>0</v>
      </c>
      <c r="S38" s="18" t="n">
        <v>5.97081192</v>
      </c>
      <c r="T38" s="20" t="n">
        <v>0.44060201</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77.15899116</v>
      </c>
      <c r="F40" s="20" t="n">
        <v>0.9547002</v>
      </c>
      <c r="G40" s="18" t="n">
        <v>5.4530474</v>
      </c>
      <c r="H40" s="20" t="n">
        <v>0.39756189</v>
      </c>
      <c r="I40" s="18" t="n">
        <v>4.74207435</v>
      </c>
      <c r="J40" s="20" t="n">
        <v>0.5433546299999999</v>
      </c>
      <c r="K40" s="18" t="n">
        <v>0</v>
      </c>
      <c r="L40" s="20" t="n">
        <v>0</v>
      </c>
      <c r="M40" s="18" t="s">
        <v>182</v>
      </c>
      <c r="N40" s="20" t="s">
        <v>182</v>
      </c>
      <c r="O40" s="18" t="n">
        <v>8.99459371</v>
      </c>
      <c r="P40" s="20" t="n">
        <v>0.20107637</v>
      </c>
      <c r="Q40" s="18" t="n">
        <v>0</v>
      </c>
      <c r="R40" s="20" t="n">
        <v>0</v>
      </c>
      <c r="S40" s="18" t="n">
        <v>3.65129339</v>
      </c>
      <c r="T40" s="20" t="n">
        <v>0.49306411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20.70365306</v>
      </c>
      <c r="F46" s="20" t="n">
        <v>0.5758277000000001</v>
      </c>
      <c r="G46" s="18" t="n">
        <v>15.13833492</v>
      </c>
      <c r="H46" s="20" t="n">
        <v>0.44291592</v>
      </c>
      <c r="I46" s="18" t="n">
        <v>36.36783383</v>
      </c>
      <c r="J46" s="20" t="n">
        <v>0.75217243</v>
      </c>
      <c r="K46" s="18" t="n">
        <v>0</v>
      </c>
      <c r="L46" s="20" t="n">
        <v>0</v>
      </c>
      <c r="M46" s="18" t="s">
        <v>182</v>
      </c>
      <c r="N46" s="20" t="s">
        <v>182</v>
      </c>
      <c r="O46" s="18" t="n">
        <v>0</v>
      </c>
      <c r="P46" s="20" t="n">
        <v>0</v>
      </c>
      <c r="Q46" s="18" t="n">
        <v>0</v>
      </c>
      <c r="R46" s="20" t="n">
        <v>0</v>
      </c>
      <c r="S46" s="18" t="n">
        <v>27.79017818</v>
      </c>
      <c r="T46" s="20" t="n">
        <v>1.07332421</v>
      </c>
    </row>
    <row r="47" spans="1:20">
      <c r="A47" s="15" t="s">
        <v>222</v>
      </c>
      <c r="B47" s="17" t="n">
        <v>5928</v>
      </c>
      <c r="C47" s="18">
        <f>(106.0/B47*100)</f>
        <v/>
      </c>
      <c r="D47" s="19" t="n">
        <v>5822</v>
      </c>
      <c r="E47" s="18" t="n">
        <v>52.29255791</v>
      </c>
      <c r="F47" s="20" t="n">
        <v>1.0250719</v>
      </c>
      <c r="G47" s="18" t="n">
        <v>8.91137983</v>
      </c>
      <c r="H47" s="20" t="n">
        <v>0.43739395</v>
      </c>
      <c r="I47" s="18" t="n">
        <v>26.73103454</v>
      </c>
      <c r="J47" s="20" t="n">
        <v>0.92434688</v>
      </c>
      <c r="K47" s="18" t="n">
        <v>0</v>
      </c>
      <c r="L47" s="20" t="n">
        <v>0</v>
      </c>
      <c r="M47" s="18" t="s">
        <v>182</v>
      </c>
      <c r="N47" s="20" t="s">
        <v>182</v>
      </c>
      <c r="O47" s="18" t="n">
        <v>0</v>
      </c>
      <c r="P47" s="20" t="n">
        <v>0</v>
      </c>
      <c r="Q47" s="18" t="n">
        <v>0</v>
      </c>
      <c r="R47" s="20" t="n">
        <v>0</v>
      </c>
      <c r="S47" s="18" t="n">
        <v>12.06502772</v>
      </c>
      <c r="T47" s="20" t="n">
        <v>1.01752795</v>
      </c>
    </row>
    <row r="48" spans="1:20">
      <c r="A48" s="15" t="s">
        <v>223</v>
      </c>
      <c r="B48" s="17" t="n">
        <v>9841</v>
      </c>
      <c r="C48" s="18">
        <f>(19.0/B48*100)</f>
        <v/>
      </c>
      <c r="D48" s="19" t="n">
        <v>9822</v>
      </c>
      <c r="E48" s="18" t="n">
        <v>16.62236552</v>
      </c>
      <c r="F48" s="20" t="n">
        <v>0.77262442</v>
      </c>
      <c r="G48" s="18" t="n">
        <v>25.58865024</v>
      </c>
      <c r="H48" s="20" t="n">
        <v>0.75390071</v>
      </c>
      <c r="I48" s="18" t="n">
        <v>55.81562042</v>
      </c>
      <c r="J48" s="20" t="n">
        <v>1.07227892</v>
      </c>
      <c r="K48" s="18" t="n">
        <v>0</v>
      </c>
      <c r="L48" s="20" t="n">
        <v>0</v>
      </c>
      <c r="M48" s="18" t="s">
        <v>182</v>
      </c>
      <c r="N48" s="20" t="s">
        <v>182</v>
      </c>
      <c r="O48" s="18" t="n">
        <v>0</v>
      </c>
      <c r="P48" s="20" t="n">
        <v>0</v>
      </c>
      <c r="Q48" s="18" t="n">
        <v>0</v>
      </c>
      <c r="R48" s="20" t="n">
        <v>0</v>
      </c>
      <c r="S48" s="18" t="n">
        <v>1.97336381</v>
      </c>
      <c r="T48" s="20" t="n">
        <v>0.41239478</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41.52070366</v>
      </c>
      <c r="F50" s="20" t="n">
        <v>0.74554341</v>
      </c>
      <c r="G50" s="18" t="n">
        <v>16.65413097</v>
      </c>
      <c r="H50" s="20" t="n">
        <v>0.42860484</v>
      </c>
      <c r="I50" s="18" t="n">
        <v>37.09475335</v>
      </c>
      <c r="J50" s="20" t="n">
        <v>0.60871519</v>
      </c>
      <c r="K50" s="18" t="n">
        <v>0</v>
      </c>
      <c r="L50" s="20" t="n">
        <v>0</v>
      </c>
      <c r="M50" s="18" t="s">
        <v>182</v>
      </c>
      <c r="N50" s="20" t="s">
        <v>182</v>
      </c>
      <c r="O50" s="18" t="n">
        <v>0</v>
      </c>
      <c r="P50" s="20" t="n">
        <v>0</v>
      </c>
      <c r="Q50" s="18" t="n">
        <v>0</v>
      </c>
      <c r="R50" s="20" t="n">
        <v>0</v>
      </c>
      <c r="S50" s="18" t="n">
        <v>4.73041201</v>
      </c>
      <c r="T50" s="20" t="n">
        <v>0.50220899</v>
      </c>
    </row>
    <row r="51" spans="1:20">
      <c r="A51" s="15" t="s">
        <v>226</v>
      </c>
      <c r="B51" s="17" t="n">
        <v>6866</v>
      </c>
      <c r="C51" s="18">
        <f>(114.0/B51*100)</f>
        <v/>
      </c>
      <c r="D51" s="19" t="n">
        <v>6752</v>
      </c>
      <c r="E51" s="18" t="n">
        <v>27.24751118</v>
      </c>
      <c r="F51" s="20" t="n">
        <v>1.06180041</v>
      </c>
      <c r="G51" s="18" t="n">
        <v>12.53128417</v>
      </c>
      <c r="H51" s="20" t="n">
        <v>0.52183481</v>
      </c>
      <c r="I51" s="18" t="n">
        <v>41.11413183</v>
      </c>
      <c r="J51" s="20" t="n">
        <v>1.11374042</v>
      </c>
      <c r="K51" s="18" t="n">
        <v>0</v>
      </c>
      <c r="L51" s="20" t="n">
        <v>0</v>
      </c>
      <c r="M51" s="18" t="s">
        <v>182</v>
      </c>
      <c r="N51" s="20" t="s">
        <v>182</v>
      </c>
      <c r="O51" s="18" t="n">
        <v>10.57769527</v>
      </c>
      <c r="P51" s="20" t="n">
        <v>0.61230008</v>
      </c>
      <c r="Q51" s="18" t="n">
        <v>0</v>
      </c>
      <c r="R51" s="20" t="n">
        <v>0</v>
      </c>
      <c r="S51" s="18" t="n">
        <v>8.52937755</v>
      </c>
      <c r="T51" s="20" t="n">
        <v>1.0750322</v>
      </c>
    </row>
    <row r="52" spans="1:20">
      <c r="A52" s="15" t="s">
        <v>227</v>
      </c>
      <c r="B52" s="17" t="n">
        <v>5809</v>
      </c>
      <c r="C52" s="18">
        <f>(116.0/B52*100)</f>
        <v/>
      </c>
      <c r="D52" s="19" t="n">
        <v>5693</v>
      </c>
      <c r="E52" s="18" t="n">
        <v>41.49876809</v>
      </c>
      <c r="F52" s="20" t="n">
        <v>0.98598781</v>
      </c>
      <c r="G52" s="18" t="n">
        <v>14.93839903</v>
      </c>
      <c r="H52" s="20" t="n">
        <v>0.59828347</v>
      </c>
      <c r="I52" s="18" t="n">
        <v>39.6483973</v>
      </c>
      <c r="J52" s="20" t="n">
        <v>0.99649047</v>
      </c>
      <c r="K52" s="18" t="n">
        <v>0</v>
      </c>
      <c r="L52" s="20" t="n">
        <v>0</v>
      </c>
      <c r="M52" s="18" t="s">
        <v>182</v>
      </c>
      <c r="N52" s="20" t="s">
        <v>182</v>
      </c>
      <c r="O52" s="18" t="n">
        <v>0</v>
      </c>
      <c r="P52" s="20" t="n">
        <v>0</v>
      </c>
      <c r="Q52" s="18" t="n">
        <v>0</v>
      </c>
      <c r="R52" s="20" t="n">
        <v>0</v>
      </c>
      <c r="S52" s="18" t="n">
        <v>3.91443558</v>
      </c>
      <c r="T52" s="20" t="n">
        <v>0.40868802</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30.54049732</v>
      </c>
      <c r="F54" s="20" t="n">
        <v>0.89596975</v>
      </c>
      <c r="G54" s="18" t="n">
        <v>11.50590509</v>
      </c>
      <c r="H54" s="20" t="n">
        <v>0.55616849</v>
      </c>
      <c r="I54" s="18" t="n">
        <v>46.95703461</v>
      </c>
      <c r="J54" s="20" t="n">
        <v>1.02821371</v>
      </c>
      <c r="K54" s="18" t="n">
        <v>0</v>
      </c>
      <c r="L54" s="20" t="n">
        <v>0</v>
      </c>
      <c r="M54" s="18" t="s">
        <v>182</v>
      </c>
      <c r="N54" s="20" t="s">
        <v>182</v>
      </c>
      <c r="O54" s="18" t="n">
        <v>0</v>
      </c>
      <c r="P54" s="20" t="n">
        <v>0</v>
      </c>
      <c r="Q54" s="18" t="n">
        <v>0</v>
      </c>
      <c r="R54" s="20" t="n">
        <v>0</v>
      </c>
      <c r="S54" s="18" t="n">
        <v>10.99656298</v>
      </c>
      <c r="T54" s="20" t="n">
        <v>0.7906902</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56.78473092</v>
      </c>
      <c r="F56" s="20" t="n">
        <v>1.44513655</v>
      </c>
      <c r="G56" s="18" t="n">
        <v>22.93297548</v>
      </c>
      <c r="H56" s="20" t="n">
        <v>0.86570463</v>
      </c>
      <c r="I56" s="18" t="n">
        <v>19.31843382</v>
      </c>
      <c r="J56" s="20" t="n">
        <v>1.04346954</v>
      </c>
      <c r="K56" s="18" t="n">
        <v>0</v>
      </c>
      <c r="L56" s="20" t="n">
        <v>0</v>
      </c>
      <c r="M56" s="18" t="s">
        <v>182</v>
      </c>
      <c r="N56" s="20" t="s">
        <v>182</v>
      </c>
      <c r="O56" s="18" t="n">
        <v>0</v>
      </c>
      <c r="P56" s="20" t="n">
        <v>0</v>
      </c>
      <c r="Q56" s="18" t="n">
        <v>0</v>
      </c>
      <c r="R56" s="20" t="n">
        <v>0</v>
      </c>
      <c r="S56" s="18" t="n">
        <v>0.96385979</v>
      </c>
      <c r="T56" s="20" t="n">
        <v>0.24655071</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42.48178491</v>
      </c>
      <c r="F61" s="20" t="n">
        <v>0.81744618</v>
      </c>
      <c r="G61" s="18" t="n">
        <v>23.314412</v>
      </c>
      <c r="H61" s="20" t="n">
        <v>0.69849297</v>
      </c>
      <c r="I61" s="18" t="n">
        <v>29.91076366</v>
      </c>
      <c r="J61" s="20" t="n">
        <v>0.65113165</v>
      </c>
      <c r="K61" s="18" t="n">
        <v>0</v>
      </c>
      <c r="L61" s="20" t="n">
        <v>0</v>
      </c>
      <c r="M61" s="18" t="s">
        <v>182</v>
      </c>
      <c r="N61" s="20" t="s">
        <v>182</v>
      </c>
      <c r="O61" s="18" t="n">
        <v>0</v>
      </c>
      <c r="P61" s="20" t="n">
        <v>0</v>
      </c>
      <c r="Q61" s="18" t="n">
        <v>0</v>
      </c>
      <c r="R61" s="20" t="n">
        <v>0</v>
      </c>
      <c r="S61" s="18" t="n">
        <v>4.29303943</v>
      </c>
      <c r="T61" s="20" t="n">
        <v>0.63206396</v>
      </c>
    </row>
    <row r="62" spans="1:20">
      <c r="A62" s="15" t="s">
        <v>237</v>
      </c>
      <c r="B62" s="17" t="n">
        <v>4476</v>
      </c>
      <c r="C62" s="18">
        <f>(5.0/B62*100)</f>
        <v/>
      </c>
      <c r="D62" s="19" t="n">
        <v>4471</v>
      </c>
      <c r="E62" s="18" t="n">
        <v>47.61180598</v>
      </c>
      <c r="F62" s="20" t="n">
        <v>0.67950256</v>
      </c>
      <c r="G62" s="18" t="n">
        <v>13.86037627</v>
      </c>
      <c r="H62" s="20" t="n">
        <v>0.48720798</v>
      </c>
      <c r="I62" s="18" t="n">
        <v>37.9445419</v>
      </c>
      <c r="J62" s="20" t="n">
        <v>0.6190699200000001</v>
      </c>
      <c r="K62" s="18" t="n">
        <v>0</v>
      </c>
      <c r="L62" s="20" t="n">
        <v>0</v>
      </c>
      <c r="M62" s="18" t="s">
        <v>182</v>
      </c>
      <c r="N62" s="20" t="s">
        <v>182</v>
      </c>
      <c r="O62" s="18" t="n">
        <v>0</v>
      </c>
      <c r="P62" s="20" t="n">
        <v>0</v>
      </c>
      <c r="Q62" s="18" t="n">
        <v>0</v>
      </c>
      <c r="R62" s="20" t="n">
        <v>0</v>
      </c>
      <c r="S62" s="18" t="n">
        <v>0.58327585</v>
      </c>
      <c r="T62" s="20" t="n">
        <v>0.10493195</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41.62189723</v>
      </c>
      <c r="F67" s="20" t="n">
        <v>1.31187963</v>
      </c>
      <c r="G67" s="18" t="n">
        <v>24.83348062</v>
      </c>
      <c r="H67" s="20" t="n">
        <v>0.69226041</v>
      </c>
      <c r="I67" s="18" t="n">
        <v>31.56558035</v>
      </c>
      <c r="J67" s="20" t="n">
        <v>1.01276167</v>
      </c>
      <c r="K67" s="18" t="n">
        <v>0</v>
      </c>
      <c r="L67" s="20" t="n">
        <v>0</v>
      </c>
      <c r="M67" s="18" t="s">
        <v>182</v>
      </c>
      <c r="N67" s="20" t="s">
        <v>182</v>
      </c>
      <c r="O67" s="18" t="n">
        <v>0</v>
      </c>
      <c r="P67" s="20" t="n">
        <v>0</v>
      </c>
      <c r="Q67" s="18" t="n">
        <v>0</v>
      </c>
      <c r="R67" s="20" t="n">
        <v>0</v>
      </c>
      <c r="S67" s="18" t="n">
        <v>1.9790418</v>
      </c>
      <c r="T67" s="20" t="n">
        <v>0.22142483</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47.83628745</v>
      </c>
      <c r="F70" s="20" t="n">
        <v>0.88736252</v>
      </c>
      <c r="G70" s="18" t="n">
        <v>25.64388262</v>
      </c>
      <c r="H70" s="20" t="n">
        <v>0.75431198</v>
      </c>
      <c r="I70" s="18" t="n">
        <v>21.20466163</v>
      </c>
      <c r="J70" s="20" t="n">
        <v>0.83599751</v>
      </c>
      <c r="K70" s="18" t="n">
        <v>0</v>
      </c>
      <c r="L70" s="20" t="n">
        <v>0</v>
      </c>
      <c r="M70" s="18" t="s">
        <v>182</v>
      </c>
      <c r="N70" s="20" t="s">
        <v>182</v>
      </c>
      <c r="O70" s="18" t="n">
        <v>0</v>
      </c>
      <c r="P70" s="20" t="n">
        <v>0</v>
      </c>
      <c r="Q70" s="18" t="n">
        <v>0</v>
      </c>
      <c r="R70" s="20" t="n">
        <v>0</v>
      </c>
      <c r="S70" s="18" t="n">
        <v>5.31516831</v>
      </c>
      <c r="T70" s="20" t="n">
        <v>0.53884918</v>
      </c>
    </row>
    <row r="71" spans="1:20">
      <c r="A71" s="15" t="s">
        <v>246</v>
      </c>
      <c r="B71" s="17" t="n">
        <v>6115</v>
      </c>
      <c r="C71" s="18">
        <f>(109.0/B71*100)</f>
        <v/>
      </c>
      <c r="D71" s="19" t="n">
        <v>6006</v>
      </c>
      <c r="E71" s="18" t="n">
        <v>45.94430314</v>
      </c>
      <c r="F71" s="20" t="n">
        <v>0.95376071</v>
      </c>
      <c r="G71" s="18" t="n">
        <v>29.06489011</v>
      </c>
      <c r="H71" s="20" t="n">
        <v>0.69433676</v>
      </c>
      <c r="I71" s="18" t="n">
        <v>23.66504839</v>
      </c>
      <c r="J71" s="20" t="n">
        <v>0.68806441</v>
      </c>
      <c r="K71" s="18" t="n">
        <v>0</v>
      </c>
      <c r="L71" s="20" t="n">
        <v>0</v>
      </c>
      <c r="M71" s="18" t="s">
        <v>182</v>
      </c>
      <c r="N71" s="20" t="s">
        <v>182</v>
      </c>
      <c r="O71" s="18" t="n">
        <v>0</v>
      </c>
      <c r="P71" s="20" t="n">
        <v>0</v>
      </c>
      <c r="Q71" s="18" t="n">
        <v>0</v>
      </c>
      <c r="R71" s="20" t="n">
        <v>0</v>
      </c>
      <c r="S71" s="18" t="n">
        <v>1.32575836</v>
      </c>
      <c r="T71" s="20" t="n">
        <v>0.13101718</v>
      </c>
    </row>
    <row r="72" spans="1:20">
      <c r="A72" s="15" t="s">
        <v>247</v>
      </c>
      <c r="B72" s="17" t="n">
        <v>7708</v>
      </c>
      <c r="C72" s="18">
        <f>(8.0/B72*100)</f>
        <v/>
      </c>
      <c r="D72" s="19" t="n">
        <v>7700</v>
      </c>
      <c r="E72" s="18" t="n">
        <v>27.16961987</v>
      </c>
      <c r="F72" s="20" t="n">
        <v>0.99506938</v>
      </c>
      <c r="G72" s="18" t="n">
        <v>24.08400647</v>
      </c>
      <c r="H72" s="20" t="n">
        <v>0.62742294</v>
      </c>
      <c r="I72" s="18" t="n">
        <v>48.27992151</v>
      </c>
      <c r="J72" s="20" t="n">
        <v>0.88720687</v>
      </c>
      <c r="K72" s="18" t="n">
        <v>0</v>
      </c>
      <c r="L72" s="20" t="n">
        <v>0</v>
      </c>
      <c r="M72" s="18" t="s">
        <v>182</v>
      </c>
      <c r="N72" s="20" t="s">
        <v>182</v>
      </c>
      <c r="O72" s="18" t="n">
        <v>0</v>
      </c>
      <c r="P72" s="20" t="n">
        <v>0</v>
      </c>
      <c r="Q72" s="18" t="n">
        <v>0</v>
      </c>
      <c r="R72" s="20" t="n">
        <v>0</v>
      </c>
      <c r="S72" s="18" t="n">
        <v>0.46645216</v>
      </c>
      <c r="T72" s="20" t="n">
        <v>0.07479897000000001</v>
      </c>
    </row>
    <row r="73" spans="1:20">
      <c r="A73" s="15" t="s">
        <v>248</v>
      </c>
      <c r="B73" s="17" t="n">
        <v>8249</v>
      </c>
      <c r="C73" s="18">
        <f>(225.0/B73*100)</f>
        <v/>
      </c>
      <c r="D73" s="19" t="n">
        <v>8024</v>
      </c>
      <c r="E73" s="18" t="n">
        <v>56.7014872</v>
      </c>
      <c r="F73" s="20" t="n">
        <v>1.02154159</v>
      </c>
      <c r="G73" s="18" t="n">
        <v>19.13879265</v>
      </c>
      <c r="H73" s="20" t="n">
        <v>0.67312351</v>
      </c>
      <c r="I73" s="18" t="n">
        <v>22.53790789</v>
      </c>
      <c r="J73" s="20" t="n">
        <v>0.67199981</v>
      </c>
      <c r="K73" s="18" t="n">
        <v>0</v>
      </c>
      <c r="L73" s="20" t="n">
        <v>0</v>
      </c>
      <c r="M73" s="18" t="s">
        <v>182</v>
      </c>
      <c r="N73" s="20" t="s">
        <v>182</v>
      </c>
      <c r="O73" s="18" t="n">
        <v>0</v>
      </c>
      <c r="P73" s="20" t="n">
        <v>0</v>
      </c>
      <c r="Q73" s="18" t="n">
        <v>0</v>
      </c>
      <c r="R73" s="20" t="n">
        <v>0</v>
      </c>
      <c r="S73" s="18" t="n">
        <v>1.62181226</v>
      </c>
      <c r="T73" s="20" t="n">
        <v>0.20155897</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29.08312009</v>
      </c>
      <c r="F77" s="20" t="n">
        <v>0.79846133</v>
      </c>
      <c r="G77" s="18" t="n">
        <v>20.11018229</v>
      </c>
      <c r="H77" s="20" t="n">
        <v>0.59634955</v>
      </c>
      <c r="I77" s="18" t="n">
        <v>35.13139245</v>
      </c>
      <c r="J77" s="20" t="n">
        <v>0.9738209</v>
      </c>
      <c r="K77" s="18" t="n">
        <v>0</v>
      </c>
      <c r="L77" s="20" t="n">
        <v>0</v>
      </c>
      <c r="M77" s="18" t="s">
        <v>182</v>
      </c>
      <c r="N77" s="20" t="s">
        <v>182</v>
      </c>
      <c r="O77" s="18" t="n">
        <v>0</v>
      </c>
      <c r="P77" s="20" t="n">
        <v>0</v>
      </c>
      <c r="Q77" s="18" t="n">
        <v>0</v>
      </c>
      <c r="R77" s="20" t="n">
        <v>0</v>
      </c>
      <c r="S77" s="18" t="n">
        <v>15.67530517</v>
      </c>
      <c r="T77" s="20" t="n">
        <v>0.92767667</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287</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55.4482516</v>
      </c>
      <c r="F7" s="20" t="n">
        <v>0.63344075</v>
      </c>
      <c r="G7" s="18" t="n">
        <v>13.49240391</v>
      </c>
      <c r="H7" s="20" t="n">
        <v>0.37996892</v>
      </c>
      <c r="I7" s="18" t="n">
        <v>26.73805397</v>
      </c>
      <c r="J7" s="20" t="n">
        <v>0.57225508</v>
      </c>
      <c r="K7" s="18" t="n">
        <v>0</v>
      </c>
      <c r="L7" s="20" t="n">
        <v>0</v>
      </c>
      <c r="M7" s="18" t="s">
        <v>182</v>
      </c>
      <c r="N7" s="20" t="s">
        <v>182</v>
      </c>
      <c r="O7" s="18" t="n">
        <v>0</v>
      </c>
      <c r="P7" s="20" t="n">
        <v>0</v>
      </c>
      <c r="Q7" s="18" t="n">
        <v>0</v>
      </c>
      <c r="R7" s="20" t="n">
        <v>0</v>
      </c>
      <c r="S7" s="18" t="n">
        <v>4.32129051</v>
      </c>
      <c r="T7" s="20" t="n">
        <v>0.26096705</v>
      </c>
    </row>
    <row r="8" spans="1:20">
      <c r="A8" s="15" t="s">
        <v>183</v>
      </c>
      <c r="B8" s="17" t="n">
        <v>7007</v>
      </c>
      <c r="C8" s="18">
        <f>(128.0/B8*100)</f>
        <v/>
      </c>
      <c r="D8" s="19" t="n">
        <v>6879</v>
      </c>
      <c r="E8" s="18" t="n">
        <v>33.58259379</v>
      </c>
      <c r="F8" s="20" t="n">
        <v>0.96689092</v>
      </c>
      <c r="G8" s="18" t="n">
        <v>8.489870489999999</v>
      </c>
      <c r="H8" s="20" t="n">
        <v>0.41234498</v>
      </c>
      <c r="I8" s="18" t="n">
        <v>52.32355524</v>
      </c>
      <c r="J8" s="20" t="n">
        <v>1.09669218</v>
      </c>
      <c r="K8" s="18" t="n">
        <v>0</v>
      </c>
      <c r="L8" s="20" t="n">
        <v>0</v>
      </c>
      <c r="M8" s="18" t="s">
        <v>182</v>
      </c>
      <c r="N8" s="20" t="s">
        <v>182</v>
      </c>
      <c r="O8" s="18" t="n">
        <v>0.48120063</v>
      </c>
      <c r="P8" s="20" t="n">
        <v>0.11853511</v>
      </c>
      <c r="Q8" s="18" t="n">
        <v>0</v>
      </c>
      <c r="R8" s="20" t="n">
        <v>0</v>
      </c>
      <c r="S8" s="18" t="n">
        <v>5.12277985</v>
      </c>
      <c r="T8" s="20" t="n">
        <v>0.34560482</v>
      </c>
    </row>
    <row r="9" spans="1:20">
      <c r="A9" s="15" t="s">
        <v>184</v>
      </c>
      <c r="B9" s="17" t="n">
        <v>9651</v>
      </c>
      <c r="C9" s="18">
        <f>(475.0/B9*100)</f>
        <v/>
      </c>
      <c r="D9" s="19" t="n">
        <v>9176</v>
      </c>
      <c r="E9" s="18" t="n">
        <v>27.78026359</v>
      </c>
      <c r="F9" s="20" t="n">
        <v>0.84774191</v>
      </c>
      <c r="G9" s="18" t="n">
        <v>13.02129536</v>
      </c>
      <c r="H9" s="20" t="n">
        <v>0.51356821</v>
      </c>
      <c r="I9" s="18" t="n">
        <v>50.522876</v>
      </c>
      <c r="J9" s="20" t="n">
        <v>0.98542104</v>
      </c>
      <c r="K9" s="18" t="n">
        <v>0</v>
      </c>
      <c r="L9" s="20" t="n">
        <v>0</v>
      </c>
      <c r="M9" s="18" t="s">
        <v>182</v>
      </c>
      <c r="N9" s="20" t="s">
        <v>182</v>
      </c>
      <c r="O9" s="18" t="n">
        <v>3.12761745</v>
      </c>
      <c r="P9" s="20" t="n">
        <v>0.5592627</v>
      </c>
      <c r="Q9" s="18" t="n">
        <v>0</v>
      </c>
      <c r="R9" s="20" t="n">
        <v>0</v>
      </c>
      <c r="S9" s="18" t="n">
        <v>5.5479476</v>
      </c>
      <c r="T9" s="20" t="n">
        <v>0.43832296</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32.55462213</v>
      </c>
      <c r="F11" s="20" t="n">
        <v>0.8598142</v>
      </c>
      <c r="G11" s="18" t="n">
        <v>16.45138571</v>
      </c>
      <c r="H11" s="20" t="n">
        <v>0.54090524</v>
      </c>
      <c r="I11" s="18" t="n">
        <v>46.14538771</v>
      </c>
      <c r="J11" s="20" t="n">
        <v>0.91070261</v>
      </c>
      <c r="K11" s="18" t="n">
        <v>0</v>
      </c>
      <c r="L11" s="20" t="n">
        <v>0</v>
      </c>
      <c r="M11" s="18" t="s">
        <v>182</v>
      </c>
      <c r="N11" s="20" t="s">
        <v>182</v>
      </c>
      <c r="O11" s="18" t="n">
        <v>0</v>
      </c>
      <c r="P11" s="20" t="n">
        <v>0</v>
      </c>
      <c r="Q11" s="18" t="n">
        <v>0</v>
      </c>
      <c r="R11" s="20" t="n">
        <v>0</v>
      </c>
      <c r="S11" s="18" t="n">
        <v>4.84860445</v>
      </c>
      <c r="T11" s="20" t="n">
        <v>0.43452609</v>
      </c>
    </row>
    <row r="12" spans="1:20">
      <c r="A12" s="15" t="s">
        <v>187</v>
      </c>
      <c r="B12" s="17" t="n">
        <v>6894</v>
      </c>
      <c r="C12" s="18">
        <f>(125.0/B12*100)</f>
        <v/>
      </c>
      <c r="D12" s="19" t="n">
        <v>6769</v>
      </c>
      <c r="E12" s="18" t="n">
        <v>22.66132658</v>
      </c>
      <c r="F12" s="20" t="n">
        <v>0.73138319</v>
      </c>
      <c r="G12" s="18" t="n">
        <v>12.09014714</v>
      </c>
      <c r="H12" s="20" t="n">
        <v>0.61651083</v>
      </c>
      <c r="I12" s="18" t="n">
        <v>57.78110611</v>
      </c>
      <c r="J12" s="20" t="n">
        <v>1.05883791</v>
      </c>
      <c r="K12" s="18" t="n">
        <v>0</v>
      </c>
      <c r="L12" s="20" t="n">
        <v>0</v>
      </c>
      <c r="M12" s="18" t="s">
        <v>182</v>
      </c>
      <c r="N12" s="20" t="s">
        <v>182</v>
      </c>
      <c r="O12" s="18" t="n">
        <v>2.37450177</v>
      </c>
      <c r="P12" s="20" t="n">
        <v>0.59805562</v>
      </c>
      <c r="Q12" s="18" t="n">
        <v>0</v>
      </c>
      <c r="R12" s="20" t="n">
        <v>0</v>
      </c>
      <c r="S12" s="18" t="n">
        <v>5.0929184</v>
      </c>
      <c r="T12" s="20" t="n">
        <v>0.4255809</v>
      </c>
    </row>
    <row r="13" spans="1:20">
      <c r="A13" s="15" t="s">
        <v>188</v>
      </c>
      <c r="B13" s="17" t="n">
        <v>7161</v>
      </c>
      <c r="C13" s="18">
        <f>(301.0/B13*100)</f>
        <v/>
      </c>
      <c r="D13" s="19" t="n">
        <v>6860</v>
      </c>
      <c r="E13" s="18" t="n">
        <v>29.84045564</v>
      </c>
      <c r="F13" s="20" t="n">
        <v>0.9399910500000001</v>
      </c>
      <c r="G13" s="18" t="n">
        <v>25.26457149</v>
      </c>
      <c r="H13" s="20" t="n">
        <v>0.87283745</v>
      </c>
      <c r="I13" s="18" t="n">
        <v>36.45659895</v>
      </c>
      <c r="J13" s="20" t="n">
        <v>1.17794614</v>
      </c>
      <c r="K13" s="18" t="n">
        <v>0</v>
      </c>
      <c r="L13" s="20" t="n">
        <v>0</v>
      </c>
      <c r="M13" s="18" t="s">
        <v>182</v>
      </c>
      <c r="N13" s="20" t="s">
        <v>182</v>
      </c>
      <c r="O13" s="18" t="n">
        <v>4.18252404</v>
      </c>
      <c r="P13" s="20" t="n">
        <v>0.48048381</v>
      </c>
      <c r="Q13" s="18" t="n">
        <v>0</v>
      </c>
      <c r="R13" s="20" t="n">
        <v>0</v>
      </c>
      <c r="S13" s="18" t="n">
        <v>4.25584987</v>
      </c>
      <c r="T13" s="20" t="n">
        <v>0.37553998</v>
      </c>
    </row>
    <row r="14" spans="1:20">
      <c r="A14" s="15" t="s">
        <v>189</v>
      </c>
      <c r="B14" s="17" t="n">
        <v>5587</v>
      </c>
      <c r="C14" s="18">
        <f>(185.0/B14*100)</f>
        <v/>
      </c>
      <c r="D14" s="19" t="n">
        <v>5402</v>
      </c>
      <c r="E14" s="18" t="n">
        <v>24.09699808</v>
      </c>
      <c r="F14" s="20" t="n">
        <v>0.74832554</v>
      </c>
      <c r="G14" s="18" t="n">
        <v>22.30800511</v>
      </c>
      <c r="H14" s="20" t="n">
        <v>0.7250081900000001</v>
      </c>
      <c r="I14" s="18" t="n">
        <v>52.05910541</v>
      </c>
      <c r="J14" s="20" t="n">
        <v>0.77618047</v>
      </c>
      <c r="K14" s="18" t="n">
        <v>0</v>
      </c>
      <c r="L14" s="20" t="n">
        <v>0</v>
      </c>
      <c r="M14" s="18" t="s">
        <v>182</v>
      </c>
      <c r="N14" s="20" t="s">
        <v>182</v>
      </c>
      <c r="O14" s="18" t="n">
        <v>0</v>
      </c>
      <c r="P14" s="20" t="n">
        <v>0</v>
      </c>
      <c r="Q14" s="18" t="n">
        <v>0</v>
      </c>
      <c r="R14" s="20" t="n">
        <v>0</v>
      </c>
      <c r="S14" s="18" t="n">
        <v>1.5358914</v>
      </c>
      <c r="T14" s="20" t="n">
        <v>0.20257072</v>
      </c>
    </row>
    <row r="15" spans="1:20">
      <c r="A15" s="15" t="s">
        <v>190</v>
      </c>
      <c r="B15" s="17" t="n">
        <v>5882</v>
      </c>
      <c r="C15" s="18">
        <f>(131.0/B15*100)</f>
        <v/>
      </c>
      <c r="D15" s="19" t="n">
        <v>5751</v>
      </c>
      <c r="E15" s="18" t="n">
        <v>30.83203614</v>
      </c>
      <c r="F15" s="20" t="n">
        <v>1.02183714</v>
      </c>
      <c r="G15" s="18" t="n">
        <v>24.97849434</v>
      </c>
      <c r="H15" s="20" t="n">
        <v>0.6543751799999999</v>
      </c>
      <c r="I15" s="18" t="n">
        <v>39.6681954</v>
      </c>
      <c r="J15" s="20" t="n">
        <v>1.16300602</v>
      </c>
      <c r="K15" s="18" t="n">
        <v>0</v>
      </c>
      <c r="L15" s="20" t="n">
        <v>0</v>
      </c>
      <c r="M15" s="18" t="s">
        <v>182</v>
      </c>
      <c r="N15" s="20" t="s">
        <v>182</v>
      </c>
      <c r="O15" s="18" t="n">
        <v>1.02633195</v>
      </c>
      <c r="P15" s="20" t="n">
        <v>0.45994508</v>
      </c>
      <c r="Q15" s="18" t="n">
        <v>0</v>
      </c>
      <c r="R15" s="20" t="n">
        <v>0</v>
      </c>
      <c r="S15" s="18" t="n">
        <v>3.49494218</v>
      </c>
      <c r="T15" s="20" t="n">
        <v>0.35910754</v>
      </c>
    </row>
    <row r="16" spans="1:20">
      <c r="A16" s="15" t="s">
        <v>191</v>
      </c>
      <c r="B16" s="17" t="n">
        <v>6108</v>
      </c>
      <c r="C16" s="18">
        <f>(244.0/B16*100)</f>
        <v/>
      </c>
      <c r="D16" s="19" t="n">
        <v>5864</v>
      </c>
      <c r="E16" s="18" t="n">
        <v>53.7112707</v>
      </c>
      <c r="F16" s="20" t="n">
        <v>0.90589301</v>
      </c>
      <c r="G16" s="18" t="n">
        <v>10.59935014</v>
      </c>
      <c r="H16" s="20" t="n">
        <v>0.42352963</v>
      </c>
      <c r="I16" s="18" t="n">
        <v>29.37121702</v>
      </c>
      <c r="J16" s="20" t="n">
        <v>0.80825609</v>
      </c>
      <c r="K16" s="18" t="n">
        <v>0</v>
      </c>
      <c r="L16" s="20" t="n">
        <v>0</v>
      </c>
      <c r="M16" s="18" t="s">
        <v>182</v>
      </c>
      <c r="N16" s="20" t="s">
        <v>182</v>
      </c>
      <c r="O16" s="18" t="n">
        <v>0</v>
      </c>
      <c r="P16" s="20" t="n">
        <v>0</v>
      </c>
      <c r="Q16" s="18" t="n">
        <v>0</v>
      </c>
      <c r="R16" s="20" t="n">
        <v>0</v>
      </c>
      <c r="S16" s="18" t="n">
        <v>6.31816215</v>
      </c>
      <c r="T16" s="20" t="n">
        <v>0.51778406</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34.52983657</v>
      </c>
      <c r="F18" s="20" t="n">
        <v>0.82394842</v>
      </c>
      <c r="G18" s="18" t="n">
        <v>28.12021512</v>
      </c>
      <c r="H18" s="20" t="n">
        <v>0.79038992</v>
      </c>
      <c r="I18" s="18" t="n">
        <v>31.46917653</v>
      </c>
      <c r="J18" s="20" t="n">
        <v>0.98868219</v>
      </c>
      <c r="K18" s="18" t="n">
        <v>0</v>
      </c>
      <c r="L18" s="20" t="n">
        <v>0</v>
      </c>
      <c r="M18" s="18" t="s">
        <v>182</v>
      </c>
      <c r="N18" s="20" t="s">
        <v>182</v>
      </c>
      <c r="O18" s="18" t="n">
        <v>0</v>
      </c>
      <c r="P18" s="20" t="n">
        <v>0</v>
      </c>
      <c r="Q18" s="18" t="n">
        <v>0</v>
      </c>
      <c r="R18" s="20" t="n">
        <v>0</v>
      </c>
      <c r="S18" s="18" t="n">
        <v>5.88077178</v>
      </c>
      <c r="T18" s="20" t="n">
        <v>0.70164622</v>
      </c>
    </row>
    <row r="19" spans="1:20">
      <c r="A19" s="15" t="s">
        <v>194</v>
      </c>
      <c r="B19" s="17" t="n">
        <v>5658</v>
      </c>
      <c r="C19" s="18">
        <f>(123.0/B19*100)</f>
        <v/>
      </c>
      <c r="D19" s="19" t="n">
        <v>5535</v>
      </c>
      <c r="E19" s="18" t="n">
        <v>24.75001091</v>
      </c>
      <c r="F19" s="20" t="n">
        <v>0.90602916</v>
      </c>
      <c r="G19" s="18" t="n">
        <v>23.59887977</v>
      </c>
      <c r="H19" s="20" t="n">
        <v>0.75567761</v>
      </c>
      <c r="I19" s="18" t="n">
        <v>47.35286244</v>
      </c>
      <c r="J19" s="20" t="n">
        <v>0.97548621</v>
      </c>
      <c r="K19" s="18" t="n">
        <v>0</v>
      </c>
      <c r="L19" s="20" t="n">
        <v>0</v>
      </c>
      <c r="M19" s="18" t="s">
        <v>182</v>
      </c>
      <c r="N19" s="20" t="s">
        <v>182</v>
      </c>
      <c r="O19" s="18" t="n">
        <v>0</v>
      </c>
      <c r="P19" s="20" t="n">
        <v>0</v>
      </c>
      <c r="Q19" s="18" t="n">
        <v>0</v>
      </c>
      <c r="R19" s="20" t="n">
        <v>0</v>
      </c>
      <c r="S19" s="18" t="n">
        <v>4.29824688</v>
      </c>
      <c r="T19" s="20" t="n">
        <v>0.42752779</v>
      </c>
    </row>
    <row r="20" spans="1:20">
      <c r="A20" s="15" t="s">
        <v>195</v>
      </c>
      <c r="B20" s="17" t="n">
        <v>3371</v>
      </c>
      <c r="C20" s="18">
        <f>(81.0/B20*100)</f>
        <v/>
      </c>
      <c r="D20" s="19" t="n">
        <v>3290</v>
      </c>
      <c r="E20" s="18" t="n">
        <v>21.61580969</v>
      </c>
      <c r="F20" s="20" t="n">
        <v>0.62341538</v>
      </c>
      <c r="G20" s="18" t="n">
        <v>20.71850674</v>
      </c>
      <c r="H20" s="20" t="n">
        <v>0.65317366</v>
      </c>
      <c r="I20" s="18" t="n">
        <v>54.54585415</v>
      </c>
      <c r="J20" s="20" t="n">
        <v>0.77549209</v>
      </c>
      <c r="K20" s="18" t="n">
        <v>0</v>
      </c>
      <c r="L20" s="20" t="n">
        <v>0</v>
      </c>
      <c r="M20" s="18" t="s">
        <v>182</v>
      </c>
      <c r="N20" s="20" t="s">
        <v>182</v>
      </c>
      <c r="O20" s="18" t="n">
        <v>0</v>
      </c>
      <c r="P20" s="20" t="n">
        <v>0</v>
      </c>
      <c r="Q20" s="18" t="n">
        <v>0</v>
      </c>
      <c r="R20" s="20" t="n">
        <v>0</v>
      </c>
      <c r="S20" s="18" t="n">
        <v>3.11982942</v>
      </c>
      <c r="T20" s="20" t="n">
        <v>0.29581201</v>
      </c>
    </row>
    <row r="21" spans="1:20">
      <c r="A21" s="15" t="s">
        <v>196</v>
      </c>
      <c r="B21" s="17" t="n">
        <v>5741</v>
      </c>
      <c r="C21" s="18">
        <f>(73.0/B21*100)</f>
        <v/>
      </c>
      <c r="D21" s="19" t="n">
        <v>5668</v>
      </c>
      <c r="E21" s="18" t="n">
        <v>22.01617532</v>
      </c>
      <c r="F21" s="20" t="n">
        <v>0.89073213</v>
      </c>
      <c r="G21" s="18" t="n">
        <v>24.15013767</v>
      </c>
      <c r="H21" s="20" t="n">
        <v>0.85687843</v>
      </c>
      <c r="I21" s="18" t="n">
        <v>51.82933024</v>
      </c>
      <c r="J21" s="20" t="n">
        <v>1.08452248</v>
      </c>
      <c r="K21" s="18" t="n">
        <v>0</v>
      </c>
      <c r="L21" s="20" t="n">
        <v>0</v>
      </c>
      <c r="M21" s="18" t="s">
        <v>182</v>
      </c>
      <c r="N21" s="20" t="s">
        <v>182</v>
      </c>
      <c r="O21" s="18" t="n">
        <v>0</v>
      </c>
      <c r="P21" s="20" t="n">
        <v>0</v>
      </c>
      <c r="Q21" s="18" t="n">
        <v>0</v>
      </c>
      <c r="R21" s="20" t="n">
        <v>0</v>
      </c>
      <c r="S21" s="18" t="n">
        <v>2.00435677</v>
      </c>
      <c r="T21" s="20" t="n">
        <v>0.20816233</v>
      </c>
    </row>
    <row r="22" spans="1:20">
      <c r="A22" s="15" t="s">
        <v>197</v>
      </c>
      <c r="B22" s="17" t="n">
        <v>6598</v>
      </c>
      <c r="C22" s="18">
        <f>(98.0/B22*100)</f>
        <v/>
      </c>
      <c r="D22" s="19" t="n">
        <v>6500</v>
      </c>
      <c r="E22" s="18" t="n">
        <v>24.55805491</v>
      </c>
      <c r="F22" s="20" t="n">
        <v>0.83347611</v>
      </c>
      <c r="G22" s="18" t="n">
        <v>12.81381474</v>
      </c>
      <c r="H22" s="20" t="n">
        <v>0.51723287</v>
      </c>
      <c r="I22" s="18" t="n">
        <v>46.06008526</v>
      </c>
      <c r="J22" s="20" t="n">
        <v>0.91229327</v>
      </c>
      <c r="K22" s="18" t="n">
        <v>0</v>
      </c>
      <c r="L22" s="20" t="n">
        <v>0</v>
      </c>
      <c r="M22" s="18" t="s">
        <v>182</v>
      </c>
      <c r="N22" s="20" t="s">
        <v>182</v>
      </c>
      <c r="O22" s="18" t="n">
        <v>10.37914633</v>
      </c>
      <c r="P22" s="20" t="n">
        <v>1.3406859</v>
      </c>
      <c r="Q22" s="18" t="n">
        <v>0</v>
      </c>
      <c r="R22" s="20" t="n">
        <v>0</v>
      </c>
      <c r="S22" s="18" t="n">
        <v>6.18889876</v>
      </c>
      <c r="T22" s="20" t="n">
        <v>0.58305923</v>
      </c>
    </row>
    <row r="23" spans="1:20">
      <c r="A23" s="15" t="s">
        <v>198</v>
      </c>
      <c r="B23" s="17" t="n">
        <v>11583</v>
      </c>
      <c r="C23" s="18">
        <f>(505.0/B23*100)</f>
        <v/>
      </c>
      <c r="D23" s="19" t="n">
        <v>11078</v>
      </c>
      <c r="E23" s="18" t="n">
        <v>31.72877369</v>
      </c>
      <c r="F23" s="20" t="n">
        <v>0.943634</v>
      </c>
      <c r="G23" s="18" t="n">
        <v>15.5456401</v>
      </c>
      <c r="H23" s="20" t="n">
        <v>0.51676088</v>
      </c>
      <c r="I23" s="18" t="n">
        <v>48.26907941</v>
      </c>
      <c r="J23" s="20" t="n">
        <v>0.93438137</v>
      </c>
      <c r="K23" s="18" t="n">
        <v>0</v>
      </c>
      <c r="L23" s="20" t="n">
        <v>0</v>
      </c>
      <c r="M23" s="18" t="s">
        <v>182</v>
      </c>
      <c r="N23" s="20" t="s">
        <v>182</v>
      </c>
      <c r="O23" s="18" t="n">
        <v>0</v>
      </c>
      <c r="P23" s="20" t="n">
        <v>0</v>
      </c>
      <c r="Q23" s="18" t="n">
        <v>0</v>
      </c>
      <c r="R23" s="20" t="n">
        <v>0</v>
      </c>
      <c r="S23" s="18" t="n">
        <v>4.4565068</v>
      </c>
      <c r="T23" s="20" t="n">
        <v>0.41129936</v>
      </c>
    </row>
    <row r="24" spans="1:20">
      <c r="A24" s="15" t="s">
        <v>199</v>
      </c>
      <c r="B24" s="17" t="n">
        <v>6647</v>
      </c>
      <c r="C24" s="18">
        <f>(13.0/B24*100)</f>
        <v/>
      </c>
      <c r="D24" s="19" t="n">
        <v>6634</v>
      </c>
      <c r="E24" s="18" t="n">
        <v>17.08233939</v>
      </c>
      <c r="F24" s="20" t="n">
        <v>1.38015425</v>
      </c>
      <c r="G24" s="18" t="n">
        <v>20.00614732</v>
      </c>
      <c r="H24" s="20" t="n">
        <v>0.66405879</v>
      </c>
      <c r="I24" s="18" t="n">
        <v>60.00069365</v>
      </c>
      <c r="J24" s="20" t="n">
        <v>1.20718267</v>
      </c>
      <c r="K24" s="18" t="n">
        <v>0</v>
      </c>
      <c r="L24" s="20" t="n">
        <v>0</v>
      </c>
      <c r="M24" s="18" t="s">
        <v>182</v>
      </c>
      <c r="N24" s="20" t="s">
        <v>182</v>
      </c>
      <c r="O24" s="18" t="n">
        <v>0</v>
      </c>
      <c r="P24" s="20" t="n">
        <v>0</v>
      </c>
      <c r="Q24" s="18" t="n">
        <v>0</v>
      </c>
      <c r="R24" s="20" t="n">
        <v>0</v>
      </c>
      <c r="S24" s="18" t="n">
        <v>2.91081964</v>
      </c>
      <c r="T24" s="20" t="n">
        <v>0.34342503</v>
      </c>
    </row>
    <row r="25" spans="1:20">
      <c r="A25" s="15" t="s">
        <v>200</v>
      </c>
      <c r="B25" s="17" t="n">
        <v>5581</v>
      </c>
      <c r="C25" s="18">
        <f>(28.0/B25*100)</f>
        <v/>
      </c>
      <c r="D25" s="19" t="n">
        <v>5553</v>
      </c>
      <c r="E25" s="18" t="n">
        <v>21.0365076</v>
      </c>
      <c r="F25" s="20" t="n">
        <v>0.97754673</v>
      </c>
      <c r="G25" s="18" t="n">
        <v>37.29972108</v>
      </c>
      <c r="H25" s="20" t="n">
        <v>0.79024629</v>
      </c>
      <c r="I25" s="18" t="n">
        <v>40.20280111</v>
      </c>
      <c r="J25" s="20" t="n">
        <v>0.82899906</v>
      </c>
      <c r="K25" s="18" t="n">
        <v>0</v>
      </c>
      <c r="L25" s="20" t="n">
        <v>0</v>
      </c>
      <c r="M25" s="18" t="s">
        <v>182</v>
      </c>
      <c r="N25" s="20" t="s">
        <v>182</v>
      </c>
      <c r="O25" s="18" t="n">
        <v>0</v>
      </c>
      <c r="P25" s="20" t="n">
        <v>0</v>
      </c>
      <c r="Q25" s="18" t="n">
        <v>0</v>
      </c>
      <c r="R25" s="20" t="n">
        <v>0</v>
      </c>
      <c r="S25" s="18" t="n">
        <v>1.46097022</v>
      </c>
      <c r="T25" s="20" t="n">
        <v>0.17739289</v>
      </c>
    </row>
    <row r="26" spans="1:20">
      <c r="A26" s="15" t="s">
        <v>201</v>
      </c>
      <c r="B26" s="17" t="n">
        <v>4869</v>
      </c>
      <c r="C26" s="18">
        <f>(98.0/B26*100)</f>
        <v/>
      </c>
      <c r="D26" s="19" t="n">
        <v>4771</v>
      </c>
      <c r="E26" s="18" t="n">
        <v>23.65622976</v>
      </c>
      <c r="F26" s="20" t="n">
        <v>0.88002915</v>
      </c>
      <c r="G26" s="18" t="n">
        <v>23.59094004</v>
      </c>
      <c r="H26" s="20" t="n">
        <v>0.77120614</v>
      </c>
      <c r="I26" s="18" t="n">
        <v>50.28338563</v>
      </c>
      <c r="J26" s="20" t="n">
        <v>0.9611974599999999</v>
      </c>
      <c r="K26" s="18" t="n">
        <v>0</v>
      </c>
      <c r="L26" s="20" t="n">
        <v>0</v>
      </c>
      <c r="M26" s="18" t="s">
        <v>182</v>
      </c>
      <c r="N26" s="20" t="s">
        <v>182</v>
      </c>
      <c r="O26" s="18" t="n">
        <v>0</v>
      </c>
      <c r="P26" s="20" t="n">
        <v>0</v>
      </c>
      <c r="Q26" s="18" t="n">
        <v>0</v>
      </c>
      <c r="R26" s="20" t="n">
        <v>0</v>
      </c>
      <c r="S26" s="18" t="n">
        <v>2.46944458</v>
      </c>
      <c r="T26" s="20" t="n">
        <v>0.28124374</v>
      </c>
    </row>
    <row r="27" spans="1:20">
      <c r="A27" s="15" t="s">
        <v>202</v>
      </c>
      <c r="B27" s="17" t="n">
        <v>5299</v>
      </c>
      <c r="C27" s="18">
        <f>(159.0/B27*100)</f>
        <v/>
      </c>
      <c r="D27" s="19" t="n">
        <v>5140</v>
      </c>
      <c r="E27" s="18" t="n">
        <v>37.14937132</v>
      </c>
      <c r="F27" s="20" t="n">
        <v>0.57231641</v>
      </c>
      <c r="G27" s="18" t="n">
        <v>11.15535019</v>
      </c>
      <c r="H27" s="20" t="n">
        <v>0.45380064</v>
      </c>
      <c r="I27" s="18" t="n">
        <v>44.38608884</v>
      </c>
      <c r="J27" s="20" t="n">
        <v>0.57675573</v>
      </c>
      <c r="K27" s="18" t="n">
        <v>0</v>
      </c>
      <c r="L27" s="20" t="n">
        <v>0</v>
      </c>
      <c r="M27" s="18" t="s">
        <v>182</v>
      </c>
      <c r="N27" s="20" t="s">
        <v>182</v>
      </c>
      <c r="O27" s="18" t="n">
        <v>0</v>
      </c>
      <c r="P27" s="20" t="n">
        <v>0</v>
      </c>
      <c r="Q27" s="18" t="n">
        <v>0</v>
      </c>
      <c r="R27" s="20" t="n">
        <v>0</v>
      </c>
      <c r="S27" s="18" t="n">
        <v>7.30918964</v>
      </c>
      <c r="T27" s="20" t="n">
        <v>0.33238931</v>
      </c>
    </row>
    <row r="28" spans="1:20">
      <c r="A28" s="15" t="s">
        <v>203</v>
      </c>
      <c r="B28" s="17" t="n">
        <v>7568</v>
      </c>
      <c r="C28" s="18">
        <f>(123.0/B28*100)</f>
        <v/>
      </c>
      <c r="D28" s="19" t="n">
        <v>7445</v>
      </c>
      <c r="E28" s="18" t="n">
        <v>40.21164667</v>
      </c>
      <c r="F28" s="20" t="n">
        <v>0.99465823</v>
      </c>
      <c r="G28" s="18" t="n">
        <v>18.03473278</v>
      </c>
      <c r="H28" s="20" t="n">
        <v>0.72969111</v>
      </c>
      <c r="I28" s="18" t="n">
        <v>40.22717895</v>
      </c>
      <c r="J28" s="20" t="n">
        <v>0.85348793</v>
      </c>
      <c r="K28" s="18" t="n">
        <v>0</v>
      </c>
      <c r="L28" s="20" t="n">
        <v>0</v>
      </c>
      <c r="M28" s="18" t="s">
        <v>182</v>
      </c>
      <c r="N28" s="20" t="s">
        <v>182</v>
      </c>
      <c r="O28" s="18" t="n">
        <v>0</v>
      </c>
      <c r="P28" s="20" t="n">
        <v>0</v>
      </c>
      <c r="Q28" s="18" t="n">
        <v>0</v>
      </c>
      <c r="R28" s="20" t="n">
        <v>0</v>
      </c>
      <c r="S28" s="18" t="n">
        <v>1.5264416</v>
      </c>
      <c r="T28" s="20" t="n">
        <v>0.19731076</v>
      </c>
    </row>
    <row r="29" spans="1:20">
      <c r="A29" s="15" t="s">
        <v>204</v>
      </c>
      <c r="B29" s="17" t="n">
        <v>5385</v>
      </c>
      <c r="C29" s="18">
        <f>(36.0/B29*100)</f>
        <v/>
      </c>
      <c r="D29" s="19" t="n">
        <v>5349</v>
      </c>
      <c r="E29" s="18" t="n">
        <v>24.50984012</v>
      </c>
      <c r="F29" s="20" t="n">
        <v>1.07612211</v>
      </c>
      <c r="G29" s="18" t="n">
        <v>15.26717602</v>
      </c>
      <c r="H29" s="20" t="n">
        <v>0.56242741</v>
      </c>
      <c r="I29" s="18" t="n">
        <v>55.95379394</v>
      </c>
      <c r="J29" s="20" t="n">
        <v>1.16440264</v>
      </c>
      <c r="K29" s="18" t="n">
        <v>0</v>
      </c>
      <c r="L29" s="20" t="n">
        <v>0</v>
      </c>
      <c r="M29" s="18" t="s">
        <v>182</v>
      </c>
      <c r="N29" s="20" t="s">
        <v>182</v>
      </c>
      <c r="O29" s="18" t="n">
        <v>2.76922343</v>
      </c>
      <c r="P29" s="20" t="n">
        <v>0.24152133</v>
      </c>
      <c r="Q29" s="18" t="n">
        <v>0</v>
      </c>
      <c r="R29" s="20" t="n">
        <v>0</v>
      </c>
      <c r="S29" s="18" t="n">
        <v>1.49996648</v>
      </c>
      <c r="T29" s="20" t="n">
        <v>0.26980129</v>
      </c>
    </row>
    <row r="30" spans="1:20">
      <c r="A30" s="15" t="s">
        <v>205</v>
      </c>
      <c r="B30" s="17" t="n">
        <v>4520</v>
      </c>
      <c r="C30" s="18">
        <f>(504.0/B30*100)</f>
        <v/>
      </c>
      <c r="D30" s="19" t="n">
        <v>4016</v>
      </c>
      <c r="E30" s="18" t="n">
        <v>35.79366158</v>
      </c>
      <c r="F30" s="20" t="n">
        <v>1.03822142</v>
      </c>
      <c r="G30" s="18" t="n">
        <v>18.9790775</v>
      </c>
      <c r="H30" s="20" t="n">
        <v>0.68838814</v>
      </c>
      <c r="I30" s="18" t="n">
        <v>40.97906812</v>
      </c>
      <c r="J30" s="20" t="n">
        <v>1.00513727</v>
      </c>
      <c r="K30" s="18" t="n">
        <v>0</v>
      </c>
      <c r="L30" s="20" t="n">
        <v>0</v>
      </c>
      <c r="M30" s="18" t="s">
        <v>182</v>
      </c>
      <c r="N30" s="20" t="s">
        <v>182</v>
      </c>
      <c r="O30" s="18" t="n">
        <v>0</v>
      </c>
      <c r="P30" s="20" t="n">
        <v>0</v>
      </c>
      <c r="Q30" s="18" t="n">
        <v>0</v>
      </c>
      <c r="R30" s="20" t="n">
        <v>0</v>
      </c>
      <c r="S30" s="18" t="n">
        <v>4.2481928</v>
      </c>
      <c r="T30" s="20" t="n">
        <v>0.41809814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29.85555549</v>
      </c>
      <c r="F32" s="20" t="n">
        <v>0.97357991</v>
      </c>
      <c r="G32" s="18" t="n">
        <v>19.28708558</v>
      </c>
      <c r="H32" s="20" t="n">
        <v>0.71201914</v>
      </c>
      <c r="I32" s="18" t="n">
        <v>49.19735845</v>
      </c>
      <c r="J32" s="20" t="n">
        <v>0.99900681</v>
      </c>
      <c r="K32" s="18" t="n">
        <v>0</v>
      </c>
      <c r="L32" s="20" t="n">
        <v>0</v>
      </c>
      <c r="M32" s="18" t="s">
        <v>182</v>
      </c>
      <c r="N32" s="20" t="s">
        <v>182</v>
      </c>
      <c r="O32" s="18" t="n">
        <v>0</v>
      </c>
      <c r="P32" s="20" t="n">
        <v>0</v>
      </c>
      <c r="Q32" s="18" t="n">
        <v>0</v>
      </c>
      <c r="R32" s="20" t="n">
        <v>0</v>
      </c>
      <c r="S32" s="18" t="n">
        <v>1.66000048</v>
      </c>
      <c r="T32" s="20" t="n">
        <v>0.19596909</v>
      </c>
    </row>
    <row r="33" spans="1:20">
      <c r="A33" s="15" t="s">
        <v>208</v>
      </c>
      <c r="B33" s="17" t="n">
        <v>7325</v>
      </c>
      <c r="C33" s="18">
        <f>(215.0/B33*100)</f>
        <v/>
      </c>
      <c r="D33" s="19" t="n">
        <v>7110</v>
      </c>
      <c r="E33" s="18" t="n">
        <v>36.72667943</v>
      </c>
      <c r="F33" s="20" t="n">
        <v>0.86103198</v>
      </c>
      <c r="G33" s="18" t="n">
        <v>14.31534153</v>
      </c>
      <c r="H33" s="20" t="n">
        <v>0.58644564</v>
      </c>
      <c r="I33" s="18" t="n">
        <v>46.06784233</v>
      </c>
      <c r="J33" s="20" t="n">
        <v>0.8547255</v>
      </c>
      <c r="K33" s="18" t="n">
        <v>0</v>
      </c>
      <c r="L33" s="20" t="n">
        <v>0</v>
      </c>
      <c r="M33" s="18" t="s">
        <v>182</v>
      </c>
      <c r="N33" s="20" t="s">
        <v>182</v>
      </c>
      <c r="O33" s="18" t="n">
        <v>0</v>
      </c>
      <c r="P33" s="20" t="n">
        <v>0</v>
      </c>
      <c r="Q33" s="18" t="n">
        <v>0</v>
      </c>
      <c r="R33" s="20" t="n">
        <v>0</v>
      </c>
      <c r="S33" s="18" t="n">
        <v>2.89013671</v>
      </c>
      <c r="T33" s="20" t="n">
        <v>0.26720319</v>
      </c>
    </row>
    <row r="34" spans="1:20">
      <c r="A34" s="15" t="s">
        <v>209</v>
      </c>
      <c r="B34" s="17" t="n">
        <v>6350</v>
      </c>
      <c r="C34" s="18">
        <f>(79.0/B34*100)</f>
        <v/>
      </c>
      <c r="D34" s="19" t="n">
        <v>6271</v>
      </c>
      <c r="E34" s="18" t="n">
        <v>36.46739498</v>
      </c>
      <c r="F34" s="20" t="n">
        <v>0.99061582</v>
      </c>
      <c r="G34" s="18" t="n">
        <v>15.16719792</v>
      </c>
      <c r="H34" s="20" t="n">
        <v>0.5332699400000001</v>
      </c>
      <c r="I34" s="18" t="n">
        <v>40.36881646</v>
      </c>
      <c r="J34" s="20" t="n">
        <v>1.06654188</v>
      </c>
      <c r="K34" s="18" t="n">
        <v>0</v>
      </c>
      <c r="L34" s="20" t="n">
        <v>0</v>
      </c>
      <c r="M34" s="18" t="s">
        <v>182</v>
      </c>
      <c r="N34" s="20" t="s">
        <v>182</v>
      </c>
      <c r="O34" s="18" t="n">
        <v>2.57674816</v>
      </c>
      <c r="P34" s="20" t="n">
        <v>0.53487772</v>
      </c>
      <c r="Q34" s="18" t="n">
        <v>0</v>
      </c>
      <c r="R34" s="20" t="n">
        <v>0</v>
      </c>
      <c r="S34" s="18" t="n">
        <v>5.41984248</v>
      </c>
      <c r="T34" s="20" t="n">
        <v>0.53684088</v>
      </c>
    </row>
    <row r="35" spans="1:20">
      <c r="A35" s="15" t="s">
        <v>210</v>
      </c>
      <c r="B35" s="17" t="n">
        <v>6406</v>
      </c>
      <c r="C35" s="18">
        <f>(67.0/B35*100)</f>
        <v/>
      </c>
      <c r="D35" s="19" t="n">
        <v>6339</v>
      </c>
      <c r="E35" s="18" t="n">
        <v>34.2203186</v>
      </c>
      <c r="F35" s="20" t="n">
        <v>0.7712607500000001</v>
      </c>
      <c r="G35" s="18" t="n">
        <v>11.84004652</v>
      </c>
      <c r="H35" s="20" t="n">
        <v>0.48453391</v>
      </c>
      <c r="I35" s="18" t="n">
        <v>49.05621751</v>
      </c>
      <c r="J35" s="20" t="n">
        <v>0.81601608</v>
      </c>
      <c r="K35" s="18" t="n">
        <v>0</v>
      </c>
      <c r="L35" s="20" t="n">
        <v>0</v>
      </c>
      <c r="M35" s="18" t="s">
        <v>182</v>
      </c>
      <c r="N35" s="20" t="s">
        <v>182</v>
      </c>
      <c r="O35" s="18" t="n">
        <v>1.03972429</v>
      </c>
      <c r="P35" s="20" t="n">
        <v>0.05690605</v>
      </c>
      <c r="Q35" s="18" t="n">
        <v>0</v>
      </c>
      <c r="R35" s="20" t="n">
        <v>0</v>
      </c>
      <c r="S35" s="18" t="n">
        <v>3.84369308</v>
      </c>
      <c r="T35" s="20" t="n">
        <v>0.23930883</v>
      </c>
    </row>
    <row r="36" spans="1:20">
      <c r="A36" s="15" t="s">
        <v>211</v>
      </c>
      <c r="B36" s="17" t="n">
        <v>6736</v>
      </c>
      <c r="C36" s="18">
        <f>(42.0/B36*100)</f>
        <v/>
      </c>
      <c r="D36" s="19" t="n">
        <v>6694</v>
      </c>
      <c r="E36" s="18" t="n">
        <v>45.51843675</v>
      </c>
      <c r="F36" s="20" t="n">
        <v>1.18814692</v>
      </c>
      <c r="G36" s="18" t="n">
        <v>12.23318064</v>
      </c>
      <c r="H36" s="20" t="n">
        <v>0.39022347</v>
      </c>
      <c r="I36" s="18" t="n">
        <v>39.64796261</v>
      </c>
      <c r="J36" s="20" t="n">
        <v>1.00043605</v>
      </c>
      <c r="K36" s="18" t="n">
        <v>0</v>
      </c>
      <c r="L36" s="20" t="n">
        <v>0</v>
      </c>
      <c r="M36" s="18" t="s">
        <v>182</v>
      </c>
      <c r="N36" s="20" t="s">
        <v>182</v>
      </c>
      <c r="O36" s="18" t="n">
        <v>0</v>
      </c>
      <c r="P36" s="20" t="n">
        <v>0</v>
      </c>
      <c r="Q36" s="18" t="n">
        <v>0</v>
      </c>
      <c r="R36" s="20" t="n">
        <v>0</v>
      </c>
      <c r="S36" s="18" t="n">
        <v>2.60041999</v>
      </c>
      <c r="T36" s="20" t="n">
        <v>0.24666525</v>
      </c>
    </row>
    <row r="37" spans="1:20">
      <c r="A37" s="15" t="s">
        <v>212</v>
      </c>
      <c r="B37" s="17" t="n">
        <v>5458</v>
      </c>
      <c r="C37" s="18">
        <f>(228.0/B37*100)</f>
        <v/>
      </c>
      <c r="D37" s="19" t="n">
        <v>5230</v>
      </c>
      <c r="E37" s="18" t="n">
        <v>24.63872735</v>
      </c>
      <c r="F37" s="20" t="n">
        <v>1.13959956</v>
      </c>
      <c r="G37" s="18" t="n">
        <v>25.63463152</v>
      </c>
      <c r="H37" s="20" t="n">
        <v>0.85073243</v>
      </c>
      <c r="I37" s="18" t="n">
        <v>42.36138949</v>
      </c>
      <c r="J37" s="20" t="n">
        <v>1.39517178</v>
      </c>
      <c r="K37" s="18" t="n">
        <v>0</v>
      </c>
      <c r="L37" s="20" t="n">
        <v>0</v>
      </c>
      <c r="M37" s="18" t="s">
        <v>182</v>
      </c>
      <c r="N37" s="20" t="s">
        <v>182</v>
      </c>
      <c r="O37" s="18" t="n">
        <v>0</v>
      </c>
      <c r="P37" s="20" t="n">
        <v>0</v>
      </c>
      <c r="Q37" s="18" t="n">
        <v>0</v>
      </c>
      <c r="R37" s="20" t="n">
        <v>0</v>
      </c>
      <c r="S37" s="18" t="n">
        <v>7.36525164</v>
      </c>
      <c r="T37" s="20" t="n">
        <v>0.67487288</v>
      </c>
    </row>
    <row r="38" spans="1:20">
      <c r="A38" s="15" t="s">
        <v>213</v>
      </c>
      <c r="B38" s="17" t="n">
        <v>5860</v>
      </c>
      <c r="C38" s="18">
        <f>(62.0/B38*100)</f>
        <v/>
      </c>
      <c r="D38" s="19" t="n">
        <v>5798</v>
      </c>
      <c r="E38" s="18" t="n">
        <v>38.69570144</v>
      </c>
      <c r="F38" s="20" t="n">
        <v>1.21458197</v>
      </c>
      <c r="G38" s="18" t="n">
        <v>10.54816606</v>
      </c>
      <c r="H38" s="20" t="n">
        <v>0.53916894</v>
      </c>
      <c r="I38" s="18" t="n">
        <v>45.32317007</v>
      </c>
      <c r="J38" s="20" t="n">
        <v>1.23872571</v>
      </c>
      <c r="K38" s="18" t="n">
        <v>0</v>
      </c>
      <c r="L38" s="20" t="n">
        <v>0</v>
      </c>
      <c r="M38" s="18" t="s">
        <v>182</v>
      </c>
      <c r="N38" s="20" t="s">
        <v>182</v>
      </c>
      <c r="O38" s="18" t="n">
        <v>0</v>
      </c>
      <c r="P38" s="20" t="n">
        <v>0</v>
      </c>
      <c r="Q38" s="18" t="n">
        <v>0</v>
      </c>
      <c r="R38" s="20" t="n">
        <v>0</v>
      </c>
      <c r="S38" s="18" t="n">
        <v>5.43296243</v>
      </c>
      <c r="T38" s="20" t="n">
        <v>0.47619842</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29.69314207</v>
      </c>
      <c r="F40" s="20" t="n">
        <v>0.90332177</v>
      </c>
      <c r="G40" s="18" t="n">
        <v>14.02830672</v>
      </c>
      <c r="H40" s="20" t="n">
        <v>0.61334258</v>
      </c>
      <c r="I40" s="18" t="n">
        <v>43.30128148</v>
      </c>
      <c r="J40" s="20" t="n">
        <v>0.9761176</v>
      </c>
      <c r="K40" s="18" t="n">
        <v>0</v>
      </c>
      <c r="L40" s="20" t="n">
        <v>0</v>
      </c>
      <c r="M40" s="18" t="s">
        <v>182</v>
      </c>
      <c r="N40" s="20" t="s">
        <v>182</v>
      </c>
      <c r="O40" s="18" t="n">
        <v>8.99459371</v>
      </c>
      <c r="P40" s="20" t="n">
        <v>0.20107637</v>
      </c>
      <c r="Q40" s="18" t="n">
        <v>0</v>
      </c>
      <c r="R40" s="20" t="n">
        <v>0</v>
      </c>
      <c r="S40" s="18" t="n">
        <v>3.98267602</v>
      </c>
      <c r="T40" s="20" t="n">
        <v>0.46990441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20.83364166</v>
      </c>
      <c r="F46" s="20" t="n">
        <v>0.5453561300000001</v>
      </c>
      <c r="G46" s="18" t="n">
        <v>12.57758451</v>
      </c>
      <c r="H46" s="20" t="n">
        <v>0.40169891</v>
      </c>
      <c r="I46" s="18" t="n">
        <v>39.24914565</v>
      </c>
      <c r="J46" s="20" t="n">
        <v>0.80051097</v>
      </c>
      <c r="K46" s="18" t="n">
        <v>0</v>
      </c>
      <c r="L46" s="20" t="n">
        <v>0</v>
      </c>
      <c r="M46" s="18" t="s">
        <v>182</v>
      </c>
      <c r="N46" s="20" t="s">
        <v>182</v>
      </c>
      <c r="O46" s="18" t="n">
        <v>0</v>
      </c>
      <c r="P46" s="20" t="n">
        <v>0</v>
      </c>
      <c r="Q46" s="18" t="n">
        <v>0</v>
      </c>
      <c r="R46" s="20" t="n">
        <v>0</v>
      </c>
      <c r="S46" s="18" t="n">
        <v>27.33962818</v>
      </c>
      <c r="T46" s="20" t="n">
        <v>1.05915381</v>
      </c>
    </row>
    <row r="47" spans="1:20">
      <c r="A47" s="15" t="s">
        <v>222</v>
      </c>
      <c r="B47" s="17" t="n">
        <v>5928</v>
      </c>
      <c r="C47" s="18">
        <f>(106.0/B47*100)</f>
        <v/>
      </c>
      <c r="D47" s="19" t="n">
        <v>5822</v>
      </c>
      <c r="E47" s="18" t="n">
        <v>37.59447924</v>
      </c>
      <c r="F47" s="20" t="n">
        <v>0.7844385</v>
      </c>
      <c r="G47" s="18" t="n">
        <v>10.66760721</v>
      </c>
      <c r="H47" s="20" t="n">
        <v>0.45078513</v>
      </c>
      <c r="I47" s="18" t="n">
        <v>39.5253405</v>
      </c>
      <c r="J47" s="20" t="n">
        <v>1.03867974</v>
      </c>
      <c r="K47" s="18" t="n">
        <v>0</v>
      </c>
      <c r="L47" s="20" t="n">
        <v>0</v>
      </c>
      <c r="M47" s="18" t="s">
        <v>182</v>
      </c>
      <c r="N47" s="20" t="s">
        <v>182</v>
      </c>
      <c r="O47" s="18" t="n">
        <v>0</v>
      </c>
      <c r="P47" s="20" t="n">
        <v>0</v>
      </c>
      <c r="Q47" s="18" t="n">
        <v>0</v>
      </c>
      <c r="R47" s="20" t="n">
        <v>0</v>
      </c>
      <c r="S47" s="18" t="n">
        <v>12.21257305</v>
      </c>
      <c r="T47" s="20" t="n">
        <v>0.98947234</v>
      </c>
    </row>
    <row r="48" spans="1:20">
      <c r="A48" s="15" t="s">
        <v>223</v>
      </c>
      <c r="B48" s="17" t="n">
        <v>9841</v>
      </c>
      <c r="C48" s="18">
        <f>(19.0/B48*100)</f>
        <v/>
      </c>
      <c r="D48" s="19" t="n">
        <v>9822</v>
      </c>
      <c r="E48" s="18" t="n">
        <v>19.00611099</v>
      </c>
      <c r="F48" s="20" t="n">
        <v>0.7246374799999999</v>
      </c>
      <c r="G48" s="18" t="n">
        <v>25.59343133</v>
      </c>
      <c r="H48" s="20" t="n">
        <v>0.63888997</v>
      </c>
      <c r="I48" s="18" t="n">
        <v>53.49859049</v>
      </c>
      <c r="J48" s="20" t="n">
        <v>0.93997812</v>
      </c>
      <c r="K48" s="18" t="n">
        <v>0</v>
      </c>
      <c r="L48" s="20" t="n">
        <v>0</v>
      </c>
      <c r="M48" s="18" t="s">
        <v>182</v>
      </c>
      <c r="N48" s="20" t="s">
        <v>182</v>
      </c>
      <c r="O48" s="18" t="n">
        <v>0</v>
      </c>
      <c r="P48" s="20" t="n">
        <v>0</v>
      </c>
      <c r="Q48" s="18" t="n">
        <v>0</v>
      </c>
      <c r="R48" s="20" t="n">
        <v>0</v>
      </c>
      <c r="S48" s="18" t="n">
        <v>1.90186719</v>
      </c>
      <c r="T48" s="20" t="n">
        <v>0.41438049</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35.80304973</v>
      </c>
      <c r="F50" s="20" t="n">
        <v>0.69353383</v>
      </c>
      <c r="G50" s="18" t="n">
        <v>14.42560071</v>
      </c>
      <c r="H50" s="20" t="n">
        <v>0.4082908</v>
      </c>
      <c r="I50" s="18" t="n">
        <v>44.90870078</v>
      </c>
      <c r="J50" s="20" t="n">
        <v>0.73777646</v>
      </c>
      <c r="K50" s="18" t="n">
        <v>0</v>
      </c>
      <c r="L50" s="20" t="n">
        <v>0</v>
      </c>
      <c r="M50" s="18" t="s">
        <v>182</v>
      </c>
      <c r="N50" s="20" t="s">
        <v>182</v>
      </c>
      <c r="O50" s="18" t="n">
        <v>0</v>
      </c>
      <c r="P50" s="20" t="n">
        <v>0</v>
      </c>
      <c r="Q50" s="18" t="n">
        <v>0</v>
      </c>
      <c r="R50" s="20" t="n">
        <v>0</v>
      </c>
      <c r="S50" s="18" t="n">
        <v>4.86264878</v>
      </c>
      <c r="T50" s="20" t="n">
        <v>0.53159298</v>
      </c>
    </row>
    <row r="51" spans="1:20">
      <c r="A51" s="15" t="s">
        <v>226</v>
      </c>
      <c r="B51" s="17" t="n">
        <v>6866</v>
      </c>
      <c r="C51" s="18">
        <f>(114.0/B51*100)</f>
        <v/>
      </c>
      <c r="D51" s="19" t="n">
        <v>6752</v>
      </c>
      <c r="E51" s="18" t="n">
        <v>31.74146124</v>
      </c>
      <c r="F51" s="20" t="n">
        <v>0.93926026</v>
      </c>
      <c r="G51" s="18" t="n">
        <v>12.40245503</v>
      </c>
      <c r="H51" s="20" t="n">
        <v>0.55495907</v>
      </c>
      <c r="I51" s="18" t="n">
        <v>36.82853207</v>
      </c>
      <c r="J51" s="20" t="n">
        <v>1.09209931</v>
      </c>
      <c r="K51" s="18" t="n">
        <v>0</v>
      </c>
      <c r="L51" s="20" t="n">
        <v>0</v>
      </c>
      <c r="M51" s="18" t="s">
        <v>182</v>
      </c>
      <c r="N51" s="20" t="s">
        <v>182</v>
      </c>
      <c r="O51" s="18" t="n">
        <v>10.57769527</v>
      </c>
      <c r="P51" s="20" t="n">
        <v>0.61230008</v>
      </c>
      <c r="Q51" s="18" t="n">
        <v>0</v>
      </c>
      <c r="R51" s="20" t="n">
        <v>0</v>
      </c>
      <c r="S51" s="18" t="n">
        <v>8.449856390000001</v>
      </c>
      <c r="T51" s="20" t="n">
        <v>1.06628282</v>
      </c>
    </row>
    <row r="52" spans="1:20">
      <c r="A52" s="15" t="s">
        <v>227</v>
      </c>
      <c r="B52" s="17" t="n">
        <v>5809</v>
      </c>
      <c r="C52" s="18">
        <f>(116.0/B52*100)</f>
        <v/>
      </c>
      <c r="D52" s="19" t="n">
        <v>5693</v>
      </c>
      <c r="E52" s="18" t="n">
        <v>31.35635826</v>
      </c>
      <c r="F52" s="20" t="n">
        <v>0.76014504</v>
      </c>
      <c r="G52" s="18" t="n">
        <v>15.35165074</v>
      </c>
      <c r="H52" s="20" t="n">
        <v>0.55588895</v>
      </c>
      <c r="I52" s="18" t="n">
        <v>49.56327576</v>
      </c>
      <c r="J52" s="20" t="n">
        <v>0.93816099</v>
      </c>
      <c r="K52" s="18" t="n">
        <v>0</v>
      </c>
      <c r="L52" s="20" t="n">
        <v>0</v>
      </c>
      <c r="M52" s="18" t="s">
        <v>182</v>
      </c>
      <c r="N52" s="20" t="s">
        <v>182</v>
      </c>
      <c r="O52" s="18" t="n">
        <v>0</v>
      </c>
      <c r="P52" s="20" t="n">
        <v>0</v>
      </c>
      <c r="Q52" s="18" t="n">
        <v>0</v>
      </c>
      <c r="R52" s="20" t="n">
        <v>0</v>
      </c>
      <c r="S52" s="18" t="n">
        <v>3.72871524</v>
      </c>
      <c r="T52" s="20" t="n">
        <v>0.40743588</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29.17598233</v>
      </c>
      <c r="F54" s="20" t="n">
        <v>0.93179475</v>
      </c>
      <c r="G54" s="18" t="n">
        <v>10.48622435</v>
      </c>
      <c r="H54" s="20" t="n">
        <v>0.50694579</v>
      </c>
      <c r="I54" s="18" t="n">
        <v>49.32460504</v>
      </c>
      <c r="J54" s="20" t="n">
        <v>1.12424444</v>
      </c>
      <c r="K54" s="18" t="n">
        <v>0</v>
      </c>
      <c r="L54" s="20" t="n">
        <v>0</v>
      </c>
      <c r="M54" s="18" t="s">
        <v>182</v>
      </c>
      <c r="N54" s="20" t="s">
        <v>182</v>
      </c>
      <c r="O54" s="18" t="n">
        <v>0</v>
      </c>
      <c r="P54" s="20" t="n">
        <v>0</v>
      </c>
      <c r="Q54" s="18" t="n">
        <v>0</v>
      </c>
      <c r="R54" s="20" t="n">
        <v>0</v>
      </c>
      <c r="S54" s="18" t="n">
        <v>11.01318828</v>
      </c>
      <c r="T54" s="20" t="n">
        <v>0.81957219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22.50990055</v>
      </c>
      <c r="F56" s="20" t="n">
        <v>0.78010411</v>
      </c>
      <c r="G56" s="18" t="n">
        <v>21.28901682</v>
      </c>
      <c r="H56" s="20" t="n">
        <v>0.72020355</v>
      </c>
      <c r="I56" s="18" t="n">
        <v>55.0007599</v>
      </c>
      <c r="J56" s="20" t="n">
        <v>0.97790477</v>
      </c>
      <c r="K56" s="18" t="n">
        <v>0</v>
      </c>
      <c r="L56" s="20" t="n">
        <v>0</v>
      </c>
      <c r="M56" s="18" t="s">
        <v>182</v>
      </c>
      <c r="N56" s="20" t="s">
        <v>182</v>
      </c>
      <c r="O56" s="18" t="n">
        <v>0</v>
      </c>
      <c r="P56" s="20" t="n">
        <v>0</v>
      </c>
      <c r="Q56" s="18" t="n">
        <v>0</v>
      </c>
      <c r="R56" s="20" t="n">
        <v>0</v>
      </c>
      <c r="S56" s="18" t="n">
        <v>1.20032273</v>
      </c>
      <c r="T56" s="20" t="n">
        <v>0.26228369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25.74556535</v>
      </c>
      <c r="F61" s="20" t="n">
        <v>0.6409279</v>
      </c>
      <c r="G61" s="18" t="n">
        <v>21.53982063</v>
      </c>
      <c r="H61" s="20" t="n">
        <v>0.71878005</v>
      </c>
      <c r="I61" s="18" t="n">
        <v>48.42915403</v>
      </c>
      <c r="J61" s="20" t="n">
        <v>0.90208168</v>
      </c>
      <c r="K61" s="18" t="n">
        <v>0</v>
      </c>
      <c r="L61" s="20" t="n">
        <v>0</v>
      </c>
      <c r="M61" s="18" t="s">
        <v>182</v>
      </c>
      <c r="N61" s="20" t="s">
        <v>182</v>
      </c>
      <c r="O61" s="18" t="n">
        <v>0</v>
      </c>
      <c r="P61" s="20" t="n">
        <v>0</v>
      </c>
      <c r="Q61" s="18" t="n">
        <v>0</v>
      </c>
      <c r="R61" s="20" t="n">
        <v>0</v>
      </c>
      <c r="S61" s="18" t="n">
        <v>4.28545999</v>
      </c>
      <c r="T61" s="20" t="n">
        <v>0.6058207</v>
      </c>
    </row>
    <row r="62" spans="1:20">
      <c r="A62" s="15" t="s">
        <v>237</v>
      </c>
      <c r="B62" s="17" t="n">
        <v>4476</v>
      </c>
      <c r="C62" s="18">
        <f>(5.0/B62*100)</f>
        <v/>
      </c>
      <c r="D62" s="19" t="n">
        <v>4471</v>
      </c>
      <c r="E62" s="18" t="n">
        <v>26.42547805</v>
      </c>
      <c r="F62" s="20" t="n">
        <v>0.6507192000000001</v>
      </c>
      <c r="G62" s="18" t="n">
        <v>13.74925011</v>
      </c>
      <c r="H62" s="20" t="n">
        <v>0.46858676</v>
      </c>
      <c r="I62" s="18" t="n">
        <v>59.1782621</v>
      </c>
      <c r="J62" s="20" t="n">
        <v>0.6624421</v>
      </c>
      <c r="K62" s="18" t="n">
        <v>0</v>
      </c>
      <c r="L62" s="20" t="n">
        <v>0</v>
      </c>
      <c r="M62" s="18" t="s">
        <v>182</v>
      </c>
      <c r="N62" s="20" t="s">
        <v>182</v>
      </c>
      <c r="O62" s="18" t="n">
        <v>0</v>
      </c>
      <c r="P62" s="20" t="n">
        <v>0</v>
      </c>
      <c r="Q62" s="18" t="n">
        <v>0</v>
      </c>
      <c r="R62" s="20" t="n">
        <v>0</v>
      </c>
      <c r="S62" s="18" t="n">
        <v>0.64700974</v>
      </c>
      <c r="T62" s="20" t="n">
        <v>0.11575464</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35.09217467</v>
      </c>
      <c r="F67" s="20" t="n">
        <v>0.71185513</v>
      </c>
      <c r="G67" s="18" t="n">
        <v>22.60174231</v>
      </c>
      <c r="H67" s="20" t="n">
        <v>0.63840299</v>
      </c>
      <c r="I67" s="18" t="n">
        <v>40.55831958</v>
      </c>
      <c r="J67" s="20" t="n">
        <v>0.62074455</v>
      </c>
      <c r="K67" s="18" t="n">
        <v>0</v>
      </c>
      <c r="L67" s="20" t="n">
        <v>0</v>
      </c>
      <c r="M67" s="18" t="s">
        <v>182</v>
      </c>
      <c r="N67" s="20" t="s">
        <v>182</v>
      </c>
      <c r="O67" s="18" t="n">
        <v>0</v>
      </c>
      <c r="P67" s="20" t="n">
        <v>0</v>
      </c>
      <c r="Q67" s="18" t="n">
        <v>0</v>
      </c>
      <c r="R67" s="20" t="n">
        <v>0</v>
      </c>
      <c r="S67" s="18" t="n">
        <v>1.74776344</v>
      </c>
      <c r="T67" s="20" t="n">
        <v>0.17556343</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51.74146569</v>
      </c>
      <c r="F70" s="20" t="n">
        <v>0.97667442</v>
      </c>
      <c r="G70" s="18" t="n">
        <v>28.78651785</v>
      </c>
      <c r="H70" s="20" t="n">
        <v>0.7934429200000001</v>
      </c>
      <c r="I70" s="18" t="n">
        <v>15.33144959</v>
      </c>
      <c r="J70" s="20" t="n">
        <v>0.72933341</v>
      </c>
      <c r="K70" s="18" t="n">
        <v>0</v>
      </c>
      <c r="L70" s="20" t="n">
        <v>0</v>
      </c>
      <c r="M70" s="18" t="s">
        <v>182</v>
      </c>
      <c r="N70" s="20" t="s">
        <v>182</v>
      </c>
      <c r="O70" s="18" t="n">
        <v>0</v>
      </c>
      <c r="P70" s="20" t="n">
        <v>0</v>
      </c>
      <c r="Q70" s="18" t="n">
        <v>0</v>
      </c>
      <c r="R70" s="20" t="n">
        <v>0</v>
      </c>
      <c r="S70" s="18" t="n">
        <v>4.14056688</v>
      </c>
      <c r="T70" s="20" t="n">
        <v>0.4394663</v>
      </c>
    </row>
    <row r="71" spans="1:20">
      <c r="A71" s="15" t="s">
        <v>246</v>
      </c>
      <c r="B71" s="17" t="n">
        <v>6115</v>
      </c>
      <c r="C71" s="18">
        <f>(109.0/B71*100)</f>
        <v/>
      </c>
      <c r="D71" s="19" t="n">
        <v>6006</v>
      </c>
      <c r="E71" s="18" t="n">
        <v>28.00010156</v>
      </c>
      <c r="F71" s="20" t="n">
        <v>0.56338377</v>
      </c>
      <c r="G71" s="18" t="n">
        <v>23.5413187</v>
      </c>
      <c r="H71" s="20" t="n">
        <v>0.69701843</v>
      </c>
      <c r="I71" s="18" t="n">
        <v>47.2571368</v>
      </c>
      <c r="J71" s="20" t="n">
        <v>0.82286408</v>
      </c>
      <c r="K71" s="18" t="n">
        <v>0</v>
      </c>
      <c r="L71" s="20" t="n">
        <v>0</v>
      </c>
      <c r="M71" s="18" t="s">
        <v>182</v>
      </c>
      <c r="N71" s="20" t="s">
        <v>182</v>
      </c>
      <c r="O71" s="18" t="n">
        <v>0</v>
      </c>
      <c r="P71" s="20" t="n">
        <v>0</v>
      </c>
      <c r="Q71" s="18" t="n">
        <v>0</v>
      </c>
      <c r="R71" s="20" t="n">
        <v>0</v>
      </c>
      <c r="S71" s="18" t="n">
        <v>1.20144293</v>
      </c>
      <c r="T71" s="20" t="n">
        <v>0.13651136</v>
      </c>
    </row>
    <row r="72" spans="1:20">
      <c r="A72" s="15" t="s">
        <v>247</v>
      </c>
      <c r="B72" s="17" t="n">
        <v>7708</v>
      </c>
      <c r="C72" s="18">
        <f>(8.0/B72*100)</f>
        <v/>
      </c>
      <c r="D72" s="19" t="n">
        <v>7700</v>
      </c>
      <c r="E72" s="18" t="n">
        <v>14.78847204</v>
      </c>
      <c r="F72" s="20" t="n">
        <v>0.57874306</v>
      </c>
      <c r="G72" s="18" t="n">
        <v>19.34375274</v>
      </c>
      <c r="H72" s="20" t="n">
        <v>0.48368332</v>
      </c>
      <c r="I72" s="18" t="n">
        <v>65.42961373999999</v>
      </c>
      <c r="J72" s="20" t="n">
        <v>0.67850698</v>
      </c>
      <c r="K72" s="18" t="n">
        <v>0</v>
      </c>
      <c r="L72" s="20" t="n">
        <v>0</v>
      </c>
      <c r="M72" s="18" t="s">
        <v>182</v>
      </c>
      <c r="N72" s="20" t="s">
        <v>182</v>
      </c>
      <c r="O72" s="18" t="n">
        <v>0</v>
      </c>
      <c r="P72" s="20" t="n">
        <v>0</v>
      </c>
      <c r="Q72" s="18" t="n">
        <v>0</v>
      </c>
      <c r="R72" s="20" t="n">
        <v>0</v>
      </c>
      <c r="S72" s="18" t="n">
        <v>0.43816148</v>
      </c>
      <c r="T72" s="20" t="n">
        <v>0.0734421</v>
      </c>
    </row>
    <row r="73" spans="1:20">
      <c r="A73" s="15" t="s">
        <v>248</v>
      </c>
      <c r="B73" s="17" t="n">
        <v>8249</v>
      </c>
      <c r="C73" s="18">
        <f>(225.0/B73*100)</f>
        <v/>
      </c>
      <c r="D73" s="19" t="n">
        <v>8024</v>
      </c>
      <c r="E73" s="18" t="n">
        <v>44.70839512</v>
      </c>
      <c r="F73" s="20" t="n">
        <v>0.90713729</v>
      </c>
      <c r="G73" s="18" t="n">
        <v>21.46767229</v>
      </c>
      <c r="H73" s="20" t="n">
        <v>0.63883842</v>
      </c>
      <c r="I73" s="18" t="n">
        <v>32.197712</v>
      </c>
      <c r="J73" s="20" t="n">
        <v>0.71114658</v>
      </c>
      <c r="K73" s="18" t="n">
        <v>0</v>
      </c>
      <c r="L73" s="20" t="n">
        <v>0</v>
      </c>
      <c r="M73" s="18" t="s">
        <v>182</v>
      </c>
      <c r="N73" s="20" t="s">
        <v>182</v>
      </c>
      <c r="O73" s="18" t="n">
        <v>0</v>
      </c>
      <c r="P73" s="20" t="n">
        <v>0</v>
      </c>
      <c r="Q73" s="18" t="n">
        <v>0</v>
      </c>
      <c r="R73" s="20" t="n">
        <v>0</v>
      </c>
      <c r="S73" s="18" t="n">
        <v>1.62622059</v>
      </c>
      <c r="T73" s="20" t="n">
        <v>0.21864163</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28.27396432</v>
      </c>
      <c r="F77" s="20" t="n">
        <v>0.56750556</v>
      </c>
      <c r="G77" s="18" t="n">
        <v>19.40997734</v>
      </c>
      <c r="H77" s="20" t="n">
        <v>0.6076347</v>
      </c>
      <c r="I77" s="18" t="n">
        <v>37.43995942</v>
      </c>
      <c r="J77" s="20" t="n">
        <v>0.82541893</v>
      </c>
      <c r="K77" s="18" t="n">
        <v>0</v>
      </c>
      <c r="L77" s="20" t="n">
        <v>0</v>
      </c>
      <c r="M77" s="18" t="s">
        <v>182</v>
      </c>
      <c r="N77" s="20" t="s">
        <v>182</v>
      </c>
      <c r="O77" s="18" t="n">
        <v>0</v>
      </c>
      <c r="P77" s="20" t="n">
        <v>0</v>
      </c>
      <c r="Q77" s="18" t="n">
        <v>0</v>
      </c>
      <c r="R77" s="20" t="n">
        <v>0</v>
      </c>
      <c r="S77" s="18" t="n">
        <v>14.87609893</v>
      </c>
      <c r="T77" s="20" t="n">
        <v>0.8713813500000001</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164</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53.95895642</v>
      </c>
      <c r="F7" s="20" t="n">
        <v>0.55382038</v>
      </c>
      <c r="G7" s="18" t="n">
        <v>23.08747124</v>
      </c>
      <c r="H7" s="20" t="n">
        <v>0.51484421</v>
      </c>
      <c r="I7" s="18" t="n">
        <v>20.09213513</v>
      </c>
      <c r="J7" s="20" t="n">
        <v>0.42332174</v>
      </c>
      <c r="K7" s="18" t="n">
        <v>0</v>
      </c>
      <c r="L7" s="20" t="n">
        <v>0</v>
      </c>
      <c r="M7" s="18" t="s">
        <v>182</v>
      </c>
      <c r="N7" s="20" t="s">
        <v>182</v>
      </c>
      <c r="O7" s="18" t="n">
        <v>0</v>
      </c>
      <c r="P7" s="20" t="n">
        <v>0</v>
      </c>
      <c r="Q7" s="18" t="n">
        <v>0</v>
      </c>
      <c r="R7" s="20" t="n">
        <v>0</v>
      </c>
      <c r="S7" s="18" t="n">
        <v>2.86143721</v>
      </c>
      <c r="T7" s="20" t="n">
        <v>0.23507622</v>
      </c>
    </row>
    <row r="8" spans="1:20">
      <c r="A8" s="15" t="s">
        <v>183</v>
      </c>
      <c r="B8" s="17" t="n">
        <v>7007</v>
      </c>
      <c r="C8" s="18">
        <f>(121.0/B8*100)</f>
        <v/>
      </c>
      <c r="D8" s="19" t="n">
        <v>6886</v>
      </c>
      <c r="E8" s="18" t="n">
        <v>72.35434884999999</v>
      </c>
      <c r="F8" s="20" t="n">
        <v>0.75541288</v>
      </c>
      <c r="G8" s="18" t="n">
        <v>11.22459252</v>
      </c>
      <c r="H8" s="20" t="n">
        <v>0.51129577</v>
      </c>
      <c r="I8" s="18" t="n">
        <v>14.08190061</v>
      </c>
      <c r="J8" s="20" t="n">
        <v>0.50614899</v>
      </c>
      <c r="K8" s="18" t="n">
        <v>0</v>
      </c>
      <c r="L8" s="20" t="n">
        <v>0</v>
      </c>
      <c r="M8" s="18" t="s">
        <v>182</v>
      </c>
      <c r="N8" s="20" t="s">
        <v>182</v>
      </c>
      <c r="O8" s="18" t="n">
        <v>0.48076987</v>
      </c>
      <c r="P8" s="20" t="n">
        <v>0.11842893</v>
      </c>
      <c r="Q8" s="18" t="n">
        <v>0</v>
      </c>
      <c r="R8" s="20" t="n">
        <v>0</v>
      </c>
      <c r="S8" s="18" t="n">
        <v>1.85838815</v>
      </c>
      <c r="T8" s="20" t="n">
        <v>0.23455732</v>
      </c>
    </row>
    <row r="9" spans="1:20">
      <c r="A9" s="15" t="s">
        <v>184</v>
      </c>
      <c r="B9" s="17" t="n">
        <v>9651</v>
      </c>
      <c r="C9" s="18">
        <f>(461.0/B9*100)</f>
        <v/>
      </c>
      <c r="D9" s="19" t="n">
        <v>9190</v>
      </c>
      <c r="E9" s="18" t="n">
        <v>64.57551522</v>
      </c>
      <c r="F9" s="20" t="n">
        <v>0.65954631</v>
      </c>
      <c r="G9" s="18" t="n">
        <v>13.45788419</v>
      </c>
      <c r="H9" s="20" t="n">
        <v>0.38834164</v>
      </c>
      <c r="I9" s="18" t="n">
        <v>16.0986935</v>
      </c>
      <c r="J9" s="20" t="n">
        <v>0.46960255</v>
      </c>
      <c r="K9" s="18" t="n">
        <v>0</v>
      </c>
      <c r="L9" s="20" t="n">
        <v>0</v>
      </c>
      <c r="M9" s="18" t="s">
        <v>182</v>
      </c>
      <c r="N9" s="20" t="s">
        <v>182</v>
      </c>
      <c r="O9" s="18" t="n">
        <v>3.12314946</v>
      </c>
      <c r="P9" s="20" t="n">
        <v>0.55873643</v>
      </c>
      <c r="Q9" s="18" t="n">
        <v>0</v>
      </c>
      <c r="R9" s="20" t="n">
        <v>0</v>
      </c>
      <c r="S9" s="18" t="n">
        <v>2.74475763</v>
      </c>
      <c r="T9" s="20" t="n">
        <v>0.27990591</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37.33998192</v>
      </c>
      <c r="F11" s="20" t="n">
        <v>0.73777764</v>
      </c>
      <c r="G11" s="18" t="n">
        <v>20.9200354</v>
      </c>
      <c r="H11" s="20" t="n">
        <v>0.5705772099999999</v>
      </c>
      <c r="I11" s="18" t="n">
        <v>38.8297367</v>
      </c>
      <c r="J11" s="20" t="n">
        <v>0.78792658</v>
      </c>
      <c r="K11" s="18" t="n">
        <v>0</v>
      </c>
      <c r="L11" s="20" t="n">
        <v>0</v>
      </c>
      <c r="M11" s="18" t="s">
        <v>182</v>
      </c>
      <c r="N11" s="20" t="s">
        <v>182</v>
      </c>
      <c r="O11" s="18" t="n">
        <v>0</v>
      </c>
      <c r="P11" s="20" t="n">
        <v>0</v>
      </c>
      <c r="Q11" s="18" t="n">
        <v>0</v>
      </c>
      <c r="R11" s="20" t="n">
        <v>0</v>
      </c>
      <c r="S11" s="18" t="n">
        <v>2.91024598</v>
      </c>
      <c r="T11" s="20" t="n">
        <v>0.31103745</v>
      </c>
    </row>
    <row r="12" spans="1:20">
      <c r="A12" s="15" t="s">
        <v>187</v>
      </c>
      <c r="B12" s="17" t="n">
        <v>6894</v>
      </c>
      <c r="C12" s="18">
        <f>(124.0/B12*100)</f>
        <v/>
      </c>
      <c r="D12" s="19" t="n">
        <v>6770</v>
      </c>
      <c r="E12" s="18" t="n">
        <v>62.95450745</v>
      </c>
      <c r="F12" s="20" t="n">
        <v>0.89765436</v>
      </c>
      <c r="G12" s="18" t="n">
        <v>15.79240334</v>
      </c>
      <c r="H12" s="20" t="n">
        <v>0.51366366</v>
      </c>
      <c r="I12" s="18" t="n">
        <v>16.25902683</v>
      </c>
      <c r="J12" s="20" t="n">
        <v>0.56191666</v>
      </c>
      <c r="K12" s="18" t="n">
        <v>0</v>
      </c>
      <c r="L12" s="20" t="n">
        <v>0</v>
      </c>
      <c r="M12" s="18" t="s">
        <v>182</v>
      </c>
      <c r="N12" s="20" t="s">
        <v>182</v>
      </c>
      <c r="O12" s="18" t="n">
        <v>2.3741744</v>
      </c>
      <c r="P12" s="20" t="n">
        <v>0.59797428</v>
      </c>
      <c r="Q12" s="18" t="n">
        <v>0</v>
      </c>
      <c r="R12" s="20" t="n">
        <v>0</v>
      </c>
      <c r="S12" s="18" t="n">
        <v>2.61988797</v>
      </c>
      <c r="T12" s="20" t="n">
        <v>0.33212965</v>
      </c>
    </row>
    <row r="13" spans="1:20">
      <c r="A13" s="15" t="s">
        <v>188</v>
      </c>
      <c r="B13" s="17" t="n">
        <v>7161</v>
      </c>
      <c r="C13" s="18">
        <f>(300.0/B13*100)</f>
        <v/>
      </c>
      <c r="D13" s="19" t="n">
        <v>6861</v>
      </c>
      <c r="E13" s="18" t="n">
        <v>31.9614733</v>
      </c>
      <c r="F13" s="20" t="n">
        <v>0.82004269</v>
      </c>
      <c r="G13" s="18" t="n">
        <v>28.76638529</v>
      </c>
      <c r="H13" s="20" t="n">
        <v>0.7360103099999999</v>
      </c>
      <c r="I13" s="18" t="n">
        <v>32.27493503</v>
      </c>
      <c r="J13" s="20" t="n">
        <v>0.7235157</v>
      </c>
      <c r="K13" s="18" t="n">
        <v>0</v>
      </c>
      <c r="L13" s="20" t="n">
        <v>0</v>
      </c>
      <c r="M13" s="18" t="s">
        <v>182</v>
      </c>
      <c r="N13" s="20" t="s">
        <v>182</v>
      </c>
      <c r="O13" s="18" t="n">
        <v>4.18241901</v>
      </c>
      <c r="P13" s="20" t="n">
        <v>0.48047642</v>
      </c>
      <c r="Q13" s="18" t="n">
        <v>0</v>
      </c>
      <c r="R13" s="20" t="n">
        <v>0</v>
      </c>
      <c r="S13" s="18" t="n">
        <v>2.81478736</v>
      </c>
      <c r="T13" s="20" t="n">
        <v>0.30481379</v>
      </c>
    </row>
    <row r="14" spans="1:20">
      <c r="A14" s="15" t="s">
        <v>189</v>
      </c>
      <c r="B14" s="17" t="n">
        <v>5587</v>
      </c>
      <c r="C14" s="18">
        <f>(183.0/B14*100)</f>
        <v/>
      </c>
      <c r="D14" s="19" t="n">
        <v>5404</v>
      </c>
      <c r="E14" s="18" t="n">
        <v>58.88999953</v>
      </c>
      <c r="F14" s="20" t="n">
        <v>0.81244159</v>
      </c>
      <c r="G14" s="18" t="n">
        <v>17.10588743</v>
      </c>
      <c r="H14" s="20" t="n">
        <v>0.60621649</v>
      </c>
      <c r="I14" s="18" t="n">
        <v>22.93595195</v>
      </c>
      <c r="J14" s="20" t="n">
        <v>0.61529456</v>
      </c>
      <c r="K14" s="18" t="n">
        <v>0</v>
      </c>
      <c r="L14" s="20" t="n">
        <v>0</v>
      </c>
      <c r="M14" s="18" t="s">
        <v>182</v>
      </c>
      <c r="N14" s="20" t="s">
        <v>182</v>
      </c>
      <c r="O14" s="18" t="n">
        <v>0</v>
      </c>
      <c r="P14" s="20" t="n">
        <v>0</v>
      </c>
      <c r="Q14" s="18" t="n">
        <v>0</v>
      </c>
      <c r="R14" s="20" t="n">
        <v>0</v>
      </c>
      <c r="S14" s="18" t="n">
        <v>1.06816109</v>
      </c>
      <c r="T14" s="20" t="n">
        <v>0.13829378</v>
      </c>
    </row>
    <row r="15" spans="1:20">
      <c r="A15" s="15" t="s">
        <v>190</v>
      </c>
      <c r="B15" s="17" t="n">
        <v>5882</v>
      </c>
      <c r="C15" s="18">
        <f>(127.0/B15*100)</f>
        <v/>
      </c>
      <c r="D15" s="19" t="n">
        <v>5755</v>
      </c>
      <c r="E15" s="18" t="n">
        <v>50.36948079</v>
      </c>
      <c r="F15" s="20" t="n">
        <v>0.7721092000000001</v>
      </c>
      <c r="G15" s="18" t="n">
        <v>17.90560893</v>
      </c>
      <c r="H15" s="20" t="n">
        <v>0.47835411</v>
      </c>
      <c r="I15" s="18" t="n">
        <v>28.66846389</v>
      </c>
      <c r="J15" s="20" t="n">
        <v>0.7394303</v>
      </c>
      <c r="K15" s="18" t="n">
        <v>0</v>
      </c>
      <c r="L15" s="20" t="n">
        <v>0</v>
      </c>
      <c r="M15" s="18" t="s">
        <v>182</v>
      </c>
      <c r="N15" s="20" t="s">
        <v>182</v>
      </c>
      <c r="O15" s="18" t="n">
        <v>1.02562574</v>
      </c>
      <c r="P15" s="20" t="n">
        <v>0.45962649</v>
      </c>
      <c r="Q15" s="18" t="n">
        <v>0</v>
      </c>
      <c r="R15" s="20" t="n">
        <v>0</v>
      </c>
      <c r="S15" s="18" t="n">
        <v>2.03082065</v>
      </c>
      <c r="T15" s="20" t="n">
        <v>0.24789578</v>
      </c>
    </row>
    <row r="16" spans="1:20">
      <c r="A16" s="15" t="s">
        <v>191</v>
      </c>
      <c r="B16" s="17" t="n">
        <v>6108</v>
      </c>
      <c r="C16" s="18">
        <f>(235.0/B16*100)</f>
        <v/>
      </c>
      <c r="D16" s="19" t="n">
        <v>5873</v>
      </c>
      <c r="E16" s="18" t="n">
        <v>65.96471764</v>
      </c>
      <c r="F16" s="20" t="n">
        <v>0.64657759</v>
      </c>
      <c r="G16" s="18" t="n">
        <v>14.06675746</v>
      </c>
      <c r="H16" s="20" t="n">
        <v>0.4800106</v>
      </c>
      <c r="I16" s="18" t="n">
        <v>16.10733205</v>
      </c>
      <c r="J16" s="20" t="n">
        <v>0.56773958</v>
      </c>
      <c r="K16" s="18" t="n">
        <v>0</v>
      </c>
      <c r="L16" s="20" t="n">
        <v>0</v>
      </c>
      <c r="M16" s="18" t="s">
        <v>182</v>
      </c>
      <c r="N16" s="20" t="s">
        <v>182</v>
      </c>
      <c r="O16" s="18" t="n">
        <v>0</v>
      </c>
      <c r="P16" s="20" t="n">
        <v>0</v>
      </c>
      <c r="Q16" s="18" t="n">
        <v>0</v>
      </c>
      <c r="R16" s="20" t="n">
        <v>0</v>
      </c>
      <c r="S16" s="18" t="n">
        <v>3.86119286</v>
      </c>
      <c r="T16" s="20" t="n">
        <v>0.41966738</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60.4374877</v>
      </c>
      <c r="F18" s="20" t="n">
        <v>0.68292042</v>
      </c>
      <c r="G18" s="18" t="n">
        <v>13.04003356</v>
      </c>
      <c r="H18" s="20" t="n">
        <v>0.50760629</v>
      </c>
      <c r="I18" s="18" t="n">
        <v>22.92163552</v>
      </c>
      <c r="J18" s="20" t="n">
        <v>0.71525446</v>
      </c>
      <c r="K18" s="18" t="n">
        <v>0</v>
      </c>
      <c r="L18" s="20" t="n">
        <v>0</v>
      </c>
      <c r="M18" s="18" t="s">
        <v>182</v>
      </c>
      <c r="N18" s="20" t="s">
        <v>182</v>
      </c>
      <c r="O18" s="18" t="n">
        <v>0</v>
      </c>
      <c r="P18" s="20" t="n">
        <v>0</v>
      </c>
      <c r="Q18" s="18" t="n">
        <v>0</v>
      </c>
      <c r="R18" s="20" t="n">
        <v>0</v>
      </c>
      <c r="S18" s="18" t="n">
        <v>3.60084321</v>
      </c>
      <c r="T18" s="20" t="n">
        <v>0.46007638</v>
      </c>
    </row>
    <row r="19" spans="1:20">
      <c r="A19" s="15" t="s">
        <v>194</v>
      </c>
      <c r="B19" s="17" t="n">
        <v>5658</v>
      </c>
      <c r="C19" s="18">
        <f>(120.0/B19*100)</f>
        <v/>
      </c>
      <c r="D19" s="19" t="n">
        <v>5538</v>
      </c>
      <c r="E19" s="18" t="n">
        <v>71.90792739</v>
      </c>
      <c r="F19" s="20" t="n">
        <v>0.74932318</v>
      </c>
      <c r="G19" s="18" t="n">
        <v>15.11766029</v>
      </c>
      <c r="H19" s="20" t="n">
        <v>0.45816759</v>
      </c>
      <c r="I19" s="18" t="n">
        <v>10.97215185</v>
      </c>
      <c r="J19" s="20" t="n">
        <v>0.54126411</v>
      </c>
      <c r="K19" s="18" t="n">
        <v>0</v>
      </c>
      <c r="L19" s="20" t="n">
        <v>0</v>
      </c>
      <c r="M19" s="18" t="s">
        <v>182</v>
      </c>
      <c r="N19" s="20" t="s">
        <v>182</v>
      </c>
      <c r="O19" s="18" t="n">
        <v>0</v>
      </c>
      <c r="P19" s="20" t="n">
        <v>0</v>
      </c>
      <c r="Q19" s="18" t="n">
        <v>0</v>
      </c>
      <c r="R19" s="20" t="n">
        <v>0</v>
      </c>
      <c r="S19" s="18" t="n">
        <v>2.00226046</v>
      </c>
      <c r="T19" s="20" t="n">
        <v>0.2776366</v>
      </c>
    </row>
    <row r="20" spans="1:20">
      <c r="A20" s="15" t="s">
        <v>195</v>
      </c>
      <c r="B20" s="17" t="n">
        <v>3371</v>
      </c>
      <c r="C20" s="18">
        <f>(81.0/B20*100)</f>
        <v/>
      </c>
      <c r="D20" s="19" t="n">
        <v>3290</v>
      </c>
      <c r="E20" s="18" t="n">
        <v>44.40343197</v>
      </c>
      <c r="F20" s="20" t="n">
        <v>0.75842304</v>
      </c>
      <c r="G20" s="18" t="n">
        <v>21.97182826</v>
      </c>
      <c r="H20" s="20" t="n">
        <v>0.69199306</v>
      </c>
      <c r="I20" s="18" t="n">
        <v>31.73765406</v>
      </c>
      <c r="J20" s="20" t="n">
        <v>0.66123237</v>
      </c>
      <c r="K20" s="18" t="n">
        <v>0</v>
      </c>
      <c r="L20" s="20" t="n">
        <v>0</v>
      </c>
      <c r="M20" s="18" t="s">
        <v>182</v>
      </c>
      <c r="N20" s="20" t="s">
        <v>182</v>
      </c>
      <c r="O20" s="18" t="n">
        <v>0</v>
      </c>
      <c r="P20" s="20" t="n">
        <v>0</v>
      </c>
      <c r="Q20" s="18" t="n">
        <v>0</v>
      </c>
      <c r="R20" s="20" t="n">
        <v>0</v>
      </c>
      <c r="S20" s="18" t="n">
        <v>1.88708571</v>
      </c>
      <c r="T20" s="20" t="n">
        <v>0.24697775</v>
      </c>
    </row>
    <row r="21" spans="1:20">
      <c r="A21" s="15" t="s">
        <v>196</v>
      </c>
      <c r="B21" s="17" t="n">
        <v>5741</v>
      </c>
      <c r="C21" s="18">
        <f>(72.0/B21*100)</f>
        <v/>
      </c>
      <c r="D21" s="19" t="n">
        <v>5669</v>
      </c>
      <c r="E21" s="18" t="n">
        <v>50.21299427</v>
      </c>
      <c r="F21" s="20" t="n">
        <v>0.69661019</v>
      </c>
      <c r="G21" s="18" t="n">
        <v>20.48896412</v>
      </c>
      <c r="H21" s="20" t="n">
        <v>0.57366943</v>
      </c>
      <c r="I21" s="18" t="n">
        <v>27.57754122</v>
      </c>
      <c r="J21" s="20" t="n">
        <v>0.65659657</v>
      </c>
      <c r="K21" s="18" t="n">
        <v>0</v>
      </c>
      <c r="L21" s="20" t="n">
        <v>0</v>
      </c>
      <c r="M21" s="18" t="s">
        <v>182</v>
      </c>
      <c r="N21" s="20" t="s">
        <v>182</v>
      </c>
      <c r="O21" s="18" t="n">
        <v>0</v>
      </c>
      <c r="P21" s="20" t="n">
        <v>0</v>
      </c>
      <c r="Q21" s="18" t="n">
        <v>0</v>
      </c>
      <c r="R21" s="20" t="n">
        <v>0</v>
      </c>
      <c r="S21" s="18" t="n">
        <v>1.72050039</v>
      </c>
      <c r="T21" s="20" t="n">
        <v>0.21648618</v>
      </c>
    </row>
    <row r="22" spans="1:20">
      <c r="A22" s="15" t="s">
        <v>197</v>
      </c>
      <c r="B22" s="17" t="n">
        <v>6598</v>
      </c>
      <c r="C22" s="18">
        <f>(93.0/B22*100)</f>
        <v/>
      </c>
      <c r="D22" s="19" t="n">
        <v>6505</v>
      </c>
      <c r="E22" s="18" t="n">
        <v>66.09668216999999</v>
      </c>
      <c r="F22" s="20" t="n">
        <v>1.30839954</v>
      </c>
      <c r="G22" s="18" t="n">
        <v>11.94112559</v>
      </c>
      <c r="H22" s="20" t="n">
        <v>0.52466749</v>
      </c>
      <c r="I22" s="18" t="n">
        <v>8.324809979999999</v>
      </c>
      <c r="J22" s="20" t="n">
        <v>0.42115627</v>
      </c>
      <c r="K22" s="18" t="n">
        <v>0</v>
      </c>
      <c r="L22" s="20" t="n">
        <v>0</v>
      </c>
      <c r="M22" s="18" t="s">
        <v>182</v>
      </c>
      <c r="N22" s="20" t="s">
        <v>182</v>
      </c>
      <c r="O22" s="18" t="n">
        <v>10.37230352</v>
      </c>
      <c r="P22" s="20" t="n">
        <v>1.33980924</v>
      </c>
      <c r="Q22" s="18" t="n">
        <v>0</v>
      </c>
      <c r="R22" s="20" t="n">
        <v>0</v>
      </c>
      <c r="S22" s="18" t="n">
        <v>3.26507874</v>
      </c>
      <c r="T22" s="20" t="n">
        <v>0.42625452</v>
      </c>
    </row>
    <row r="23" spans="1:20">
      <c r="A23" s="15" t="s">
        <v>198</v>
      </c>
      <c r="B23" s="17" t="n">
        <v>11583</v>
      </c>
      <c r="C23" s="18">
        <f>(499.0/B23*100)</f>
        <v/>
      </c>
      <c r="D23" s="19" t="n">
        <v>11084</v>
      </c>
      <c r="E23" s="18" t="n">
        <v>57.27585615</v>
      </c>
      <c r="F23" s="20" t="n">
        <v>0.73286791</v>
      </c>
      <c r="G23" s="18" t="n">
        <v>15.00481694</v>
      </c>
      <c r="H23" s="20" t="n">
        <v>0.50058697</v>
      </c>
      <c r="I23" s="18" t="n">
        <v>24.87462691</v>
      </c>
      <c r="J23" s="20" t="n">
        <v>0.63730645</v>
      </c>
      <c r="K23" s="18" t="n">
        <v>0</v>
      </c>
      <c r="L23" s="20" t="n">
        <v>0</v>
      </c>
      <c r="M23" s="18" t="s">
        <v>182</v>
      </c>
      <c r="N23" s="20" t="s">
        <v>182</v>
      </c>
      <c r="O23" s="18" t="n">
        <v>0</v>
      </c>
      <c r="P23" s="20" t="n">
        <v>0</v>
      </c>
      <c r="Q23" s="18" t="n">
        <v>0</v>
      </c>
      <c r="R23" s="20" t="n">
        <v>0</v>
      </c>
      <c r="S23" s="18" t="n">
        <v>2.8447</v>
      </c>
      <c r="T23" s="20" t="n">
        <v>0.35992591</v>
      </c>
    </row>
    <row r="24" spans="1:20">
      <c r="A24" s="15" t="s">
        <v>199</v>
      </c>
      <c r="B24" s="17" t="n">
        <v>6647</v>
      </c>
      <c r="C24" s="18">
        <f>(13.0/B24*100)</f>
        <v/>
      </c>
      <c r="D24" s="19" t="n">
        <v>6634</v>
      </c>
      <c r="E24" s="18" t="n">
        <v>35.96394032</v>
      </c>
      <c r="F24" s="20" t="n">
        <v>0.66498418</v>
      </c>
      <c r="G24" s="18" t="n">
        <v>29.29277699</v>
      </c>
      <c r="H24" s="20" t="n">
        <v>0.69649644</v>
      </c>
      <c r="I24" s="18" t="n">
        <v>33.80357245</v>
      </c>
      <c r="J24" s="20" t="n">
        <v>0.73621934</v>
      </c>
      <c r="K24" s="18" t="n">
        <v>0</v>
      </c>
      <c r="L24" s="20" t="n">
        <v>0</v>
      </c>
      <c r="M24" s="18" t="s">
        <v>182</v>
      </c>
      <c r="N24" s="20" t="s">
        <v>182</v>
      </c>
      <c r="O24" s="18" t="n">
        <v>0</v>
      </c>
      <c r="P24" s="20" t="n">
        <v>0</v>
      </c>
      <c r="Q24" s="18" t="n">
        <v>0</v>
      </c>
      <c r="R24" s="20" t="n">
        <v>0</v>
      </c>
      <c r="S24" s="18" t="n">
        <v>0.93971023</v>
      </c>
      <c r="T24" s="20" t="n">
        <v>0.18230594</v>
      </c>
    </row>
    <row r="25" spans="1:20">
      <c r="A25" s="15" t="s">
        <v>200</v>
      </c>
      <c r="B25" s="17" t="n">
        <v>5581</v>
      </c>
      <c r="C25" s="18">
        <f>(28.0/B25*100)</f>
        <v/>
      </c>
      <c r="D25" s="19" t="n">
        <v>5553</v>
      </c>
      <c r="E25" s="18" t="n">
        <v>63.26063078</v>
      </c>
      <c r="F25" s="20" t="n">
        <v>0.83517083</v>
      </c>
      <c r="G25" s="18" t="n">
        <v>10.66998521</v>
      </c>
      <c r="H25" s="20" t="n">
        <v>0.39534765</v>
      </c>
      <c r="I25" s="18" t="n">
        <v>25.35660255</v>
      </c>
      <c r="J25" s="20" t="n">
        <v>0.75420531</v>
      </c>
      <c r="K25" s="18" t="n">
        <v>0</v>
      </c>
      <c r="L25" s="20" t="n">
        <v>0</v>
      </c>
      <c r="M25" s="18" t="s">
        <v>182</v>
      </c>
      <c r="N25" s="20" t="s">
        <v>182</v>
      </c>
      <c r="O25" s="18" t="n">
        <v>0</v>
      </c>
      <c r="P25" s="20" t="n">
        <v>0</v>
      </c>
      <c r="Q25" s="18" t="n">
        <v>0</v>
      </c>
      <c r="R25" s="20" t="n">
        <v>0</v>
      </c>
      <c r="S25" s="18" t="n">
        <v>0.71278146</v>
      </c>
      <c r="T25" s="20" t="n">
        <v>0.11822633</v>
      </c>
    </row>
    <row r="26" spans="1:20">
      <c r="A26" s="15" t="s">
        <v>201</v>
      </c>
      <c r="B26" s="17" t="n">
        <v>4869</v>
      </c>
      <c r="C26" s="18">
        <f>(95.0/B26*100)</f>
        <v/>
      </c>
      <c r="D26" s="19" t="n">
        <v>4774</v>
      </c>
      <c r="E26" s="18" t="n">
        <v>62.77272347</v>
      </c>
      <c r="F26" s="20" t="n">
        <v>0.79890386</v>
      </c>
      <c r="G26" s="18" t="n">
        <v>16.45229952</v>
      </c>
      <c r="H26" s="20" t="n">
        <v>0.66706848</v>
      </c>
      <c r="I26" s="18" t="n">
        <v>19.18345513</v>
      </c>
      <c r="J26" s="20" t="n">
        <v>0.68691034</v>
      </c>
      <c r="K26" s="18" t="n">
        <v>0</v>
      </c>
      <c r="L26" s="20" t="n">
        <v>0</v>
      </c>
      <c r="M26" s="18" t="s">
        <v>182</v>
      </c>
      <c r="N26" s="20" t="s">
        <v>182</v>
      </c>
      <c r="O26" s="18" t="n">
        <v>0</v>
      </c>
      <c r="P26" s="20" t="n">
        <v>0</v>
      </c>
      <c r="Q26" s="18" t="n">
        <v>0</v>
      </c>
      <c r="R26" s="20" t="n">
        <v>0</v>
      </c>
      <c r="S26" s="18" t="n">
        <v>1.59152188</v>
      </c>
      <c r="T26" s="20" t="n">
        <v>0.18945784</v>
      </c>
    </row>
    <row r="27" spans="1:20">
      <c r="A27" s="15" t="s">
        <v>202</v>
      </c>
      <c r="B27" s="17" t="n">
        <v>5299</v>
      </c>
      <c r="C27" s="18">
        <f>(154.0/B27*100)</f>
        <v/>
      </c>
      <c r="D27" s="19" t="n">
        <v>5145</v>
      </c>
      <c r="E27" s="18" t="n">
        <v>72.03971011</v>
      </c>
      <c r="F27" s="20" t="n">
        <v>0.54013068</v>
      </c>
      <c r="G27" s="18" t="n">
        <v>11.83406223</v>
      </c>
      <c r="H27" s="20" t="n">
        <v>0.42489195</v>
      </c>
      <c r="I27" s="18" t="n">
        <v>12.31774238</v>
      </c>
      <c r="J27" s="20" t="n">
        <v>0.42412661</v>
      </c>
      <c r="K27" s="18" t="n">
        <v>0</v>
      </c>
      <c r="L27" s="20" t="n">
        <v>0</v>
      </c>
      <c r="M27" s="18" t="s">
        <v>182</v>
      </c>
      <c r="N27" s="20" t="s">
        <v>182</v>
      </c>
      <c r="O27" s="18" t="n">
        <v>0</v>
      </c>
      <c r="P27" s="20" t="n">
        <v>0</v>
      </c>
      <c r="Q27" s="18" t="n">
        <v>0</v>
      </c>
      <c r="R27" s="20" t="n">
        <v>0</v>
      </c>
      <c r="S27" s="18" t="n">
        <v>3.80848529</v>
      </c>
      <c r="T27" s="20" t="n">
        <v>0.24126444</v>
      </c>
    </row>
    <row r="28" spans="1:20">
      <c r="A28" s="15" t="s">
        <v>203</v>
      </c>
      <c r="B28" s="17" t="n">
        <v>7568</v>
      </c>
      <c r="C28" s="18">
        <f>(120.0/B28*100)</f>
        <v/>
      </c>
      <c r="D28" s="19" t="n">
        <v>7448</v>
      </c>
      <c r="E28" s="18" t="n">
        <v>37.40202748</v>
      </c>
      <c r="F28" s="20" t="n">
        <v>0.96268496</v>
      </c>
      <c r="G28" s="18" t="n">
        <v>9.2509435</v>
      </c>
      <c r="H28" s="20" t="n">
        <v>0.44923507</v>
      </c>
      <c r="I28" s="18" t="n">
        <v>52.05229079</v>
      </c>
      <c r="J28" s="20" t="n">
        <v>1.1289948</v>
      </c>
      <c r="K28" s="18" t="n">
        <v>0</v>
      </c>
      <c r="L28" s="20" t="n">
        <v>0</v>
      </c>
      <c r="M28" s="18" t="s">
        <v>182</v>
      </c>
      <c r="N28" s="20" t="s">
        <v>182</v>
      </c>
      <c r="O28" s="18" t="n">
        <v>0</v>
      </c>
      <c r="P28" s="20" t="n">
        <v>0</v>
      </c>
      <c r="Q28" s="18" t="n">
        <v>0</v>
      </c>
      <c r="R28" s="20" t="n">
        <v>0</v>
      </c>
      <c r="S28" s="18" t="n">
        <v>1.29473823</v>
      </c>
      <c r="T28" s="20" t="n">
        <v>0.18642446</v>
      </c>
    </row>
    <row r="29" spans="1:20">
      <c r="A29" s="15" t="s">
        <v>204</v>
      </c>
      <c r="B29" s="17" t="n">
        <v>5385</v>
      </c>
      <c r="C29" s="18">
        <f>(35.0/B29*100)</f>
        <v/>
      </c>
      <c r="D29" s="19" t="n">
        <v>5350</v>
      </c>
      <c r="E29" s="18" t="n">
        <v>77.02171385</v>
      </c>
      <c r="F29" s="20" t="n">
        <v>0.63162755</v>
      </c>
      <c r="G29" s="18" t="n">
        <v>9.92790492</v>
      </c>
      <c r="H29" s="20" t="n">
        <v>0.39333981</v>
      </c>
      <c r="I29" s="18" t="n">
        <v>9.477043460000001</v>
      </c>
      <c r="J29" s="20" t="n">
        <v>0.47841849</v>
      </c>
      <c r="K29" s="18" t="n">
        <v>0</v>
      </c>
      <c r="L29" s="20" t="n">
        <v>0</v>
      </c>
      <c r="M29" s="18" t="s">
        <v>182</v>
      </c>
      <c r="N29" s="20" t="s">
        <v>182</v>
      </c>
      <c r="O29" s="18" t="n">
        <v>2.76879651</v>
      </c>
      <c r="P29" s="20" t="n">
        <v>0.24146554</v>
      </c>
      <c r="Q29" s="18" t="n">
        <v>0</v>
      </c>
      <c r="R29" s="20" t="n">
        <v>0</v>
      </c>
      <c r="S29" s="18" t="n">
        <v>0.80454126</v>
      </c>
      <c r="T29" s="20" t="n">
        <v>0.17066984</v>
      </c>
    </row>
    <row r="30" spans="1:20">
      <c r="A30" s="15" t="s">
        <v>205</v>
      </c>
      <c r="B30" s="17" t="n">
        <v>4520</v>
      </c>
      <c r="C30" s="18">
        <f>(497.0/B30*100)</f>
        <v/>
      </c>
      <c r="D30" s="19" t="n">
        <v>4023</v>
      </c>
      <c r="E30" s="18" t="n">
        <v>54.75744409</v>
      </c>
      <c r="F30" s="20" t="n">
        <v>0.87978818</v>
      </c>
      <c r="G30" s="18" t="n">
        <v>20.62012975</v>
      </c>
      <c r="H30" s="20" t="n">
        <v>0.64355095</v>
      </c>
      <c r="I30" s="18" t="n">
        <v>22.3359581</v>
      </c>
      <c r="J30" s="20" t="n">
        <v>0.70654597</v>
      </c>
      <c r="K30" s="18" t="n">
        <v>0</v>
      </c>
      <c r="L30" s="20" t="n">
        <v>0</v>
      </c>
      <c r="M30" s="18" t="s">
        <v>182</v>
      </c>
      <c r="N30" s="20" t="s">
        <v>182</v>
      </c>
      <c r="O30" s="18" t="n">
        <v>0</v>
      </c>
      <c r="P30" s="20" t="n">
        <v>0</v>
      </c>
      <c r="Q30" s="18" t="n">
        <v>0</v>
      </c>
      <c r="R30" s="20" t="n">
        <v>0</v>
      </c>
      <c r="S30" s="18" t="n">
        <v>2.28646805</v>
      </c>
      <c r="T30" s="20" t="n">
        <v>0.24005914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71.50982928000001</v>
      </c>
      <c r="F32" s="20" t="n">
        <v>0.72567928</v>
      </c>
      <c r="G32" s="18" t="n">
        <v>13.72106911</v>
      </c>
      <c r="H32" s="20" t="n">
        <v>0.57898276</v>
      </c>
      <c r="I32" s="18" t="n">
        <v>13.64600256</v>
      </c>
      <c r="J32" s="20" t="n">
        <v>0.55828204</v>
      </c>
      <c r="K32" s="18" t="n">
        <v>0</v>
      </c>
      <c r="L32" s="20" t="n">
        <v>0</v>
      </c>
      <c r="M32" s="18" t="s">
        <v>182</v>
      </c>
      <c r="N32" s="20" t="s">
        <v>182</v>
      </c>
      <c r="O32" s="18" t="n">
        <v>0</v>
      </c>
      <c r="P32" s="20" t="n">
        <v>0</v>
      </c>
      <c r="Q32" s="18" t="n">
        <v>0</v>
      </c>
      <c r="R32" s="20" t="n">
        <v>0</v>
      </c>
      <c r="S32" s="18" t="n">
        <v>1.12309905</v>
      </c>
      <c r="T32" s="20" t="n">
        <v>0.16178978</v>
      </c>
    </row>
    <row r="33" spans="1:20">
      <c r="A33" s="15" t="s">
        <v>208</v>
      </c>
      <c r="B33" s="17" t="n">
        <v>7325</v>
      </c>
      <c r="C33" s="18">
        <f>(212.0/B33*100)</f>
        <v/>
      </c>
      <c r="D33" s="19" t="n">
        <v>7113</v>
      </c>
      <c r="E33" s="18" t="n">
        <v>58.54342439</v>
      </c>
      <c r="F33" s="20" t="n">
        <v>0.64590685</v>
      </c>
      <c r="G33" s="18" t="n">
        <v>13.10431675</v>
      </c>
      <c r="H33" s="20" t="n">
        <v>0.47497264</v>
      </c>
      <c r="I33" s="18" t="n">
        <v>26.48927027</v>
      </c>
      <c r="J33" s="20" t="n">
        <v>0.59106769</v>
      </c>
      <c r="K33" s="18" t="n">
        <v>0</v>
      </c>
      <c r="L33" s="20" t="n">
        <v>0</v>
      </c>
      <c r="M33" s="18" t="s">
        <v>182</v>
      </c>
      <c r="N33" s="20" t="s">
        <v>182</v>
      </c>
      <c r="O33" s="18" t="n">
        <v>0</v>
      </c>
      <c r="P33" s="20" t="n">
        <v>0</v>
      </c>
      <c r="Q33" s="18" t="n">
        <v>0</v>
      </c>
      <c r="R33" s="20" t="n">
        <v>0</v>
      </c>
      <c r="S33" s="18" t="n">
        <v>1.86298859</v>
      </c>
      <c r="T33" s="20" t="n">
        <v>0.20614394</v>
      </c>
    </row>
    <row r="34" spans="1:20">
      <c r="A34" s="15" t="s">
        <v>209</v>
      </c>
      <c r="B34" s="17" t="n">
        <v>6350</v>
      </c>
      <c r="C34" s="18">
        <f>(76.0/B34*100)</f>
        <v/>
      </c>
      <c r="D34" s="19" t="n">
        <v>6274</v>
      </c>
      <c r="E34" s="18" t="n">
        <v>60.17444371</v>
      </c>
      <c r="F34" s="20" t="n">
        <v>0.83334183</v>
      </c>
      <c r="G34" s="18" t="n">
        <v>15.15758436</v>
      </c>
      <c r="H34" s="20" t="n">
        <v>0.6053589</v>
      </c>
      <c r="I34" s="18" t="n">
        <v>19.19921056</v>
      </c>
      <c r="J34" s="20" t="n">
        <v>0.64555176</v>
      </c>
      <c r="K34" s="18" t="n">
        <v>0</v>
      </c>
      <c r="L34" s="20" t="n">
        <v>0</v>
      </c>
      <c r="M34" s="18" t="s">
        <v>182</v>
      </c>
      <c r="N34" s="20" t="s">
        <v>182</v>
      </c>
      <c r="O34" s="18" t="n">
        <v>2.57578264</v>
      </c>
      <c r="P34" s="20" t="n">
        <v>0.53468971</v>
      </c>
      <c r="Q34" s="18" t="n">
        <v>0</v>
      </c>
      <c r="R34" s="20" t="n">
        <v>0</v>
      </c>
      <c r="S34" s="18" t="n">
        <v>2.89297873</v>
      </c>
      <c r="T34" s="20" t="n">
        <v>0.32833297</v>
      </c>
    </row>
    <row r="35" spans="1:20">
      <c r="A35" s="15" t="s">
        <v>210</v>
      </c>
      <c r="B35" s="17" t="n">
        <v>6406</v>
      </c>
      <c r="C35" s="18">
        <f>(67.0/B35*100)</f>
        <v/>
      </c>
      <c r="D35" s="19" t="n">
        <v>6339</v>
      </c>
      <c r="E35" s="18" t="n">
        <v>71.38571803000001</v>
      </c>
      <c r="F35" s="20" t="n">
        <v>0.67930082</v>
      </c>
      <c r="G35" s="18" t="n">
        <v>13.34914214</v>
      </c>
      <c r="H35" s="20" t="n">
        <v>0.57375418</v>
      </c>
      <c r="I35" s="18" t="n">
        <v>12.68559413</v>
      </c>
      <c r="J35" s="20" t="n">
        <v>0.5057302299999999</v>
      </c>
      <c r="K35" s="18" t="n">
        <v>0</v>
      </c>
      <c r="L35" s="20" t="n">
        <v>0</v>
      </c>
      <c r="M35" s="18" t="s">
        <v>182</v>
      </c>
      <c r="N35" s="20" t="s">
        <v>182</v>
      </c>
      <c r="O35" s="18" t="n">
        <v>1.03972429</v>
      </c>
      <c r="P35" s="20" t="n">
        <v>0.05690605</v>
      </c>
      <c r="Q35" s="18" t="n">
        <v>0</v>
      </c>
      <c r="R35" s="20" t="n">
        <v>0</v>
      </c>
      <c r="S35" s="18" t="n">
        <v>1.53982141</v>
      </c>
      <c r="T35" s="20" t="n">
        <v>0.1442202</v>
      </c>
    </row>
    <row r="36" spans="1:20">
      <c r="A36" s="15" t="s">
        <v>211</v>
      </c>
      <c r="B36" s="17" t="n">
        <v>6736</v>
      </c>
      <c r="C36" s="18">
        <f>(41.0/B36*100)</f>
        <v/>
      </c>
      <c r="D36" s="19" t="n">
        <v>6695</v>
      </c>
      <c r="E36" s="18" t="n">
        <v>55.36844368</v>
      </c>
      <c r="F36" s="20" t="n">
        <v>0.79336785</v>
      </c>
      <c r="G36" s="18" t="n">
        <v>19.08771032</v>
      </c>
      <c r="H36" s="20" t="n">
        <v>0.57716799</v>
      </c>
      <c r="I36" s="18" t="n">
        <v>24.16579034</v>
      </c>
      <c r="J36" s="20" t="n">
        <v>0.72389549</v>
      </c>
      <c r="K36" s="18" t="n">
        <v>0</v>
      </c>
      <c r="L36" s="20" t="n">
        <v>0</v>
      </c>
      <c r="M36" s="18" t="s">
        <v>182</v>
      </c>
      <c r="N36" s="20" t="s">
        <v>182</v>
      </c>
      <c r="O36" s="18" t="n">
        <v>0</v>
      </c>
      <c r="P36" s="20" t="n">
        <v>0</v>
      </c>
      <c r="Q36" s="18" t="n">
        <v>0</v>
      </c>
      <c r="R36" s="20" t="n">
        <v>0</v>
      </c>
      <c r="S36" s="18" t="n">
        <v>1.37805566</v>
      </c>
      <c r="T36" s="20" t="n">
        <v>0.14418311</v>
      </c>
    </row>
    <row r="37" spans="1:20">
      <c r="A37" s="15" t="s">
        <v>212</v>
      </c>
      <c r="B37" s="17" t="n">
        <v>5458</v>
      </c>
      <c r="C37" s="18">
        <f>(223.0/B37*100)</f>
        <v/>
      </c>
      <c r="D37" s="19" t="n">
        <v>5235</v>
      </c>
      <c r="E37" s="18" t="n">
        <v>47.19823497</v>
      </c>
      <c r="F37" s="20" t="n">
        <v>0.80007494</v>
      </c>
      <c r="G37" s="18" t="n">
        <v>24.79532071</v>
      </c>
      <c r="H37" s="20" t="n">
        <v>0.6791080900000001</v>
      </c>
      <c r="I37" s="18" t="n">
        <v>23.02707431</v>
      </c>
      <c r="J37" s="20" t="n">
        <v>0.52200063</v>
      </c>
      <c r="K37" s="18" t="n">
        <v>0</v>
      </c>
      <c r="L37" s="20" t="n">
        <v>0</v>
      </c>
      <c r="M37" s="18" t="s">
        <v>182</v>
      </c>
      <c r="N37" s="20" t="s">
        <v>182</v>
      </c>
      <c r="O37" s="18" t="n">
        <v>0</v>
      </c>
      <c r="P37" s="20" t="n">
        <v>0</v>
      </c>
      <c r="Q37" s="18" t="n">
        <v>0</v>
      </c>
      <c r="R37" s="20" t="n">
        <v>0</v>
      </c>
      <c r="S37" s="18" t="n">
        <v>4.97937001</v>
      </c>
      <c r="T37" s="20" t="n">
        <v>0.46054031</v>
      </c>
    </row>
    <row r="38" spans="1:20">
      <c r="A38" s="15" t="s">
        <v>213</v>
      </c>
      <c r="B38" s="17" t="n">
        <v>5860</v>
      </c>
      <c r="C38" s="18">
        <f>(60.0/B38*100)</f>
        <v/>
      </c>
      <c r="D38" s="19" t="n">
        <v>5800</v>
      </c>
      <c r="E38" s="18" t="n">
        <v>66.75130566</v>
      </c>
      <c r="F38" s="20" t="n">
        <v>0.62769979</v>
      </c>
      <c r="G38" s="18" t="n">
        <v>14.91598742</v>
      </c>
      <c r="H38" s="20" t="n">
        <v>0.51620297</v>
      </c>
      <c r="I38" s="18" t="n">
        <v>15.35558989</v>
      </c>
      <c r="J38" s="20" t="n">
        <v>0.56311827</v>
      </c>
      <c r="K38" s="18" t="n">
        <v>0</v>
      </c>
      <c r="L38" s="20" t="n">
        <v>0</v>
      </c>
      <c r="M38" s="18" t="s">
        <v>182</v>
      </c>
      <c r="N38" s="20" t="s">
        <v>182</v>
      </c>
      <c r="O38" s="18" t="n">
        <v>0</v>
      </c>
      <c r="P38" s="20" t="n">
        <v>0</v>
      </c>
      <c r="Q38" s="18" t="n">
        <v>0</v>
      </c>
      <c r="R38" s="20" t="n">
        <v>0</v>
      </c>
      <c r="S38" s="18" t="n">
        <v>2.97711703</v>
      </c>
      <c r="T38" s="20" t="n">
        <v>0.2977144</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54.79671336</v>
      </c>
      <c r="F40" s="20" t="n">
        <v>0.6747181799999999</v>
      </c>
      <c r="G40" s="18" t="n">
        <v>14.10879577</v>
      </c>
      <c r="H40" s="20" t="n">
        <v>0.48085051</v>
      </c>
      <c r="I40" s="18" t="n">
        <v>19.81544822</v>
      </c>
      <c r="J40" s="20" t="n">
        <v>0.55368098</v>
      </c>
      <c r="K40" s="18" t="n">
        <v>0</v>
      </c>
      <c r="L40" s="20" t="n">
        <v>0</v>
      </c>
      <c r="M40" s="18" t="s">
        <v>182</v>
      </c>
      <c r="N40" s="20" t="s">
        <v>182</v>
      </c>
      <c r="O40" s="18" t="n">
        <v>8.994221899999999</v>
      </c>
      <c r="P40" s="20" t="n">
        <v>0.20102874</v>
      </c>
      <c r="Q40" s="18" t="n">
        <v>0</v>
      </c>
      <c r="R40" s="20" t="n">
        <v>0</v>
      </c>
      <c r="S40" s="18" t="n">
        <v>2.28482075</v>
      </c>
      <c r="T40" s="20" t="n">
        <v>0.27611937</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39.90903602</v>
      </c>
      <c r="F46" s="20" t="n">
        <v>0.66487212</v>
      </c>
      <c r="G46" s="18" t="n">
        <v>8.442814719999999</v>
      </c>
      <c r="H46" s="20" t="n">
        <v>0.26908666</v>
      </c>
      <c r="I46" s="18" t="n">
        <v>29.26031614</v>
      </c>
      <c r="J46" s="20" t="n">
        <v>0.67412458</v>
      </c>
      <c r="K46" s="18" t="n">
        <v>0</v>
      </c>
      <c r="L46" s="20" t="n">
        <v>0</v>
      </c>
      <c r="M46" s="18" t="s">
        <v>182</v>
      </c>
      <c r="N46" s="20" t="s">
        <v>182</v>
      </c>
      <c r="O46" s="18" t="n">
        <v>0</v>
      </c>
      <c r="P46" s="20" t="n">
        <v>0</v>
      </c>
      <c r="Q46" s="18" t="n">
        <v>0</v>
      </c>
      <c r="R46" s="20" t="n">
        <v>0</v>
      </c>
      <c r="S46" s="18" t="n">
        <v>22.38783313</v>
      </c>
      <c r="T46" s="20" t="n">
        <v>0.95060304</v>
      </c>
    </row>
    <row r="47" spans="1:20">
      <c r="A47" s="15" t="s">
        <v>222</v>
      </c>
      <c r="B47" s="17" t="n">
        <v>5928</v>
      </c>
      <c r="C47" s="18">
        <f>(101.0/B47*100)</f>
        <v/>
      </c>
      <c r="D47" s="19" t="n">
        <v>5827</v>
      </c>
      <c r="E47" s="18" t="n">
        <v>78.14459282</v>
      </c>
      <c r="F47" s="20" t="n">
        <v>0.78592595</v>
      </c>
      <c r="G47" s="18" t="n">
        <v>7.83058707</v>
      </c>
      <c r="H47" s="20" t="n">
        <v>0.44631323</v>
      </c>
      <c r="I47" s="18" t="n">
        <v>7.50974512</v>
      </c>
      <c r="J47" s="20" t="n">
        <v>0.46027771</v>
      </c>
      <c r="K47" s="18" t="n">
        <v>0</v>
      </c>
      <c r="L47" s="20" t="n">
        <v>0</v>
      </c>
      <c r="M47" s="18" t="s">
        <v>182</v>
      </c>
      <c r="N47" s="20" t="s">
        <v>182</v>
      </c>
      <c r="O47" s="18" t="n">
        <v>0</v>
      </c>
      <c r="P47" s="20" t="n">
        <v>0</v>
      </c>
      <c r="Q47" s="18" t="n">
        <v>0</v>
      </c>
      <c r="R47" s="20" t="n">
        <v>0</v>
      </c>
      <c r="S47" s="18" t="n">
        <v>6.51507498</v>
      </c>
      <c r="T47" s="20" t="n">
        <v>0.69218796</v>
      </c>
    </row>
    <row r="48" spans="1:20">
      <c r="A48" s="15" t="s">
        <v>223</v>
      </c>
      <c r="B48" s="17" t="n">
        <v>9841</v>
      </c>
      <c r="C48" s="18">
        <f>(19.0/B48*100)</f>
        <v/>
      </c>
      <c r="D48" s="19" t="n">
        <v>9822</v>
      </c>
      <c r="E48" s="18" t="n">
        <v>50.8531224</v>
      </c>
      <c r="F48" s="20" t="n">
        <v>1.29869653</v>
      </c>
      <c r="G48" s="18" t="n">
        <v>16.16610025</v>
      </c>
      <c r="H48" s="20" t="n">
        <v>0.60403886</v>
      </c>
      <c r="I48" s="18" t="n">
        <v>31.85451193</v>
      </c>
      <c r="J48" s="20" t="n">
        <v>1.26464579</v>
      </c>
      <c r="K48" s="18" t="n">
        <v>0</v>
      </c>
      <c r="L48" s="20" t="n">
        <v>0</v>
      </c>
      <c r="M48" s="18" t="s">
        <v>182</v>
      </c>
      <c r="N48" s="20" t="s">
        <v>182</v>
      </c>
      <c r="O48" s="18" t="n">
        <v>0</v>
      </c>
      <c r="P48" s="20" t="n">
        <v>0</v>
      </c>
      <c r="Q48" s="18" t="n">
        <v>0</v>
      </c>
      <c r="R48" s="20" t="n">
        <v>0</v>
      </c>
      <c r="S48" s="18" t="n">
        <v>1.12626542</v>
      </c>
      <c r="T48" s="20" t="n">
        <v>0.39779562</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43.76079512</v>
      </c>
      <c r="F50" s="20" t="n">
        <v>0.8963816</v>
      </c>
      <c r="G50" s="18" t="n">
        <v>8.63093239</v>
      </c>
      <c r="H50" s="20" t="n">
        <v>0.41181729</v>
      </c>
      <c r="I50" s="18" t="n">
        <v>44.64504717</v>
      </c>
      <c r="J50" s="20" t="n">
        <v>1.05572159</v>
      </c>
      <c r="K50" s="18" t="n">
        <v>0</v>
      </c>
      <c r="L50" s="20" t="n">
        <v>0</v>
      </c>
      <c r="M50" s="18" t="s">
        <v>182</v>
      </c>
      <c r="N50" s="20" t="s">
        <v>182</v>
      </c>
      <c r="O50" s="18" t="n">
        <v>0</v>
      </c>
      <c r="P50" s="20" t="n">
        <v>0</v>
      </c>
      <c r="Q50" s="18" t="n">
        <v>0</v>
      </c>
      <c r="R50" s="20" t="n">
        <v>0</v>
      </c>
      <c r="S50" s="18" t="n">
        <v>2.96322533</v>
      </c>
      <c r="T50" s="20" t="n">
        <v>0.45795191</v>
      </c>
    </row>
    <row r="51" spans="1:20">
      <c r="A51" s="15" t="s">
        <v>226</v>
      </c>
      <c r="B51" s="17" t="n">
        <v>6866</v>
      </c>
      <c r="C51" s="18">
        <f>(115.0/B51*100)</f>
        <v/>
      </c>
      <c r="D51" s="19" t="n">
        <v>6751</v>
      </c>
      <c r="E51" s="18" t="n">
        <v>34.91235984</v>
      </c>
      <c r="F51" s="20" t="n">
        <v>1.08552009</v>
      </c>
      <c r="G51" s="18" t="n">
        <v>10.55339862</v>
      </c>
      <c r="H51" s="20" t="n">
        <v>0.48891281</v>
      </c>
      <c r="I51" s="18" t="n">
        <v>36.79962361</v>
      </c>
      <c r="J51" s="20" t="n">
        <v>1.19617115</v>
      </c>
      <c r="K51" s="18" t="n">
        <v>0</v>
      </c>
      <c r="L51" s="20" t="n">
        <v>0</v>
      </c>
      <c r="M51" s="18" t="s">
        <v>182</v>
      </c>
      <c r="N51" s="20" t="s">
        <v>182</v>
      </c>
      <c r="O51" s="18" t="n">
        <v>10.58020882</v>
      </c>
      <c r="P51" s="20" t="n">
        <v>0.61193897</v>
      </c>
      <c r="Q51" s="18" t="n">
        <v>0</v>
      </c>
      <c r="R51" s="20" t="n">
        <v>0</v>
      </c>
      <c r="S51" s="18" t="n">
        <v>7.15440911</v>
      </c>
      <c r="T51" s="20" t="n">
        <v>1.07817002</v>
      </c>
    </row>
    <row r="52" spans="1:20">
      <c r="A52" s="15" t="s">
        <v>227</v>
      </c>
      <c r="B52" s="17" t="n">
        <v>5809</v>
      </c>
      <c r="C52" s="18">
        <f>(115.0/B52*100)</f>
        <v/>
      </c>
      <c r="D52" s="19" t="n">
        <v>5694</v>
      </c>
      <c r="E52" s="18" t="n">
        <v>71.91342134</v>
      </c>
      <c r="F52" s="20" t="n">
        <v>0.69730567</v>
      </c>
      <c r="G52" s="18" t="n">
        <v>13.06885116</v>
      </c>
      <c r="H52" s="20" t="n">
        <v>0.5492982</v>
      </c>
      <c r="I52" s="18" t="n">
        <v>13.10628779</v>
      </c>
      <c r="J52" s="20" t="n">
        <v>0.47405461</v>
      </c>
      <c r="K52" s="18" t="n">
        <v>0</v>
      </c>
      <c r="L52" s="20" t="n">
        <v>0</v>
      </c>
      <c r="M52" s="18" t="s">
        <v>182</v>
      </c>
      <c r="N52" s="20" t="s">
        <v>182</v>
      </c>
      <c r="O52" s="18" t="n">
        <v>0</v>
      </c>
      <c r="P52" s="20" t="n">
        <v>0</v>
      </c>
      <c r="Q52" s="18" t="n">
        <v>0</v>
      </c>
      <c r="R52" s="20" t="n">
        <v>0</v>
      </c>
      <c r="S52" s="18" t="n">
        <v>1.9114397</v>
      </c>
      <c r="T52" s="20" t="n">
        <v>0.30142216</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53.18480073</v>
      </c>
      <c r="F54" s="20" t="n">
        <v>1.02413138</v>
      </c>
      <c r="G54" s="18" t="n">
        <v>10.49451301</v>
      </c>
      <c r="H54" s="20" t="n">
        <v>0.4760084</v>
      </c>
      <c r="I54" s="18" t="n">
        <v>30.50958418</v>
      </c>
      <c r="J54" s="20" t="n">
        <v>0.92842269</v>
      </c>
      <c r="K54" s="18" t="n">
        <v>0</v>
      </c>
      <c r="L54" s="20" t="n">
        <v>0</v>
      </c>
      <c r="M54" s="18" t="s">
        <v>182</v>
      </c>
      <c r="N54" s="20" t="s">
        <v>182</v>
      </c>
      <c r="O54" s="18" t="n">
        <v>0</v>
      </c>
      <c r="P54" s="20" t="n">
        <v>0</v>
      </c>
      <c r="Q54" s="18" t="n">
        <v>0</v>
      </c>
      <c r="R54" s="20" t="n">
        <v>0</v>
      </c>
      <c r="S54" s="18" t="n">
        <v>5.81110208</v>
      </c>
      <c r="T54" s="20" t="n">
        <v>0.59720008</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76.3249931</v>
      </c>
      <c r="F56" s="20" t="n">
        <v>0.6090248</v>
      </c>
      <c r="G56" s="18" t="n">
        <v>11.38823431</v>
      </c>
      <c r="H56" s="20" t="n">
        <v>0.47594713</v>
      </c>
      <c r="I56" s="18" t="n">
        <v>11.61862046</v>
      </c>
      <c r="J56" s="20" t="n">
        <v>0.41440569</v>
      </c>
      <c r="K56" s="18" t="n">
        <v>0</v>
      </c>
      <c r="L56" s="20" t="n">
        <v>0</v>
      </c>
      <c r="M56" s="18" t="s">
        <v>182</v>
      </c>
      <c r="N56" s="20" t="s">
        <v>182</v>
      </c>
      <c r="O56" s="18" t="n">
        <v>0</v>
      </c>
      <c r="P56" s="20" t="n">
        <v>0</v>
      </c>
      <c r="Q56" s="18" t="n">
        <v>0</v>
      </c>
      <c r="R56" s="20" t="n">
        <v>0</v>
      </c>
      <c r="S56" s="18" t="n">
        <v>0.66815213</v>
      </c>
      <c r="T56" s="20" t="n">
        <v>0.21046307</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64.45612493</v>
      </c>
      <c r="F61" s="20" t="n">
        <v>0.93089765</v>
      </c>
      <c r="G61" s="18" t="n">
        <v>12.34122304</v>
      </c>
      <c r="H61" s="20" t="n">
        <v>0.53105864</v>
      </c>
      <c r="I61" s="18" t="n">
        <v>20.2570625</v>
      </c>
      <c r="J61" s="20" t="n">
        <v>0.66065733</v>
      </c>
      <c r="K61" s="18" t="n">
        <v>0</v>
      </c>
      <c r="L61" s="20" t="n">
        <v>0</v>
      </c>
      <c r="M61" s="18" t="s">
        <v>182</v>
      </c>
      <c r="N61" s="20" t="s">
        <v>182</v>
      </c>
      <c r="O61" s="18" t="n">
        <v>0</v>
      </c>
      <c r="P61" s="20" t="n">
        <v>0</v>
      </c>
      <c r="Q61" s="18" t="n">
        <v>0</v>
      </c>
      <c r="R61" s="20" t="n">
        <v>0</v>
      </c>
      <c r="S61" s="18" t="n">
        <v>2.94558952</v>
      </c>
      <c r="T61" s="20" t="n">
        <v>0.51885667</v>
      </c>
    </row>
    <row r="62" spans="1:20">
      <c r="A62" s="15" t="s">
        <v>237</v>
      </c>
      <c r="B62" s="17" t="n">
        <v>4476</v>
      </c>
      <c r="C62" s="18">
        <f>(5.0/B62*100)</f>
        <v/>
      </c>
      <c r="D62" s="19" t="n">
        <v>4471</v>
      </c>
      <c r="E62" s="18" t="n">
        <v>74.84278399</v>
      </c>
      <c r="F62" s="20" t="n">
        <v>0.58837364</v>
      </c>
      <c r="G62" s="18" t="n">
        <v>12.93070172</v>
      </c>
      <c r="H62" s="20" t="n">
        <v>0.42987485</v>
      </c>
      <c r="I62" s="18" t="n">
        <v>12.04814246</v>
      </c>
      <c r="J62" s="20" t="n">
        <v>0.41948825</v>
      </c>
      <c r="K62" s="18" t="n">
        <v>0</v>
      </c>
      <c r="L62" s="20" t="n">
        <v>0</v>
      </c>
      <c r="M62" s="18" t="s">
        <v>182</v>
      </c>
      <c r="N62" s="20" t="s">
        <v>182</v>
      </c>
      <c r="O62" s="18" t="n">
        <v>0</v>
      </c>
      <c r="P62" s="20" t="n">
        <v>0</v>
      </c>
      <c r="Q62" s="18" t="n">
        <v>0</v>
      </c>
      <c r="R62" s="20" t="n">
        <v>0</v>
      </c>
      <c r="S62" s="18" t="n">
        <v>0.17837183</v>
      </c>
      <c r="T62" s="20" t="n">
        <v>0.05466785</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42.97140879</v>
      </c>
      <c r="F67" s="20" t="n">
        <v>1.15092916</v>
      </c>
      <c r="G67" s="18" t="n">
        <v>7.72096897</v>
      </c>
      <c r="H67" s="20" t="n">
        <v>0.39288877</v>
      </c>
      <c r="I67" s="18" t="n">
        <v>48.18444058</v>
      </c>
      <c r="J67" s="20" t="n">
        <v>1.32022322</v>
      </c>
      <c r="K67" s="18" t="n">
        <v>0</v>
      </c>
      <c r="L67" s="20" t="n">
        <v>0</v>
      </c>
      <c r="M67" s="18" t="s">
        <v>182</v>
      </c>
      <c r="N67" s="20" t="s">
        <v>182</v>
      </c>
      <c r="O67" s="18" t="n">
        <v>0</v>
      </c>
      <c r="P67" s="20" t="n">
        <v>0</v>
      </c>
      <c r="Q67" s="18" t="n">
        <v>0</v>
      </c>
      <c r="R67" s="20" t="n">
        <v>0</v>
      </c>
      <c r="S67" s="18" t="n">
        <v>1.12318165</v>
      </c>
      <c r="T67" s="20" t="n">
        <v>0.16678348</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73.77805189</v>
      </c>
      <c r="F70" s="20" t="n">
        <v>0.86491938</v>
      </c>
      <c r="G70" s="18" t="n">
        <v>9.211517600000001</v>
      </c>
      <c r="H70" s="20" t="n">
        <v>0.52330316</v>
      </c>
      <c r="I70" s="18" t="n">
        <v>14.21865699</v>
      </c>
      <c r="J70" s="20" t="n">
        <v>0.77427776</v>
      </c>
      <c r="K70" s="18" t="n">
        <v>0</v>
      </c>
      <c r="L70" s="20" t="n">
        <v>0</v>
      </c>
      <c r="M70" s="18" t="s">
        <v>182</v>
      </c>
      <c r="N70" s="20" t="s">
        <v>182</v>
      </c>
      <c r="O70" s="18" t="n">
        <v>0</v>
      </c>
      <c r="P70" s="20" t="n">
        <v>0</v>
      </c>
      <c r="Q70" s="18" t="n">
        <v>0</v>
      </c>
      <c r="R70" s="20" t="n">
        <v>0</v>
      </c>
      <c r="S70" s="18" t="n">
        <v>2.79177352</v>
      </c>
      <c r="T70" s="20" t="n">
        <v>0.40868126</v>
      </c>
    </row>
    <row r="71" spans="1:20">
      <c r="A71" s="15" t="s">
        <v>246</v>
      </c>
      <c r="B71" s="17" t="n">
        <v>6115</v>
      </c>
      <c r="C71" s="18">
        <f>(105.0/B71*100)</f>
        <v/>
      </c>
      <c r="D71" s="19" t="n">
        <v>6010</v>
      </c>
      <c r="E71" s="18" t="n">
        <v>50.19984898</v>
      </c>
      <c r="F71" s="20" t="n">
        <v>0.59265376</v>
      </c>
      <c r="G71" s="18" t="n">
        <v>19.45576698</v>
      </c>
      <c r="H71" s="20" t="n">
        <v>0.49094732</v>
      </c>
      <c r="I71" s="18" t="n">
        <v>29.55776544</v>
      </c>
      <c r="J71" s="20" t="n">
        <v>0.61404456</v>
      </c>
      <c r="K71" s="18" t="n">
        <v>0</v>
      </c>
      <c r="L71" s="20" t="n">
        <v>0</v>
      </c>
      <c r="M71" s="18" t="s">
        <v>182</v>
      </c>
      <c r="N71" s="20" t="s">
        <v>182</v>
      </c>
      <c r="O71" s="18" t="n">
        <v>0</v>
      </c>
      <c r="P71" s="20" t="n">
        <v>0</v>
      </c>
      <c r="Q71" s="18" t="n">
        <v>0</v>
      </c>
      <c r="R71" s="20" t="n">
        <v>0</v>
      </c>
      <c r="S71" s="18" t="n">
        <v>0.78661859</v>
      </c>
      <c r="T71" s="20" t="n">
        <v>0.11293209</v>
      </c>
    </row>
    <row r="72" spans="1:20">
      <c r="A72" s="15" t="s">
        <v>247</v>
      </c>
      <c r="B72" s="17" t="n">
        <v>7708</v>
      </c>
      <c r="C72" s="18">
        <f>(8.0/B72*100)</f>
        <v/>
      </c>
      <c r="D72" s="19" t="n">
        <v>7700</v>
      </c>
      <c r="E72" s="18" t="n">
        <v>79.51245573999999</v>
      </c>
      <c r="F72" s="20" t="n">
        <v>0.51787474</v>
      </c>
      <c r="G72" s="18" t="n">
        <v>9.38217105</v>
      </c>
      <c r="H72" s="20" t="n">
        <v>0.32573765</v>
      </c>
      <c r="I72" s="18" t="n">
        <v>10.96474794</v>
      </c>
      <c r="J72" s="20" t="n">
        <v>0.42373816</v>
      </c>
      <c r="K72" s="18" t="n">
        <v>0</v>
      </c>
      <c r="L72" s="20" t="n">
        <v>0</v>
      </c>
      <c r="M72" s="18" t="s">
        <v>182</v>
      </c>
      <c r="N72" s="20" t="s">
        <v>182</v>
      </c>
      <c r="O72" s="18" t="n">
        <v>0</v>
      </c>
      <c r="P72" s="20" t="n">
        <v>0</v>
      </c>
      <c r="Q72" s="18" t="n">
        <v>0</v>
      </c>
      <c r="R72" s="20" t="n">
        <v>0</v>
      </c>
      <c r="S72" s="18" t="n">
        <v>0.14062527</v>
      </c>
      <c r="T72" s="20" t="n">
        <v>0.04138421</v>
      </c>
    </row>
    <row r="73" spans="1:20">
      <c r="A73" s="15" t="s">
        <v>248</v>
      </c>
      <c r="B73" s="17" t="n">
        <v>8249</v>
      </c>
      <c r="C73" s="18">
        <f>(222.0/B73*100)</f>
        <v/>
      </c>
      <c r="D73" s="19" t="n">
        <v>8027</v>
      </c>
      <c r="E73" s="18" t="n">
        <v>48.00867201</v>
      </c>
      <c r="F73" s="20" t="n">
        <v>1.1767913</v>
      </c>
      <c r="G73" s="18" t="n">
        <v>11.31223639</v>
      </c>
      <c r="H73" s="20" t="n">
        <v>0.45185833</v>
      </c>
      <c r="I73" s="18" t="n">
        <v>39.9334839</v>
      </c>
      <c r="J73" s="20" t="n">
        <v>1.04593796</v>
      </c>
      <c r="K73" s="18" t="n">
        <v>0</v>
      </c>
      <c r="L73" s="20" t="n">
        <v>0</v>
      </c>
      <c r="M73" s="18" t="s">
        <v>182</v>
      </c>
      <c r="N73" s="20" t="s">
        <v>182</v>
      </c>
      <c r="O73" s="18" t="n">
        <v>0</v>
      </c>
      <c r="P73" s="20" t="n">
        <v>0</v>
      </c>
      <c r="Q73" s="18" t="n">
        <v>0</v>
      </c>
      <c r="R73" s="20" t="n">
        <v>0</v>
      </c>
      <c r="S73" s="18" t="n">
        <v>0.7456077</v>
      </c>
      <c r="T73" s="20" t="n">
        <v>0.14675002</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60.02863732</v>
      </c>
      <c r="F77" s="20" t="n">
        <v>0.67388384</v>
      </c>
      <c r="G77" s="18" t="n">
        <v>11.84460548</v>
      </c>
      <c r="H77" s="20" t="n">
        <v>0.51661036</v>
      </c>
      <c r="I77" s="18" t="n">
        <v>22.0187034</v>
      </c>
      <c r="J77" s="20" t="n">
        <v>0.5790734</v>
      </c>
      <c r="K77" s="18" t="n">
        <v>0</v>
      </c>
      <c r="L77" s="20" t="n">
        <v>0</v>
      </c>
      <c r="M77" s="18" t="s">
        <v>182</v>
      </c>
      <c r="N77" s="20" t="s">
        <v>182</v>
      </c>
      <c r="O77" s="18" t="n">
        <v>0</v>
      </c>
      <c r="P77" s="20" t="n">
        <v>0</v>
      </c>
      <c r="Q77" s="18" t="n">
        <v>0</v>
      </c>
      <c r="R77" s="20" t="n">
        <v>0</v>
      </c>
      <c r="S77" s="18" t="n">
        <v>6.1080538</v>
      </c>
      <c r="T77" s="20" t="n">
        <v>0.49718953</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288</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6.99202905</v>
      </c>
      <c r="F7" s="20" t="n">
        <v>0.2963575</v>
      </c>
      <c r="G7" s="18" t="n">
        <v>10.9851963</v>
      </c>
      <c r="H7" s="20" t="n">
        <v>0.40921034</v>
      </c>
      <c r="I7" s="18" t="n">
        <v>76.14452817999999</v>
      </c>
      <c r="J7" s="20" t="n">
        <v>0.57000681</v>
      </c>
      <c r="K7" s="18" t="n">
        <v>0</v>
      </c>
      <c r="L7" s="20" t="n">
        <v>0</v>
      </c>
      <c r="M7" s="18" t="s">
        <v>182</v>
      </c>
      <c r="N7" s="20" t="s">
        <v>182</v>
      </c>
      <c r="O7" s="18" t="n">
        <v>0</v>
      </c>
      <c r="P7" s="20" t="n">
        <v>0</v>
      </c>
      <c r="Q7" s="18" t="n">
        <v>0</v>
      </c>
      <c r="R7" s="20" t="n">
        <v>0</v>
      </c>
      <c r="S7" s="18" t="n">
        <v>5.87824647</v>
      </c>
      <c r="T7" s="20" t="n">
        <v>0.28736615</v>
      </c>
    </row>
    <row r="8" spans="1:20">
      <c r="A8" s="15" t="s">
        <v>183</v>
      </c>
      <c r="B8" s="17" t="n">
        <v>7007</v>
      </c>
      <c r="C8" s="18">
        <f>(128.0/B8*100)</f>
        <v/>
      </c>
      <c r="D8" s="19" t="n">
        <v>6879</v>
      </c>
      <c r="E8" s="18" t="n">
        <v>5.07030148</v>
      </c>
      <c r="F8" s="20" t="n">
        <v>0.44449154</v>
      </c>
      <c r="G8" s="18" t="n">
        <v>4.6876035</v>
      </c>
      <c r="H8" s="20" t="n">
        <v>0.32622565</v>
      </c>
      <c r="I8" s="18" t="n">
        <v>82.51140171</v>
      </c>
      <c r="J8" s="20" t="n">
        <v>0.80760751</v>
      </c>
      <c r="K8" s="18" t="n">
        <v>0</v>
      </c>
      <c r="L8" s="20" t="n">
        <v>0</v>
      </c>
      <c r="M8" s="18" t="s">
        <v>182</v>
      </c>
      <c r="N8" s="20" t="s">
        <v>182</v>
      </c>
      <c r="O8" s="18" t="n">
        <v>0.48120063</v>
      </c>
      <c r="P8" s="20" t="n">
        <v>0.11853511</v>
      </c>
      <c r="Q8" s="18" t="n">
        <v>0</v>
      </c>
      <c r="R8" s="20" t="n">
        <v>0</v>
      </c>
      <c r="S8" s="18" t="n">
        <v>7.24949268</v>
      </c>
      <c r="T8" s="20" t="n">
        <v>0.36938886</v>
      </c>
    </row>
    <row r="9" spans="1:20">
      <c r="A9" s="15" t="s">
        <v>184</v>
      </c>
      <c r="B9" s="17" t="n">
        <v>9651</v>
      </c>
      <c r="C9" s="18">
        <f>(475.0/B9*100)</f>
        <v/>
      </c>
      <c r="D9" s="19" t="n">
        <v>9176</v>
      </c>
      <c r="E9" s="18" t="n">
        <v>5.53226974</v>
      </c>
      <c r="F9" s="20" t="n">
        <v>0.30435253</v>
      </c>
      <c r="G9" s="18" t="n">
        <v>6.21855289</v>
      </c>
      <c r="H9" s="20" t="n">
        <v>0.29804905</v>
      </c>
      <c r="I9" s="18" t="n">
        <v>77.55125769999999</v>
      </c>
      <c r="J9" s="20" t="n">
        <v>0.76442276</v>
      </c>
      <c r="K9" s="18" t="n">
        <v>0</v>
      </c>
      <c r="L9" s="20" t="n">
        <v>0</v>
      </c>
      <c r="M9" s="18" t="s">
        <v>182</v>
      </c>
      <c r="N9" s="20" t="s">
        <v>182</v>
      </c>
      <c r="O9" s="18" t="n">
        <v>3.12761745</v>
      </c>
      <c r="P9" s="20" t="n">
        <v>0.5592627</v>
      </c>
      <c r="Q9" s="18" t="n">
        <v>0</v>
      </c>
      <c r="R9" s="20" t="n">
        <v>0</v>
      </c>
      <c r="S9" s="18" t="n">
        <v>7.57030222</v>
      </c>
      <c r="T9" s="20" t="n">
        <v>0.46780563</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9.09759891</v>
      </c>
      <c r="F11" s="20" t="n">
        <v>0.5247931300000001</v>
      </c>
      <c r="G11" s="18" t="n">
        <v>12.849552</v>
      </c>
      <c r="H11" s="20" t="n">
        <v>0.50376196</v>
      </c>
      <c r="I11" s="18" t="n">
        <v>72.11277289</v>
      </c>
      <c r="J11" s="20" t="n">
        <v>0.82519791</v>
      </c>
      <c r="K11" s="18" t="n">
        <v>0</v>
      </c>
      <c r="L11" s="20" t="n">
        <v>0</v>
      </c>
      <c r="M11" s="18" t="s">
        <v>182</v>
      </c>
      <c r="N11" s="20" t="s">
        <v>182</v>
      </c>
      <c r="O11" s="18" t="n">
        <v>0</v>
      </c>
      <c r="P11" s="20" t="n">
        <v>0</v>
      </c>
      <c r="Q11" s="18" t="n">
        <v>0</v>
      </c>
      <c r="R11" s="20" t="n">
        <v>0</v>
      </c>
      <c r="S11" s="18" t="n">
        <v>5.9400762</v>
      </c>
      <c r="T11" s="20" t="n">
        <v>0.47240291</v>
      </c>
    </row>
    <row r="12" spans="1:20">
      <c r="A12" s="15" t="s">
        <v>187</v>
      </c>
      <c r="B12" s="17" t="n">
        <v>6894</v>
      </c>
      <c r="C12" s="18">
        <f>(125.0/B12*100)</f>
        <v/>
      </c>
      <c r="D12" s="19" t="n">
        <v>6769</v>
      </c>
      <c r="E12" s="18" t="n">
        <v>6.31869074</v>
      </c>
      <c r="F12" s="20" t="n">
        <v>0.44529355</v>
      </c>
      <c r="G12" s="18" t="n">
        <v>5.36488507</v>
      </c>
      <c r="H12" s="20" t="n">
        <v>0.39355037</v>
      </c>
      <c r="I12" s="18" t="n">
        <v>78.83373401999999</v>
      </c>
      <c r="J12" s="20" t="n">
        <v>0.99362525</v>
      </c>
      <c r="K12" s="18" t="n">
        <v>0</v>
      </c>
      <c r="L12" s="20" t="n">
        <v>0</v>
      </c>
      <c r="M12" s="18" t="s">
        <v>182</v>
      </c>
      <c r="N12" s="20" t="s">
        <v>182</v>
      </c>
      <c r="O12" s="18" t="n">
        <v>2.37450177</v>
      </c>
      <c r="P12" s="20" t="n">
        <v>0.59805562</v>
      </c>
      <c r="Q12" s="18" t="n">
        <v>0</v>
      </c>
      <c r="R12" s="20" t="n">
        <v>0</v>
      </c>
      <c r="S12" s="18" t="n">
        <v>7.10818839</v>
      </c>
      <c r="T12" s="20" t="n">
        <v>0.44601668</v>
      </c>
    </row>
    <row r="13" spans="1:20">
      <c r="A13" s="15" t="s">
        <v>188</v>
      </c>
      <c r="B13" s="17" t="n">
        <v>7161</v>
      </c>
      <c r="C13" s="18">
        <f>(301.0/B13*100)</f>
        <v/>
      </c>
      <c r="D13" s="19" t="n">
        <v>6860</v>
      </c>
      <c r="E13" s="18" t="n">
        <v>4.97357597</v>
      </c>
      <c r="F13" s="20" t="n">
        <v>0.34898648</v>
      </c>
      <c r="G13" s="18" t="n">
        <v>15.01822418</v>
      </c>
      <c r="H13" s="20" t="n">
        <v>0.5372066599999999</v>
      </c>
      <c r="I13" s="18" t="n">
        <v>69.67302914</v>
      </c>
      <c r="J13" s="20" t="n">
        <v>0.97442578</v>
      </c>
      <c r="K13" s="18" t="n">
        <v>0</v>
      </c>
      <c r="L13" s="20" t="n">
        <v>0</v>
      </c>
      <c r="M13" s="18" t="s">
        <v>182</v>
      </c>
      <c r="N13" s="20" t="s">
        <v>182</v>
      </c>
      <c r="O13" s="18" t="n">
        <v>4.18252404</v>
      </c>
      <c r="P13" s="20" t="n">
        <v>0.48048381</v>
      </c>
      <c r="Q13" s="18" t="n">
        <v>0</v>
      </c>
      <c r="R13" s="20" t="n">
        <v>0</v>
      </c>
      <c r="S13" s="18" t="n">
        <v>6.15264667</v>
      </c>
      <c r="T13" s="20" t="n">
        <v>0.41976581</v>
      </c>
    </row>
    <row r="14" spans="1:20">
      <c r="A14" s="15" t="s">
        <v>189</v>
      </c>
      <c r="B14" s="17" t="n">
        <v>5587</v>
      </c>
      <c r="C14" s="18">
        <f>(185.0/B14*100)</f>
        <v/>
      </c>
      <c r="D14" s="19" t="n">
        <v>5402</v>
      </c>
      <c r="E14" s="18" t="n">
        <v>5.31140904</v>
      </c>
      <c r="F14" s="20" t="n">
        <v>0.31153847</v>
      </c>
      <c r="G14" s="18" t="n">
        <v>7.8724814</v>
      </c>
      <c r="H14" s="20" t="n">
        <v>0.42595083</v>
      </c>
      <c r="I14" s="18" t="n">
        <v>83.73429607999999</v>
      </c>
      <c r="J14" s="20" t="n">
        <v>0.66542144</v>
      </c>
      <c r="K14" s="18" t="n">
        <v>0</v>
      </c>
      <c r="L14" s="20" t="n">
        <v>0</v>
      </c>
      <c r="M14" s="18" t="s">
        <v>182</v>
      </c>
      <c r="N14" s="20" t="s">
        <v>182</v>
      </c>
      <c r="O14" s="18" t="n">
        <v>0</v>
      </c>
      <c r="P14" s="20" t="n">
        <v>0</v>
      </c>
      <c r="Q14" s="18" t="n">
        <v>0</v>
      </c>
      <c r="R14" s="20" t="n">
        <v>0</v>
      </c>
      <c r="S14" s="18" t="n">
        <v>3.08181347</v>
      </c>
      <c r="T14" s="20" t="n">
        <v>0.28058109</v>
      </c>
    </row>
    <row r="15" spans="1:20">
      <c r="A15" s="15" t="s">
        <v>190</v>
      </c>
      <c r="B15" s="17" t="n">
        <v>5882</v>
      </c>
      <c r="C15" s="18">
        <f>(131.0/B15*100)</f>
        <v/>
      </c>
      <c r="D15" s="19" t="n">
        <v>5751</v>
      </c>
      <c r="E15" s="18" t="n">
        <v>5.89843542</v>
      </c>
      <c r="F15" s="20" t="n">
        <v>0.42647925</v>
      </c>
      <c r="G15" s="18" t="n">
        <v>11.16775981</v>
      </c>
      <c r="H15" s="20" t="n">
        <v>0.45961285</v>
      </c>
      <c r="I15" s="18" t="n">
        <v>77.43104133</v>
      </c>
      <c r="J15" s="20" t="n">
        <v>0.87356108</v>
      </c>
      <c r="K15" s="18" t="n">
        <v>0</v>
      </c>
      <c r="L15" s="20" t="n">
        <v>0</v>
      </c>
      <c r="M15" s="18" t="s">
        <v>182</v>
      </c>
      <c r="N15" s="20" t="s">
        <v>182</v>
      </c>
      <c r="O15" s="18" t="n">
        <v>1.02633195</v>
      </c>
      <c r="P15" s="20" t="n">
        <v>0.45994508</v>
      </c>
      <c r="Q15" s="18" t="n">
        <v>0</v>
      </c>
      <c r="R15" s="20" t="n">
        <v>0</v>
      </c>
      <c r="S15" s="18" t="n">
        <v>4.47643149</v>
      </c>
      <c r="T15" s="20" t="n">
        <v>0.38705697</v>
      </c>
    </row>
    <row r="16" spans="1:20">
      <c r="A16" s="15" t="s">
        <v>191</v>
      </c>
      <c r="B16" s="17" t="n">
        <v>6108</v>
      </c>
      <c r="C16" s="18">
        <f>(244.0/B16*100)</f>
        <v/>
      </c>
      <c r="D16" s="19" t="n">
        <v>5864</v>
      </c>
      <c r="E16" s="18" t="n">
        <v>7.958084</v>
      </c>
      <c r="F16" s="20" t="n">
        <v>0.41236707</v>
      </c>
      <c r="G16" s="18" t="n">
        <v>5.51531407</v>
      </c>
      <c r="H16" s="20" t="n">
        <v>0.33204626</v>
      </c>
      <c r="I16" s="18" t="n">
        <v>78.52660646</v>
      </c>
      <c r="J16" s="20" t="n">
        <v>0.80202659</v>
      </c>
      <c r="K16" s="18" t="n">
        <v>0</v>
      </c>
      <c r="L16" s="20" t="n">
        <v>0</v>
      </c>
      <c r="M16" s="18" t="s">
        <v>182</v>
      </c>
      <c r="N16" s="20" t="s">
        <v>182</v>
      </c>
      <c r="O16" s="18" t="n">
        <v>0</v>
      </c>
      <c r="P16" s="20" t="n">
        <v>0</v>
      </c>
      <c r="Q16" s="18" t="n">
        <v>0</v>
      </c>
      <c r="R16" s="20" t="n">
        <v>0</v>
      </c>
      <c r="S16" s="18" t="n">
        <v>7.99999548</v>
      </c>
      <c r="T16" s="20" t="n">
        <v>0.56396922</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16.66390129</v>
      </c>
      <c r="F18" s="20" t="n">
        <v>0.7270338</v>
      </c>
      <c r="G18" s="18" t="n">
        <v>18.36262242</v>
      </c>
      <c r="H18" s="20" t="n">
        <v>0.54580428</v>
      </c>
      <c r="I18" s="18" t="n">
        <v>57.7285408</v>
      </c>
      <c r="J18" s="20" t="n">
        <v>1.25255027</v>
      </c>
      <c r="K18" s="18" t="n">
        <v>0</v>
      </c>
      <c r="L18" s="20" t="n">
        <v>0</v>
      </c>
      <c r="M18" s="18" t="s">
        <v>182</v>
      </c>
      <c r="N18" s="20" t="s">
        <v>182</v>
      </c>
      <c r="O18" s="18" t="n">
        <v>0</v>
      </c>
      <c r="P18" s="20" t="n">
        <v>0</v>
      </c>
      <c r="Q18" s="18" t="n">
        <v>0</v>
      </c>
      <c r="R18" s="20" t="n">
        <v>0</v>
      </c>
      <c r="S18" s="18" t="n">
        <v>7.2449355</v>
      </c>
      <c r="T18" s="20" t="n">
        <v>0.70147348</v>
      </c>
    </row>
    <row r="19" spans="1:20">
      <c r="A19" s="15" t="s">
        <v>194</v>
      </c>
      <c r="B19" s="17" t="n">
        <v>5658</v>
      </c>
      <c r="C19" s="18">
        <f>(123.0/B19*100)</f>
        <v/>
      </c>
      <c r="D19" s="19" t="n">
        <v>5535</v>
      </c>
      <c r="E19" s="18" t="n">
        <v>9.00364605</v>
      </c>
      <c r="F19" s="20" t="n">
        <v>0.53810815</v>
      </c>
      <c r="G19" s="18" t="n">
        <v>14.64717126</v>
      </c>
      <c r="H19" s="20" t="n">
        <v>0.64698831</v>
      </c>
      <c r="I19" s="18" t="n">
        <v>70.10224837</v>
      </c>
      <c r="J19" s="20" t="n">
        <v>1.00605665</v>
      </c>
      <c r="K19" s="18" t="n">
        <v>0</v>
      </c>
      <c r="L19" s="20" t="n">
        <v>0</v>
      </c>
      <c r="M19" s="18" t="s">
        <v>182</v>
      </c>
      <c r="N19" s="20" t="s">
        <v>182</v>
      </c>
      <c r="O19" s="18" t="n">
        <v>0</v>
      </c>
      <c r="P19" s="20" t="n">
        <v>0</v>
      </c>
      <c r="Q19" s="18" t="n">
        <v>0</v>
      </c>
      <c r="R19" s="20" t="n">
        <v>0</v>
      </c>
      <c r="S19" s="18" t="n">
        <v>6.24693432</v>
      </c>
      <c r="T19" s="20" t="n">
        <v>0.4818491</v>
      </c>
    </row>
    <row r="20" spans="1:20">
      <c r="A20" s="15" t="s">
        <v>195</v>
      </c>
      <c r="B20" s="17" t="n">
        <v>3371</v>
      </c>
      <c r="C20" s="18">
        <f>(81.0/B20*100)</f>
        <v/>
      </c>
      <c r="D20" s="19" t="n">
        <v>3290</v>
      </c>
      <c r="E20" s="18" t="n">
        <v>4.89662786</v>
      </c>
      <c r="F20" s="20" t="n">
        <v>0.38171029</v>
      </c>
      <c r="G20" s="18" t="n">
        <v>8.565497799999999</v>
      </c>
      <c r="H20" s="20" t="n">
        <v>0.47979228</v>
      </c>
      <c r="I20" s="18" t="n">
        <v>81.97565794</v>
      </c>
      <c r="J20" s="20" t="n">
        <v>0.66558527</v>
      </c>
      <c r="K20" s="18" t="n">
        <v>0</v>
      </c>
      <c r="L20" s="20" t="n">
        <v>0</v>
      </c>
      <c r="M20" s="18" t="s">
        <v>182</v>
      </c>
      <c r="N20" s="20" t="s">
        <v>182</v>
      </c>
      <c r="O20" s="18" t="n">
        <v>0</v>
      </c>
      <c r="P20" s="20" t="n">
        <v>0</v>
      </c>
      <c r="Q20" s="18" t="n">
        <v>0</v>
      </c>
      <c r="R20" s="20" t="n">
        <v>0</v>
      </c>
      <c r="S20" s="18" t="n">
        <v>4.5622164</v>
      </c>
      <c r="T20" s="20" t="n">
        <v>0.36869636</v>
      </c>
    </row>
    <row r="21" spans="1:20">
      <c r="A21" s="15" t="s">
        <v>196</v>
      </c>
      <c r="B21" s="17" t="n">
        <v>5741</v>
      </c>
      <c r="C21" s="18">
        <f>(73.0/B21*100)</f>
        <v/>
      </c>
      <c r="D21" s="19" t="n">
        <v>5668</v>
      </c>
      <c r="E21" s="18" t="n">
        <v>3.03695765</v>
      </c>
      <c r="F21" s="20" t="n">
        <v>0.30144672</v>
      </c>
      <c r="G21" s="18" t="n">
        <v>7.78575979</v>
      </c>
      <c r="H21" s="20" t="n">
        <v>0.5388609</v>
      </c>
      <c r="I21" s="18" t="n">
        <v>85.27090307</v>
      </c>
      <c r="J21" s="20" t="n">
        <v>0.762915</v>
      </c>
      <c r="K21" s="18" t="n">
        <v>0</v>
      </c>
      <c r="L21" s="20" t="n">
        <v>0</v>
      </c>
      <c r="M21" s="18" t="s">
        <v>182</v>
      </c>
      <c r="N21" s="20" t="s">
        <v>182</v>
      </c>
      <c r="O21" s="18" t="n">
        <v>0</v>
      </c>
      <c r="P21" s="20" t="n">
        <v>0</v>
      </c>
      <c r="Q21" s="18" t="n">
        <v>0</v>
      </c>
      <c r="R21" s="20" t="n">
        <v>0</v>
      </c>
      <c r="S21" s="18" t="n">
        <v>3.9063795</v>
      </c>
      <c r="T21" s="20" t="n">
        <v>0.26883558</v>
      </c>
    </row>
    <row r="22" spans="1:20">
      <c r="A22" s="15" t="s">
        <v>197</v>
      </c>
      <c r="B22" s="17" t="n">
        <v>6598</v>
      </c>
      <c r="C22" s="18">
        <f>(98.0/B22*100)</f>
        <v/>
      </c>
      <c r="D22" s="19" t="n">
        <v>6500</v>
      </c>
      <c r="E22" s="18" t="n">
        <v>12.39388817</v>
      </c>
      <c r="F22" s="20" t="n">
        <v>0.68378902</v>
      </c>
      <c r="G22" s="18" t="n">
        <v>8.69589156</v>
      </c>
      <c r="H22" s="20" t="n">
        <v>0.37939386</v>
      </c>
      <c r="I22" s="18" t="n">
        <v>61.42118586</v>
      </c>
      <c r="J22" s="20" t="n">
        <v>1.43935189</v>
      </c>
      <c r="K22" s="18" t="n">
        <v>0</v>
      </c>
      <c r="L22" s="20" t="n">
        <v>0</v>
      </c>
      <c r="M22" s="18" t="s">
        <v>182</v>
      </c>
      <c r="N22" s="20" t="s">
        <v>182</v>
      </c>
      <c r="O22" s="18" t="n">
        <v>10.37914633</v>
      </c>
      <c r="P22" s="20" t="n">
        <v>1.3406859</v>
      </c>
      <c r="Q22" s="18" t="n">
        <v>0</v>
      </c>
      <c r="R22" s="20" t="n">
        <v>0</v>
      </c>
      <c r="S22" s="18" t="n">
        <v>7.10988807</v>
      </c>
      <c r="T22" s="20" t="n">
        <v>0.61425892</v>
      </c>
    </row>
    <row r="23" spans="1:20">
      <c r="A23" s="15" t="s">
        <v>198</v>
      </c>
      <c r="B23" s="17" t="n">
        <v>11583</v>
      </c>
      <c r="C23" s="18">
        <f>(505.0/B23*100)</f>
        <v/>
      </c>
      <c r="D23" s="19" t="n">
        <v>11078</v>
      </c>
      <c r="E23" s="18" t="n">
        <v>9.17703502</v>
      </c>
      <c r="F23" s="20" t="n">
        <v>0.45971777</v>
      </c>
      <c r="G23" s="18" t="n">
        <v>8.89458335</v>
      </c>
      <c r="H23" s="20" t="n">
        <v>0.40273239</v>
      </c>
      <c r="I23" s="18" t="n">
        <v>76.05467956</v>
      </c>
      <c r="J23" s="20" t="n">
        <v>0.82306347</v>
      </c>
      <c r="K23" s="18" t="n">
        <v>0</v>
      </c>
      <c r="L23" s="20" t="n">
        <v>0</v>
      </c>
      <c r="M23" s="18" t="s">
        <v>182</v>
      </c>
      <c r="N23" s="20" t="s">
        <v>182</v>
      </c>
      <c r="O23" s="18" t="n">
        <v>0</v>
      </c>
      <c r="P23" s="20" t="n">
        <v>0</v>
      </c>
      <c r="Q23" s="18" t="n">
        <v>0</v>
      </c>
      <c r="R23" s="20" t="n">
        <v>0</v>
      </c>
      <c r="S23" s="18" t="n">
        <v>5.87370207</v>
      </c>
      <c r="T23" s="20" t="n">
        <v>0.41788657</v>
      </c>
    </row>
    <row r="24" spans="1:20">
      <c r="A24" s="15" t="s">
        <v>199</v>
      </c>
      <c r="B24" s="17" t="n">
        <v>6647</v>
      </c>
      <c r="C24" s="18">
        <f>(13.0/B24*100)</f>
        <v/>
      </c>
      <c r="D24" s="19" t="n">
        <v>6634</v>
      </c>
      <c r="E24" s="18" t="n">
        <v>3.65328944</v>
      </c>
      <c r="F24" s="20" t="n">
        <v>0.27898099</v>
      </c>
      <c r="G24" s="18" t="n">
        <v>9.68299356</v>
      </c>
      <c r="H24" s="20" t="n">
        <v>0.45508065</v>
      </c>
      <c r="I24" s="18" t="n">
        <v>83.20396697</v>
      </c>
      <c r="J24" s="20" t="n">
        <v>0.71022287</v>
      </c>
      <c r="K24" s="18" t="n">
        <v>0</v>
      </c>
      <c r="L24" s="20" t="n">
        <v>0</v>
      </c>
      <c r="M24" s="18" t="s">
        <v>182</v>
      </c>
      <c r="N24" s="20" t="s">
        <v>182</v>
      </c>
      <c r="O24" s="18" t="n">
        <v>0</v>
      </c>
      <c r="P24" s="20" t="n">
        <v>0</v>
      </c>
      <c r="Q24" s="18" t="n">
        <v>0</v>
      </c>
      <c r="R24" s="20" t="n">
        <v>0</v>
      </c>
      <c r="S24" s="18" t="n">
        <v>3.45975003</v>
      </c>
      <c r="T24" s="20" t="n">
        <v>0.34068916</v>
      </c>
    </row>
    <row r="25" spans="1:20">
      <c r="A25" s="15" t="s">
        <v>200</v>
      </c>
      <c r="B25" s="17" t="n">
        <v>5581</v>
      </c>
      <c r="C25" s="18">
        <f>(28.0/B25*100)</f>
        <v/>
      </c>
      <c r="D25" s="19" t="n">
        <v>5553</v>
      </c>
      <c r="E25" s="18" t="n">
        <v>4.81090202</v>
      </c>
      <c r="F25" s="20" t="n">
        <v>0.37329901</v>
      </c>
      <c r="G25" s="18" t="n">
        <v>18.74972192</v>
      </c>
      <c r="H25" s="20" t="n">
        <v>0.68708414</v>
      </c>
      <c r="I25" s="18" t="n">
        <v>74.65721464000001</v>
      </c>
      <c r="J25" s="20" t="n">
        <v>0.8011195</v>
      </c>
      <c r="K25" s="18" t="n">
        <v>0</v>
      </c>
      <c r="L25" s="20" t="n">
        <v>0</v>
      </c>
      <c r="M25" s="18" t="s">
        <v>182</v>
      </c>
      <c r="N25" s="20" t="s">
        <v>182</v>
      </c>
      <c r="O25" s="18" t="n">
        <v>0</v>
      </c>
      <c r="P25" s="20" t="n">
        <v>0</v>
      </c>
      <c r="Q25" s="18" t="n">
        <v>0</v>
      </c>
      <c r="R25" s="20" t="n">
        <v>0</v>
      </c>
      <c r="S25" s="18" t="n">
        <v>1.78216142</v>
      </c>
      <c r="T25" s="20" t="n">
        <v>0.19739104</v>
      </c>
    </row>
    <row r="26" spans="1:20">
      <c r="A26" s="15" t="s">
        <v>201</v>
      </c>
      <c r="B26" s="17" t="n">
        <v>4869</v>
      </c>
      <c r="C26" s="18">
        <f>(98.0/B26*100)</f>
        <v/>
      </c>
      <c r="D26" s="19" t="n">
        <v>4771</v>
      </c>
      <c r="E26" s="18" t="n">
        <v>6.72515978</v>
      </c>
      <c r="F26" s="20" t="n">
        <v>0.44923731</v>
      </c>
      <c r="G26" s="18" t="n">
        <v>10.94366334</v>
      </c>
      <c r="H26" s="20" t="n">
        <v>0.45105971</v>
      </c>
      <c r="I26" s="18" t="n">
        <v>79.04058566</v>
      </c>
      <c r="J26" s="20" t="n">
        <v>0.63823776</v>
      </c>
      <c r="K26" s="18" t="n">
        <v>0</v>
      </c>
      <c r="L26" s="20" t="n">
        <v>0</v>
      </c>
      <c r="M26" s="18" t="s">
        <v>182</v>
      </c>
      <c r="N26" s="20" t="s">
        <v>182</v>
      </c>
      <c r="O26" s="18" t="n">
        <v>0</v>
      </c>
      <c r="P26" s="20" t="n">
        <v>0</v>
      </c>
      <c r="Q26" s="18" t="n">
        <v>0</v>
      </c>
      <c r="R26" s="20" t="n">
        <v>0</v>
      </c>
      <c r="S26" s="18" t="n">
        <v>3.29059122</v>
      </c>
      <c r="T26" s="20" t="n">
        <v>0.27636475</v>
      </c>
    </row>
    <row r="27" spans="1:20">
      <c r="A27" s="15" t="s">
        <v>202</v>
      </c>
      <c r="B27" s="17" t="n">
        <v>5299</v>
      </c>
      <c r="C27" s="18">
        <f>(159.0/B27*100)</f>
        <v/>
      </c>
      <c r="D27" s="19" t="n">
        <v>5140</v>
      </c>
      <c r="E27" s="18" t="n">
        <v>8.56044131</v>
      </c>
      <c r="F27" s="20" t="n">
        <v>0.34675025</v>
      </c>
      <c r="G27" s="18" t="n">
        <v>7.46238257</v>
      </c>
      <c r="H27" s="20" t="n">
        <v>0.36002535</v>
      </c>
      <c r="I27" s="18" t="n">
        <v>74.53332979</v>
      </c>
      <c r="J27" s="20" t="n">
        <v>0.56728668</v>
      </c>
      <c r="K27" s="18" t="n">
        <v>0</v>
      </c>
      <c r="L27" s="20" t="n">
        <v>0</v>
      </c>
      <c r="M27" s="18" t="s">
        <v>182</v>
      </c>
      <c r="N27" s="20" t="s">
        <v>182</v>
      </c>
      <c r="O27" s="18" t="n">
        <v>0</v>
      </c>
      <c r="P27" s="20" t="n">
        <v>0</v>
      </c>
      <c r="Q27" s="18" t="n">
        <v>0</v>
      </c>
      <c r="R27" s="20" t="n">
        <v>0</v>
      </c>
      <c r="S27" s="18" t="n">
        <v>9.44384633</v>
      </c>
      <c r="T27" s="20" t="n">
        <v>0.34812922</v>
      </c>
    </row>
    <row r="28" spans="1:20">
      <c r="A28" s="15" t="s">
        <v>203</v>
      </c>
      <c r="B28" s="17" t="n">
        <v>7568</v>
      </c>
      <c r="C28" s="18">
        <f>(123.0/B28*100)</f>
        <v/>
      </c>
      <c r="D28" s="19" t="n">
        <v>7445</v>
      </c>
      <c r="E28" s="18" t="n">
        <v>10.66174185</v>
      </c>
      <c r="F28" s="20" t="n">
        <v>0.5248621999999999</v>
      </c>
      <c r="G28" s="18" t="n">
        <v>13.05844892</v>
      </c>
      <c r="H28" s="20" t="n">
        <v>0.50253052</v>
      </c>
      <c r="I28" s="18" t="n">
        <v>73.74575136999999</v>
      </c>
      <c r="J28" s="20" t="n">
        <v>0.77129358</v>
      </c>
      <c r="K28" s="18" t="n">
        <v>0</v>
      </c>
      <c r="L28" s="20" t="n">
        <v>0</v>
      </c>
      <c r="M28" s="18" t="s">
        <v>182</v>
      </c>
      <c r="N28" s="20" t="s">
        <v>182</v>
      </c>
      <c r="O28" s="18" t="n">
        <v>0</v>
      </c>
      <c r="P28" s="20" t="n">
        <v>0</v>
      </c>
      <c r="Q28" s="18" t="n">
        <v>0</v>
      </c>
      <c r="R28" s="20" t="n">
        <v>0</v>
      </c>
      <c r="S28" s="18" t="n">
        <v>2.53405786</v>
      </c>
      <c r="T28" s="20" t="n">
        <v>0.25579915</v>
      </c>
    </row>
    <row r="29" spans="1:20">
      <c r="A29" s="15" t="s">
        <v>204</v>
      </c>
      <c r="B29" s="17" t="n">
        <v>5385</v>
      </c>
      <c r="C29" s="18">
        <f>(36.0/B29*100)</f>
        <v/>
      </c>
      <c r="D29" s="19" t="n">
        <v>5349</v>
      </c>
      <c r="E29" s="18" t="n">
        <v>4.90731807</v>
      </c>
      <c r="F29" s="20" t="n">
        <v>0.36701167</v>
      </c>
      <c r="G29" s="18" t="n">
        <v>7.12678535</v>
      </c>
      <c r="H29" s="20" t="n">
        <v>0.34577958</v>
      </c>
      <c r="I29" s="18" t="n">
        <v>81.94527734</v>
      </c>
      <c r="J29" s="20" t="n">
        <v>0.69713376</v>
      </c>
      <c r="K29" s="18" t="n">
        <v>0</v>
      </c>
      <c r="L29" s="20" t="n">
        <v>0</v>
      </c>
      <c r="M29" s="18" t="s">
        <v>182</v>
      </c>
      <c r="N29" s="20" t="s">
        <v>182</v>
      </c>
      <c r="O29" s="18" t="n">
        <v>2.76922343</v>
      </c>
      <c r="P29" s="20" t="n">
        <v>0.24152133</v>
      </c>
      <c r="Q29" s="18" t="n">
        <v>0</v>
      </c>
      <c r="R29" s="20" t="n">
        <v>0</v>
      </c>
      <c r="S29" s="18" t="n">
        <v>3.25139581</v>
      </c>
      <c r="T29" s="20" t="n">
        <v>0.31265846</v>
      </c>
    </row>
    <row r="30" spans="1:20">
      <c r="A30" s="15" t="s">
        <v>205</v>
      </c>
      <c r="B30" s="17" t="n">
        <v>4520</v>
      </c>
      <c r="C30" s="18">
        <f>(504.0/B30*100)</f>
        <v/>
      </c>
      <c r="D30" s="19" t="n">
        <v>4016</v>
      </c>
      <c r="E30" s="18" t="n">
        <v>6.01322015</v>
      </c>
      <c r="F30" s="20" t="n">
        <v>0.40945121</v>
      </c>
      <c r="G30" s="18" t="n">
        <v>10.65872403</v>
      </c>
      <c r="H30" s="20" t="n">
        <v>0.56895701</v>
      </c>
      <c r="I30" s="18" t="n">
        <v>77.62106864</v>
      </c>
      <c r="J30" s="20" t="n">
        <v>0.85502198</v>
      </c>
      <c r="K30" s="18" t="n">
        <v>0</v>
      </c>
      <c r="L30" s="20" t="n">
        <v>0</v>
      </c>
      <c r="M30" s="18" t="s">
        <v>182</v>
      </c>
      <c r="N30" s="20" t="s">
        <v>182</v>
      </c>
      <c r="O30" s="18" t="n">
        <v>0</v>
      </c>
      <c r="P30" s="20" t="n">
        <v>0</v>
      </c>
      <c r="Q30" s="18" t="n">
        <v>0</v>
      </c>
      <c r="R30" s="20" t="n">
        <v>0</v>
      </c>
      <c r="S30" s="18" t="n">
        <v>5.70698718</v>
      </c>
      <c r="T30" s="20" t="n">
        <v>0.45855704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9.25581513</v>
      </c>
      <c r="F32" s="20" t="n">
        <v>0.53022467</v>
      </c>
      <c r="G32" s="18" t="n">
        <v>12.97308483</v>
      </c>
      <c r="H32" s="20" t="n">
        <v>0.57235221</v>
      </c>
      <c r="I32" s="18" t="n">
        <v>74.70328185</v>
      </c>
      <c r="J32" s="20" t="n">
        <v>0.92196868</v>
      </c>
      <c r="K32" s="18" t="n">
        <v>0</v>
      </c>
      <c r="L32" s="20" t="n">
        <v>0</v>
      </c>
      <c r="M32" s="18" t="s">
        <v>182</v>
      </c>
      <c r="N32" s="20" t="s">
        <v>182</v>
      </c>
      <c r="O32" s="18" t="n">
        <v>0</v>
      </c>
      <c r="P32" s="20" t="n">
        <v>0</v>
      </c>
      <c r="Q32" s="18" t="n">
        <v>0</v>
      </c>
      <c r="R32" s="20" t="n">
        <v>0</v>
      </c>
      <c r="S32" s="18" t="n">
        <v>3.06781818</v>
      </c>
      <c r="T32" s="20" t="n">
        <v>0.21701567</v>
      </c>
    </row>
    <row r="33" spans="1:20">
      <c r="A33" s="15" t="s">
        <v>208</v>
      </c>
      <c r="B33" s="17" t="n">
        <v>7325</v>
      </c>
      <c r="C33" s="18">
        <f>(215.0/B33*100)</f>
        <v/>
      </c>
      <c r="D33" s="19" t="n">
        <v>7110</v>
      </c>
      <c r="E33" s="18" t="n">
        <v>9.995649719999999</v>
      </c>
      <c r="F33" s="20" t="n">
        <v>0.49703362</v>
      </c>
      <c r="G33" s="18" t="n">
        <v>10.70101004</v>
      </c>
      <c r="H33" s="20" t="n">
        <v>0.55599417</v>
      </c>
      <c r="I33" s="18" t="n">
        <v>75.09618096</v>
      </c>
      <c r="J33" s="20" t="n">
        <v>0.72226513</v>
      </c>
      <c r="K33" s="18" t="n">
        <v>0</v>
      </c>
      <c r="L33" s="20" t="n">
        <v>0</v>
      </c>
      <c r="M33" s="18" t="s">
        <v>182</v>
      </c>
      <c r="N33" s="20" t="s">
        <v>182</v>
      </c>
      <c r="O33" s="18" t="n">
        <v>0</v>
      </c>
      <c r="P33" s="20" t="n">
        <v>0</v>
      </c>
      <c r="Q33" s="18" t="n">
        <v>0</v>
      </c>
      <c r="R33" s="20" t="n">
        <v>0</v>
      </c>
      <c r="S33" s="18" t="n">
        <v>4.20715928</v>
      </c>
      <c r="T33" s="20" t="n">
        <v>0.2794142</v>
      </c>
    </row>
    <row r="34" spans="1:20">
      <c r="A34" s="15" t="s">
        <v>209</v>
      </c>
      <c r="B34" s="17" t="n">
        <v>6350</v>
      </c>
      <c r="C34" s="18">
        <f>(79.0/B34*100)</f>
        <v/>
      </c>
      <c r="D34" s="19" t="n">
        <v>6271</v>
      </c>
      <c r="E34" s="18" t="n">
        <v>10.42563405</v>
      </c>
      <c r="F34" s="20" t="n">
        <v>0.527979</v>
      </c>
      <c r="G34" s="18" t="n">
        <v>9.96252599</v>
      </c>
      <c r="H34" s="20" t="n">
        <v>0.47468282</v>
      </c>
      <c r="I34" s="18" t="n">
        <v>70.30934511</v>
      </c>
      <c r="J34" s="20" t="n">
        <v>0.97729345</v>
      </c>
      <c r="K34" s="18" t="n">
        <v>0</v>
      </c>
      <c r="L34" s="20" t="n">
        <v>0</v>
      </c>
      <c r="M34" s="18" t="s">
        <v>182</v>
      </c>
      <c r="N34" s="20" t="s">
        <v>182</v>
      </c>
      <c r="O34" s="18" t="n">
        <v>2.57674816</v>
      </c>
      <c r="P34" s="20" t="n">
        <v>0.53487772</v>
      </c>
      <c r="Q34" s="18" t="n">
        <v>0</v>
      </c>
      <c r="R34" s="20" t="n">
        <v>0</v>
      </c>
      <c r="S34" s="18" t="n">
        <v>6.72574669</v>
      </c>
      <c r="T34" s="20" t="n">
        <v>0.54864833</v>
      </c>
    </row>
    <row r="35" spans="1:20">
      <c r="A35" s="15" t="s">
        <v>210</v>
      </c>
      <c r="B35" s="17" t="n">
        <v>6406</v>
      </c>
      <c r="C35" s="18">
        <f>(67.0/B35*100)</f>
        <v/>
      </c>
      <c r="D35" s="19" t="n">
        <v>6339</v>
      </c>
      <c r="E35" s="18" t="n">
        <v>6.50473044</v>
      </c>
      <c r="F35" s="20" t="n">
        <v>0.35770974</v>
      </c>
      <c r="G35" s="18" t="n">
        <v>9.80262621</v>
      </c>
      <c r="H35" s="20" t="n">
        <v>0.38491796</v>
      </c>
      <c r="I35" s="18" t="n">
        <v>76.91676132000001</v>
      </c>
      <c r="J35" s="20" t="n">
        <v>0.63497097</v>
      </c>
      <c r="K35" s="18" t="n">
        <v>0</v>
      </c>
      <c r="L35" s="20" t="n">
        <v>0</v>
      </c>
      <c r="M35" s="18" t="s">
        <v>182</v>
      </c>
      <c r="N35" s="20" t="s">
        <v>182</v>
      </c>
      <c r="O35" s="18" t="n">
        <v>1.03972429</v>
      </c>
      <c r="P35" s="20" t="n">
        <v>0.05690605</v>
      </c>
      <c r="Q35" s="18" t="n">
        <v>0</v>
      </c>
      <c r="R35" s="20" t="n">
        <v>0</v>
      </c>
      <c r="S35" s="18" t="n">
        <v>5.73615773</v>
      </c>
      <c r="T35" s="20" t="n">
        <v>0.31403912</v>
      </c>
    </row>
    <row r="36" spans="1:20">
      <c r="A36" s="15" t="s">
        <v>211</v>
      </c>
      <c r="B36" s="17" t="n">
        <v>6736</v>
      </c>
      <c r="C36" s="18">
        <f>(42.0/B36*100)</f>
        <v/>
      </c>
      <c r="D36" s="19" t="n">
        <v>6694</v>
      </c>
      <c r="E36" s="18" t="n">
        <v>6.10434478</v>
      </c>
      <c r="F36" s="20" t="n">
        <v>0.39612355</v>
      </c>
      <c r="G36" s="18" t="n">
        <v>6.27236543</v>
      </c>
      <c r="H36" s="20" t="n">
        <v>0.31553962</v>
      </c>
      <c r="I36" s="18" t="n">
        <v>83.83610105</v>
      </c>
      <c r="J36" s="20" t="n">
        <v>0.62654095</v>
      </c>
      <c r="K36" s="18" t="n">
        <v>0</v>
      </c>
      <c r="L36" s="20" t="n">
        <v>0</v>
      </c>
      <c r="M36" s="18" t="s">
        <v>182</v>
      </c>
      <c r="N36" s="20" t="s">
        <v>182</v>
      </c>
      <c r="O36" s="18" t="n">
        <v>0</v>
      </c>
      <c r="P36" s="20" t="n">
        <v>0</v>
      </c>
      <c r="Q36" s="18" t="n">
        <v>0</v>
      </c>
      <c r="R36" s="20" t="n">
        <v>0</v>
      </c>
      <c r="S36" s="18" t="n">
        <v>3.78718874</v>
      </c>
      <c r="T36" s="20" t="n">
        <v>0.27842066</v>
      </c>
    </row>
    <row r="37" spans="1:20">
      <c r="A37" s="15" t="s">
        <v>212</v>
      </c>
      <c r="B37" s="17" t="n">
        <v>5458</v>
      </c>
      <c r="C37" s="18">
        <f>(228.0/B37*100)</f>
        <v/>
      </c>
      <c r="D37" s="19" t="n">
        <v>5230</v>
      </c>
      <c r="E37" s="18" t="n">
        <v>9.464902629999999</v>
      </c>
      <c r="F37" s="20" t="n">
        <v>0.60660855</v>
      </c>
      <c r="G37" s="18" t="n">
        <v>12.50855874</v>
      </c>
      <c r="H37" s="20" t="n">
        <v>0.53074671</v>
      </c>
      <c r="I37" s="18" t="n">
        <v>68.71736914</v>
      </c>
      <c r="J37" s="20" t="n">
        <v>1.24656743</v>
      </c>
      <c r="K37" s="18" t="n">
        <v>0</v>
      </c>
      <c r="L37" s="20" t="n">
        <v>0</v>
      </c>
      <c r="M37" s="18" t="s">
        <v>182</v>
      </c>
      <c r="N37" s="20" t="s">
        <v>182</v>
      </c>
      <c r="O37" s="18" t="n">
        <v>0</v>
      </c>
      <c r="P37" s="20" t="n">
        <v>0</v>
      </c>
      <c r="Q37" s="18" t="n">
        <v>0</v>
      </c>
      <c r="R37" s="20" t="n">
        <v>0</v>
      </c>
      <c r="S37" s="18" t="n">
        <v>9.30916949</v>
      </c>
      <c r="T37" s="20" t="n">
        <v>0.72561764</v>
      </c>
    </row>
    <row r="38" spans="1:20">
      <c r="A38" s="15" t="s">
        <v>213</v>
      </c>
      <c r="B38" s="17" t="n">
        <v>5860</v>
      </c>
      <c r="C38" s="18">
        <f>(62.0/B38*100)</f>
        <v/>
      </c>
      <c r="D38" s="19" t="n">
        <v>5798</v>
      </c>
      <c r="E38" s="18" t="n">
        <v>5.75330743</v>
      </c>
      <c r="F38" s="20" t="n">
        <v>0.50063532</v>
      </c>
      <c r="G38" s="18" t="n">
        <v>5.6230341</v>
      </c>
      <c r="H38" s="20" t="n">
        <v>0.40475536</v>
      </c>
      <c r="I38" s="18" t="n">
        <v>80.9202145</v>
      </c>
      <c r="J38" s="20" t="n">
        <v>0.87216611</v>
      </c>
      <c r="K38" s="18" t="n">
        <v>0</v>
      </c>
      <c r="L38" s="20" t="n">
        <v>0</v>
      </c>
      <c r="M38" s="18" t="s">
        <v>182</v>
      </c>
      <c r="N38" s="20" t="s">
        <v>182</v>
      </c>
      <c r="O38" s="18" t="n">
        <v>0</v>
      </c>
      <c r="P38" s="20" t="n">
        <v>0</v>
      </c>
      <c r="Q38" s="18" t="n">
        <v>0</v>
      </c>
      <c r="R38" s="20" t="n">
        <v>0</v>
      </c>
      <c r="S38" s="18" t="n">
        <v>7.70344397</v>
      </c>
      <c r="T38" s="20" t="n">
        <v>0.48805732</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5.14822964</v>
      </c>
      <c r="F40" s="20" t="n">
        <v>0.42173302</v>
      </c>
      <c r="G40" s="18" t="n">
        <v>8.019218840000001</v>
      </c>
      <c r="H40" s="20" t="n">
        <v>0.61617318</v>
      </c>
      <c r="I40" s="18" t="n">
        <v>72.30591978</v>
      </c>
      <c r="J40" s="20" t="n">
        <v>1.14874122</v>
      </c>
      <c r="K40" s="18" t="n">
        <v>0</v>
      </c>
      <c r="L40" s="20" t="n">
        <v>0</v>
      </c>
      <c r="M40" s="18" t="s">
        <v>182</v>
      </c>
      <c r="N40" s="20" t="s">
        <v>182</v>
      </c>
      <c r="O40" s="18" t="n">
        <v>8.99459371</v>
      </c>
      <c r="P40" s="20" t="n">
        <v>0.20107637</v>
      </c>
      <c r="Q40" s="18" t="n">
        <v>0</v>
      </c>
      <c r="R40" s="20" t="n">
        <v>0</v>
      </c>
      <c r="S40" s="18" t="n">
        <v>5.53203803</v>
      </c>
      <c r="T40" s="20" t="n">
        <v>0.52493768</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9.359401569999999</v>
      </c>
      <c r="F46" s="20" t="n">
        <v>0.28554619</v>
      </c>
      <c r="G46" s="18" t="n">
        <v>9.406780680000001</v>
      </c>
      <c r="H46" s="20" t="n">
        <v>0.32398503</v>
      </c>
      <c r="I46" s="18" t="n">
        <v>52.41210995</v>
      </c>
      <c r="J46" s="20" t="n">
        <v>0.92602104</v>
      </c>
      <c r="K46" s="18" t="n">
        <v>0</v>
      </c>
      <c r="L46" s="20" t="n">
        <v>0</v>
      </c>
      <c r="M46" s="18" t="s">
        <v>182</v>
      </c>
      <c r="N46" s="20" t="s">
        <v>182</v>
      </c>
      <c r="O46" s="18" t="n">
        <v>0</v>
      </c>
      <c r="P46" s="20" t="n">
        <v>0</v>
      </c>
      <c r="Q46" s="18" t="n">
        <v>0</v>
      </c>
      <c r="R46" s="20" t="n">
        <v>0</v>
      </c>
      <c r="S46" s="18" t="n">
        <v>28.8217078</v>
      </c>
      <c r="T46" s="20" t="n">
        <v>1.0604525</v>
      </c>
    </row>
    <row r="47" spans="1:20">
      <c r="A47" s="15" t="s">
        <v>222</v>
      </c>
      <c r="B47" s="17" t="n">
        <v>5928</v>
      </c>
      <c r="C47" s="18">
        <f>(106.0/B47*100)</f>
        <v/>
      </c>
      <c r="D47" s="19" t="n">
        <v>5822</v>
      </c>
      <c r="E47" s="18" t="n">
        <v>17.86271882</v>
      </c>
      <c r="F47" s="20" t="n">
        <v>0.69129375</v>
      </c>
      <c r="G47" s="18" t="n">
        <v>8.030524310000001</v>
      </c>
      <c r="H47" s="20" t="n">
        <v>0.42194362</v>
      </c>
      <c r="I47" s="18" t="n">
        <v>60.0503142</v>
      </c>
      <c r="J47" s="20" t="n">
        <v>1.32843429</v>
      </c>
      <c r="K47" s="18" t="n">
        <v>0</v>
      </c>
      <c r="L47" s="20" t="n">
        <v>0</v>
      </c>
      <c r="M47" s="18" t="s">
        <v>182</v>
      </c>
      <c r="N47" s="20" t="s">
        <v>182</v>
      </c>
      <c r="O47" s="18" t="n">
        <v>0</v>
      </c>
      <c r="P47" s="20" t="n">
        <v>0</v>
      </c>
      <c r="Q47" s="18" t="n">
        <v>0</v>
      </c>
      <c r="R47" s="20" t="n">
        <v>0</v>
      </c>
      <c r="S47" s="18" t="n">
        <v>14.05644266</v>
      </c>
      <c r="T47" s="20" t="n">
        <v>0.98681292</v>
      </c>
    </row>
    <row r="48" spans="1:20">
      <c r="A48" s="15" t="s">
        <v>223</v>
      </c>
      <c r="B48" s="17" t="n">
        <v>9841</v>
      </c>
      <c r="C48" s="18">
        <f>(19.0/B48*100)</f>
        <v/>
      </c>
      <c r="D48" s="19" t="n">
        <v>9822</v>
      </c>
      <c r="E48" s="18" t="n">
        <v>7.62498082</v>
      </c>
      <c r="F48" s="20" t="n">
        <v>0.5689229</v>
      </c>
      <c r="G48" s="18" t="n">
        <v>15.43328053</v>
      </c>
      <c r="H48" s="20" t="n">
        <v>0.47632102</v>
      </c>
      <c r="I48" s="18" t="n">
        <v>74.4745053</v>
      </c>
      <c r="J48" s="20" t="n">
        <v>0.98914655</v>
      </c>
      <c r="K48" s="18" t="n">
        <v>0</v>
      </c>
      <c r="L48" s="20" t="n">
        <v>0</v>
      </c>
      <c r="M48" s="18" t="s">
        <v>182</v>
      </c>
      <c r="N48" s="20" t="s">
        <v>182</v>
      </c>
      <c r="O48" s="18" t="n">
        <v>0</v>
      </c>
      <c r="P48" s="20" t="n">
        <v>0</v>
      </c>
      <c r="Q48" s="18" t="n">
        <v>0</v>
      </c>
      <c r="R48" s="20" t="n">
        <v>0</v>
      </c>
      <c r="S48" s="18" t="n">
        <v>2.46723335</v>
      </c>
      <c r="T48" s="20" t="n">
        <v>0.43541575</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17.02724595</v>
      </c>
      <c r="F50" s="20" t="n">
        <v>0.57888584</v>
      </c>
      <c r="G50" s="18" t="n">
        <v>12.98271912</v>
      </c>
      <c r="H50" s="20" t="n">
        <v>0.49817888</v>
      </c>
      <c r="I50" s="18" t="n">
        <v>64.55562673999999</v>
      </c>
      <c r="J50" s="20" t="n">
        <v>0.8308689500000001</v>
      </c>
      <c r="K50" s="18" t="n">
        <v>0</v>
      </c>
      <c r="L50" s="20" t="n">
        <v>0</v>
      </c>
      <c r="M50" s="18" t="s">
        <v>182</v>
      </c>
      <c r="N50" s="20" t="s">
        <v>182</v>
      </c>
      <c r="O50" s="18" t="n">
        <v>0</v>
      </c>
      <c r="P50" s="20" t="n">
        <v>0</v>
      </c>
      <c r="Q50" s="18" t="n">
        <v>0</v>
      </c>
      <c r="R50" s="20" t="n">
        <v>0</v>
      </c>
      <c r="S50" s="18" t="n">
        <v>5.43440819</v>
      </c>
      <c r="T50" s="20" t="n">
        <v>0.50543603</v>
      </c>
    </row>
    <row r="51" spans="1:20">
      <c r="A51" s="15" t="s">
        <v>226</v>
      </c>
      <c r="B51" s="17" t="n">
        <v>6866</v>
      </c>
      <c r="C51" s="18">
        <f>(114.0/B51*100)</f>
        <v/>
      </c>
      <c r="D51" s="19" t="n">
        <v>6752</v>
      </c>
      <c r="E51" s="18" t="n">
        <v>7.45857333</v>
      </c>
      <c r="F51" s="20" t="n">
        <v>0.35774504</v>
      </c>
      <c r="G51" s="18" t="n">
        <v>9.72465272</v>
      </c>
      <c r="H51" s="20" t="n">
        <v>0.50557646</v>
      </c>
      <c r="I51" s="18" t="n">
        <v>62.70959014</v>
      </c>
      <c r="J51" s="20" t="n">
        <v>1.16602127</v>
      </c>
      <c r="K51" s="18" t="n">
        <v>0</v>
      </c>
      <c r="L51" s="20" t="n">
        <v>0</v>
      </c>
      <c r="M51" s="18" t="s">
        <v>182</v>
      </c>
      <c r="N51" s="20" t="s">
        <v>182</v>
      </c>
      <c r="O51" s="18" t="n">
        <v>10.57769527</v>
      </c>
      <c r="P51" s="20" t="n">
        <v>0.61230008</v>
      </c>
      <c r="Q51" s="18" t="n">
        <v>0</v>
      </c>
      <c r="R51" s="20" t="n">
        <v>0</v>
      </c>
      <c r="S51" s="18" t="n">
        <v>9.529488539999999</v>
      </c>
      <c r="T51" s="20" t="n">
        <v>1.05318234</v>
      </c>
    </row>
    <row r="52" spans="1:20">
      <c r="A52" s="15" t="s">
        <v>227</v>
      </c>
      <c r="B52" s="17" t="n">
        <v>5809</v>
      </c>
      <c r="C52" s="18">
        <f>(116.0/B52*100)</f>
        <v/>
      </c>
      <c r="D52" s="19" t="n">
        <v>5693</v>
      </c>
      <c r="E52" s="18" t="n">
        <v>8.58950931</v>
      </c>
      <c r="F52" s="20" t="n">
        <v>0.46630936</v>
      </c>
      <c r="G52" s="18" t="n">
        <v>10.34251156</v>
      </c>
      <c r="H52" s="20" t="n">
        <v>0.40921818</v>
      </c>
      <c r="I52" s="18" t="n">
        <v>75.38798279</v>
      </c>
      <c r="J52" s="20" t="n">
        <v>0.89993897</v>
      </c>
      <c r="K52" s="18" t="n">
        <v>0</v>
      </c>
      <c r="L52" s="20" t="n">
        <v>0</v>
      </c>
      <c r="M52" s="18" t="s">
        <v>182</v>
      </c>
      <c r="N52" s="20" t="s">
        <v>182</v>
      </c>
      <c r="O52" s="18" t="n">
        <v>0</v>
      </c>
      <c r="P52" s="20" t="n">
        <v>0</v>
      </c>
      <c r="Q52" s="18" t="n">
        <v>0</v>
      </c>
      <c r="R52" s="20" t="n">
        <v>0</v>
      </c>
      <c r="S52" s="18" t="n">
        <v>5.67999634</v>
      </c>
      <c r="T52" s="20" t="n">
        <v>0.43647988</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17.93204252</v>
      </c>
      <c r="F54" s="20" t="n">
        <v>0.6836027</v>
      </c>
      <c r="G54" s="18" t="n">
        <v>9.436305920000001</v>
      </c>
      <c r="H54" s="20" t="n">
        <v>0.48495044</v>
      </c>
      <c r="I54" s="18" t="n">
        <v>60.65374378</v>
      </c>
      <c r="J54" s="20" t="n">
        <v>1.23510725</v>
      </c>
      <c r="K54" s="18" t="n">
        <v>0</v>
      </c>
      <c r="L54" s="20" t="n">
        <v>0</v>
      </c>
      <c r="M54" s="18" t="s">
        <v>182</v>
      </c>
      <c r="N54" s="20" t="s">
        <v>182</v>
      </c>
      <c r="O54" s="18" t="n">
        <v>0</v>
      </c>
      <c r="P54" s="20" t="n">
        <v>0</v>
      </c>
      <c r="Q54" s="18" t="n">
        <v>0</v>
      </c>
      <c r="R54" s="20" t="n">
        <v>0</v>
      </c>
      <c r="S54" s="18" t="n">
        <v>11.97790778</v>
      </c>
      <c r="T54" s="20" t="n">
        <v>0.82469582</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10.55986896</v>
      </c>
      <c r="F56" s="20" t="n">
        <v>0.6156057</v>
      </c>
      <c r="G56" s="18" t="n">
        <v>19.7517981</v>
      </c>
      <c r="H56" s="20" t="n">
        <v>0.94947788</v>
      </c>
      <c r="I56" s="18" t="n">
        <v>67.77972305</v>
      </c>
      <c r="J56" s="20" t="n">
        <v>1.25659085</v>
      </c>
      <c r="K56" s="18" t="n">
        <v>0</v>
      </c>
      <c r="L56" s="20" t="n">
        <v>0</v>
      </c>
      <c r="M56" s="18" t="s">
        <v>182</v>
      </c>
      <c r="N56" s="20" t="s">
        <v>182</v>
      </c>
      <c r="O56" s="18" t="n">
        <v>0</v>
      </c>
      <c r="P56" s="20" t="n">
        <v>0</v>
      </c>
      <c r="Q56" s="18" t="n">
        <v>0</v>
      </c>
      <c r="R56" s="20" t="n">
        <v>0</v>
      </c>
      <c r="S56" s="18" t="n">
        <v>1.90860989</v>
      </c>
      <c r="T56" s="20" t="n">
        <v>0.24691757</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11.08621492</v>
      </c>
      <c r="F61" s="20" t="n">
        <v>0.49974222</v>
      </c>
      <c r="G61" s="18" t="n">
        <v>11.88403469</v>
      </c>
      <c r="H61" s="20" t="n">
        <v>0.51761598</v>
      </c>
      <c r="I61" s="18" t="n">
        <v>71.51162816999999</v>
      </c>
      <c r="J61" s="20" t="n">
        <v>0.90215604</v>
      </c>
      <c r="K61" s="18" t="n">
        <v>0</v>
      </c>
      <c r="L61" s="20" t="n">
        <v>0</v>
      </c>
      <c r="M61" s="18" t="s">
        <v>182</v>
      </c>
      <c r="N61" s="20" t="s">
        <v>182</v>
      </c>
      <c r="O61" s="18" t="n">
        <v>0</v>
      </c>
      <c r="P61" s="20" t="n">
        <v>0</v>
      </c>
      <c r="Q61" s="18" t="n">
        <v>0</v>
      </c>
      <c r="R61" s="20" t="n">
        <v>0</v>
      </c>
      <c r="S61" s="18" t="n">
        <v>5.51812222</v>
      </c>
      <c r="T61" s="20" t="n">
        <v>0.60631128</v>
      </c>
    </row>
    <row r="62" spans="1:20">
      <c r="A62" s="15" t="s">
        <v>237</v>
      </c>
      <c r="B62" s="17" t="n">
        <v>4476</v>
      </c>
      <c r="C62" s="18">
        <f>(5.0/B62*100)</f>
        <v/>
      </c>
      <c r="D62" s="19" t="n">
        <v>4471</v>
      </c>
      <c r="E62" s="18" t="n">
        <v>8.277440950000001</v>
      </c>
      <c r="F62" s="20" t="n">
        <v>0.41024345</v>
      </c>
      <c r="G62" s="18" t="n">
        <v>16.14491169</v>
      </c>
      <c r="H62" s="20" t="n">
        <v>0.55661493</v>
      </c>
      <c r="I62" s="18" t="n">
        <v>74.25894706</v>
      </c>
      <c r="J62" s="20" t="n">
        <v>0.6706864</v>
      </c>
      <c r="K62" s="18" t="n">
        <v>0</v>
      </c>
      <c r="L62" s="20" t="n">
        <v>0</v>
      </c>
      <c r="M62" s="18" t="s">
        <v>182</v>
      </c>
      <c r="N62" s="20" t="s">
        <v>182</v>
      </c>
      <c r="O62" s="18" t="n">
        <v>0</v>
      </c>
      <c r="P62" s="20" t="n">
        <v>0</v>
      </c>
      <c r="Q62" s="18" t="n">
        <v>0</v>
      </c>
      <c r="R62" s="20" t="n">
        <v>0</v>
      </c>
      <c r="S62" s="18" t="n">
        <v>1.31870029</v>
      </c>
      <c r="T62" s="20" t="n">
        <v>0.17451712</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11.42260366</v>
      </c>
      <c r="F67" s="20" t="n">
        <v>0.46338586</v>
      </c>
      <c r="G67" s="18" t="n">
        <v>12.23348372</v>
      </c>
      <c r="H67" s="20" t="n">
        <v>0.46027324</v>
      </c>
      <c r="I67" s="18" t="n">
        <v>73.26877183000001</v>
      </c>
      <c r="J67" s="20" t="n">
        <v>0.59423473</v>
      </c>
      <c r="K67" s="18" t="n">
        <v>0</v>
      </c>
      <c r="L67" s="20" t="n">
        <v>0</v>
      </c>
      <c r="M67" s="18" t="s">
        <v>182</v>
      </c>
      <c r="N67" s="20" t="s">
        <v>182</v>
      </c>
      <c r="O67" s="18" t="n">
        <v>0</v>
      </c>
      <c r="P67" s="20" t="n">
        <v>0</v>
      </c>
      <c r="Q67" s="18" t="n">
        <v>0</v>
      </c>
      <c r="R67" s="20" t="n">
        <v>0</v>
      </c>
      <c r="S67" s="18" t="n">
        <v>3.07514079</v>
      </c>
      <c r="T67" s="20" t="n">
        <v>0.26280581</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14.78611964</v>
      </c>
      <c r="F70" s="20" t="n">
        <v>0.79836491</v>
      </c>
      <c r="G70" s="18" t="n">
        <v>10.37487006</v>
      </c>
      <c r="H70" s="20" t="n">
        <v>0.58332823</v>
      </c>
      <c r="I70" s="18" t="n">
        <v>68.67802958999999</v>
      </c>
      <c r="J70" s="20" t="n">
        <v>0.97354702</v>
      </c>
      <c r="K70" s="18" t="n">
        <v>0</v>
      </c>
      <c r="L70" s="20" t="n">
        <v>0</v>
      </c>
      <c r="M70" s="18" t="s">
        <v>182</v>
      </c>
      <c r="N70" s="20" t="s">
        <v>182</v>
      </c>
      <c r="O70" s="18" t="n">
        <v>0</v>
      </c>
      <c r="P70" s="20" t="n">
        <v>0</v>
      </c>
      <c r="Q70" s="18" t="n">
        <v>0</v>
      </c>
      <c r="R70" s="20" t="n">
        <v>0</v>
      </c>
      <c r="S70" s="18" t="n">
        <v>6.16098072</v>
      </c>
      <c r="T70" s="20" t="n">
        <v>0.56785317</v>
      </c>
    </row>
    <row r="71" spans="1:20">
      <c r="A71" s="15" t="s">
        <v>246</v>
      </c>
      <c r="B71" s="17" t="n">
        <v>6115</v>
      </c>
      <c r="C71" s="18">
        <f>(109.0/B71*100)</f>
        <v/>
      </c>
      <c r="D71" s="19" t="n">
        <v>6006</v>
      </c>
      <c r="E71" s="18" t="n">
        <v>5.83587693</v>
      </c>
      <c r="F71" s="20" t="n">
        <v>0.26562879</v>
      </c>
      <c r="G71" s="18" t="n">
        <v>13.26634033</v>
      </c>
      <c r="H71" s="20" t="n">
        <v>0.44946344</v>
      </c>
      <c r="I71" s="18" t="n">
        <v>78.83392464000001</v>
      </c>
      <c r="J71" s="20" t="n">
        <v>0.50407592</v>
      </c>
      <c r="K71" s="18" t="n">
        <v>0</v>
      </c>
      <c r="L71" s="20" t="n">
        <v>0</v>
      </c>
      <c r="M71" s="18" t="s">
        <v>182</v>
      </c>
      <c r="N71" s="20" t="s">
        <v>182</v>
      </c>
      <c r="O71" s="18" t="n">
        <v>0</v>
      </c>
      <c r="P71" s="20" t="n">
        <v>0</v>
      </c>
      <c r="Q71" s="18" t="n">
        <v>0</v>
      </c>
      <c r="R71" s="20" t="n">
        <v>0</v>
      </c>
      <c r="S71" s="18" t="n">
        <v>2.0638581</v>
      </c>
      <c r="T71" s="20" t="n">
        <v>0.16766821</v>
      </c>
    </row>
    <row r="72" spans="1:20">
      <c r="A72" s="15" t="s">
        <v>247</v>
      </c>
      <c r="B72" s="17" t="n">
        <v>7708</v>
      </c>
      <c r="C72" s="18">
        <f>(8.0/B72*100)</f>
        <v/>
      </c>
      <c r="D72" s="19" t="n">
        <v>7700</v>
      </c>
      <c r="E72" s="18" t="n">
        <v>4.98232589</v>
      </c>
      <c r="F72" s="20" t="n">
        <v>0.29441003</v>
      </c>
      <c r="G72" s="18" t="n">
        <v>17.32666015</v>
      </c>
      <c r="H72" s="20" t="n">
        <v>0.5181964</v>
      </c>
      <c r="I72" s="18" t="n">
        <v>76.75773864</v>
      </c>
      <c r="J72" s="20" t="n">
        <v>0.59626026</v>
      </c>
      <c r="K72" s="18" t="n">
        <v>0</v>
      </c>
      <c r="L72" s="20" t="n">
        <v>0</v>
      </c>
      <c r="M72" s="18" t="s">
        <v>182</v>
      </c>
      <c r="N72" s="20" t="s">
        <v>182</v>
      </c>
      <c r="O72" s="18" t="n">
        <v>0</v>
      </c>
      <c r="P72" s="20" t="n">
        <v>0</v>
      </c>
      <c r="Q72" s="18" t="n">
        <v>0</v>
      </c>
      <c r="R72" s="20" t="n">
        <v>0</v>
      </c>
      <c r="S72" s="18" t="n">
        <v>0.93327532</v>
      </c>
      <c r="T72" s="20" t="n">
        <v>0.11180817</v>
      </c>
    </row>
    <row r="73" spans="1:20">
      <c r="A73" s="15" t="s">
        <v>248</v>
      </c>
      <c r="B73" s="17" t="n">
        <v>8249</v>
      </c>
      <c r="C73" s="18">
        <f>(225.0/B73*100)</f>
        <v/>
      </c>
      <c r="D73" s="19" t="n">
        <v>8024</v>
      </c>
      <c r="E73" s="18" t="n">
        <v>29.24352065</v>
      </c>
      <c r="F73" s="20" t="n">
        <v>0.90015939</v>
      </c>
      <c r="G73" s="18" t="n">
        <v>19.74445701</v>
      </c>
      <c r="H73" s="20" t="n">
        <v>0.61867982</v>
      </c>
      <c r="I73" s="18" t="n">
        <v>49.06942018</v>
      </c>
      <c r="J73" s="20" t="n">
        <v>0.8663795399999999</v>
      </c>
      <c r="K73" s="18" t="n">
        <v>0</v>
      </c>
      <c r="L73" s="20" t="n">
        <v>0</v>
      </c>
      <c r="M73" s="18" t="s">
        <v>182</v>
      </c>
      <c r="N73" s="20" t="s">
        <v>182</v>
      </c>
      <c r="O73" s="18" t="n">
        <v>0</v>
      </c>
      <c r="P73" s="20" t="n">
        <v>0</v>
      </c>
      <c r="Q73" s="18" t="n">
        <v>0</v>
      </c>
      <c r="R73" s="20" t="n">
        <v>0</v>
      </c>
      <c r="S73" s="18" t="n">
        <v>1.94260216</v>
      </c>
      <c r="T73" s="20" t="n">
        <v>0.21586259</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9.979696260000001</v>
      </c>
      <c r="F77" s="20" t="n">
        <v>0.36855771</v>
      </c>
      <c r="G77" s="18" t="n">
        <v>11.28385595</v>
      </c>
      <c r="H77" s="20" t="n">
        <v>0.44186838</v>
      </c>
      <c r="I77" s="18" t="n">
        <v>62.01306038</v>
      </c>
      <c r="J77" s="20" t="n">
        <v>0.94029083</v>
      </c>
      <c r="K77" s="18" t="n">
        <v>0</v>
      </c>
      <c r="L77" s="20" t="n">
        <v>0</v>
      </c>
      <c r="M77" s="18" t="s">
        <v>182</v>
      </c>
      <c r="N77" s="20" t="s">
        <v>182</v>
      </c>
      <c r="O77" s="18" t="n">
        <v>0</v>
      </c>
      <c r="P77" s="20" t="n">
        <v>0</v>
      </c>
      <c r="Q77" s="18" t="n">
        <v>0</v>
      </c>
      <c r="R77" s="20" t="n">
        <v>0</v>
      </c>
      <c r="S77" s="18" t="n">
        <v>16.72338741</v>
      </c>
      <c r="T77" s="20" t="n">
        <v>0.89609862</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289</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60.86560097</v>
      </c>
      <c r="F7" s="20" t="n">
        <v>0.57768625</v>
      </c>
      <c r="G7" s="18" t="n">
        <v>24.38659858</v>
      </c>
      <c r="H7" s="20" t="n">
        <v>0.48366734</v>
      </c>
      <c r="I7" s="18" t="n">
        <v>10.00441982</v>
      </c>
      <c r="J7" s="20" t="n">
        <v>0.38975579</v>
      </c>
      <c r="K7" s="18" t="n">
        <v>0</v>
      </c>
      <c r="L7" s="20" t="n">
        <v>0</v>
      </c>
      <c r="M7" s="18" t="s">
        <v>182</v>
      </c>
      <c r="N7" s="20" t="s">
        <v>182</v>
      </c>
      <c r="O7" s="18" t="n">
        <v>0</v>
      </c>
      <c r="P7" s="20" t="n">
        <v>0</v>
      </c>
      <c r="Q7" s="18" t="n">
        <v>0</v>
      </c>
      <c r="R7" s="20" t="n">
        <v>0</v>
      </c>
      <c r="S7" s="18" t="n">
        <v>4.74338063</v>
      </c>
      <c r="T7" s="20" t="n">
        <v>0.28190487</v>
      </c>
    </row>
    <row r="8" spans="1:20">
      <c r="A8" s="15" t="s">
        <v>183</v>
      </c>
      <c r="B8" s="17" t="n">
        <v>7007</v>
      </c>
      <c r="C8" s="18">
        <f>(128.0/B8*100)</f>
        <v/>
      </c>
      <c r="D8" s="19" t="n">
        <v>6879</v>
      </c>
      <c r="E8" s="18" t="n">
        <v>67.26491383</v>
      </c>
      <c r="F8" s="20" t="n">
        <v>0.93759516</v>
      </c>
      <c r="G8" s="18" t="n">
        <v>17.46219749</v>
      </c>
      <c r="H8" s="20" t="n">
        <v>0.71851579</v>
      </c>
      <c r="I8" s="18" t="n">
        <v>9.299920419999999</v>
      </c>
      <c r="J8" s="20" t="n">
        <v>0.46735659</v>
      </c>
      <c r="K8" s="18" t="n">
        <v>0</v>
      </c>
      <c r="L8" s="20" t="n">
        <v>0</v>
      </c>
      <c r="M8" s="18" t="s">
        <v>182</v>
      </c>
      <c r="N8" s="20" t="s">
        <v>182</v>
      </c>
      <c r="O8" s="18" t="n">
        <v>0.48120063</v>
      </c>
      <c r="P8" s="20" t="n">
        <v>0.11853511</v>
      </c>
      <c r="Q8" s="18" t="n">
        <v>0</v>
      </c>
      <c r="R8" s="20" t="n">
        <v>0</v>
      </c>
      <c r="S8" s="18" t="n">
        <v>5.49176763</v>
      </c>
      <c r="T8" s="20" t="n">
        <v>0.37996848</v>
      </c>
    </row>
    <row r="9" spans="1:20">
      <c r="A9" s="15" t="s">
        <v>184</v>
      </c>
      <c r="B9" s="17" t="n">
        <v>9651</v>
      </c>
      <c r="C9" s="18">
        <f>(475.0/B9*100)</f>
        <v/>
      </c>
      <c r="D9" s="19" t="n">
        <v>9176</v>
      </c>
      <c r="E9" s="18" t="n">
        <v>57.08298497</v>
      </c>
      <c r="F9" s="20" t="n">
        <v>0.74602907</v>
      </c>
      <c r="G9" s="18" t="n">
        <v>17.80042295</v>
      </c>
      <c r="H9" s="20" t="n">
        <v>0.5837407100000001</v>
      </c>
      <c r="I9" s="18" t="n">
        <v>15.99896547</v>
      </c>
      <c r="J9" s="20" t="n">
        <v>0.52056313</v>
      </c>
      <c r="K9" s="18" t="n">
        <v>0</v>
      </c>
      <c r="L9" s="20" t="n">
        <v>0</v>
      </c>
      <c r="M9" s="18" t="s">
        <v>182</v>
      </c>
      <c r="N9" s="20" t="s">
        <v>182</v>
      </c>
      <c r="O9" s="18" t="n">
        <v>3.12761745</v>
      </c>
      <c r="P9" s="20" t="n">
        <v>0.5592627</v>
      </c>
      <c r="Q9" s="18" t="n">
        <v>0</v>
      </c>
      <c r="R9" s="20" t="n">
        <v>0</v>
      </c>
      <c r="S9" s="18" t="n">
        <v>5.99000915</v>
      </c>
      <c r="T9" s="20" t="n">
        <v>0.41945242</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58.98500462</v>
      </c>
      <c r="F11" s="20" t="n">
        <v>1.1578138</v>
      </c>
      <c r="G11" s="18" t="n">
        <v>19.04819524</v>
      </c>
      <c r="H11" s="20" t="n">
        <v>0.68194792</v>
      </c>
      <c r="I11" s="18" t="n">
        <v>16.5653494</v>
      </c>
      <c r="J11" s="20" t="n">
        <v>0.74879237</v>
      </c>
      <c r="K11" s="18" t="n">
        <v>0</v>
      </c>
      <c r="L11" s="20" t="n">
        <v>0</v>
      </c>
      <c r="M11" s="18" t="s">
        <v>182</v>
      </c>
      <c r="N11" s="20" t="s">
        <v>182</v>
      </c>
      <c r="O11" s="18" t="n">
        <v>0</v>
      </c>
      <c r="P11" s="20" t="n">
        <v>0</v>
      </c>
      <c r="Q11" s="18" t="n">
        <v>0</v>
      </c>
      <c r="R11" s="20" t="n">
        <v>0</v>
      </c>
      <c r="S11" s="18" t="n">
        <v>5.40145074</v>
      </c>
      <c r="T11" s="20" t="n">
        <v>0.450438</v>
      </c>
    </row>
    <row r="12" spans="1:20">
      <c r="A12" s="15" t="s">
        <v>187</v>
      </c>
      <c r="B12" s="17" t="n">
        <v>6894</v>
      </c>
      <c r="C12" s="18">
        <f>(125.0/B12*100)</f>
        <v/>
      </c>
      <c r="D12" s="19" t="n">
        <v>6769</v>
      </c>
      <c r="E12" s="18" t="n">
        <v>65.3337791</v>
      </c>
      <c r="F12" s="20" t="n">
        <v>0.96761127</v>
      </c>
      <c r="G12" s="18" t="n">
        <v>15.07663839</v>
      </c>
      <c r="H12" s="20" t="n">
        <v>0.6388073399999999</v>
      </c>
      <c r="I12" s="18" t="n">
        <v>12.08751899</v>
      </c>
      <c r="J12" s="20" t="n">
        <v>0.48538089</v>
      </c>
      <c r="K12" s="18" t="n">
        <v>0</v>
      </c>
      <c r="L12" s="20" t="n">
        <v>0</v>
      </c>
      <c r="M12" s="18" t="s">
        <v>182</v>
      </c>
      <c r="N12" s="20" t="s">
        <v>182</v>
      </c>
      <c r="O12" s="18" t="n">
        <v>2.37450177</v>
      </c>
      <c r="P12" s="20" t="n">
        <v>0.59805562</v>
      </c>
      <c r="Q12" s="18" t="n">
        <v>0</v>
      </c>
      <c r="R12" s="20" t="n">
        <v>0</v>
      </c>
      <c r="S12" s="18" t="n">
        <v>5.12756175</v>
      </c>
      <c r="T12" s="20" t="n">
        <v>0.44155749</v>
      </c>
    </row>
    <row r="13" spans="1:20">
      <c r="A13" s="15" t="s">
        <v>188</v>
      </c>
      <c r="B13" s="17" t="n">
        <v>7161</v>
      </c>
      <c r="C13" s="18">
        <f>(301.0/B13*100)</f>
        <v/>
      </c>
      <c r="D13" s="19" t="n">
        <v>6860</v>
      </c>
      <c r="E13" s="18" t="n">
        <v>63.04968241</v>
      </c>
      <c r="F13" s="20" t="n">
        <v>1.03339552</v>
      </c>
      <c r="G13" s="18" t="n">
        <v>18.88104937</v>
      </c>
      <c r="H13" s="20" t="n">
        <v>0.7722337500000001</v>
      </c>
      <c r="I13" s="18" t="n">
        <v>9.51408288</v>
      </c>
      <c r="J13" s="20" t="n">
        <v>0.54413045</v>
      </c>
      <c r="K13" s="18" t="n">
        <v>0</v>
      </c>
      <c r="L13" s="20" t="n">
        <v>0</v>
      </c>
      <c r="M13" s="18" t="s">
        <v>182</v>
      </c>
      <c r="N13" s="20" t="s">
        <v>182</v>
      </c>
      <c r="O13" s="18" t="n">
        <v>4.18252404</v>
      </c>
      <c r="P13" s="20" t="n">
        <v>0.48048381</v>
      </c>
      <c r="Q13" s="18" t="n">
        <v>0</v>
      </c>
      <c r="R13" s="20" t="n">
        <v>0</v>
      </c>
      <c r="S13" s="18" t="n">
        <v>4.37266129</v>
      </c>
      <c r="T13" s="20" t="n">
        <v>0.39152568</v>
      </c>
    </row>
    <row r="14" spans="1:20">
      <c r="A14" s="15" t="s">
        <v>189</v>
      </c>
      <c r="B14" s="17" t="n">
        <v>5587</v>
      </c>
      <c r="C14" s="18">
        <f>(185.0/B14*100)</f>
        <v/>
      </c>
      <c r="D14" s="19" t="n">
        <v>5402</v>
      </c>
      <c r="E14" s="18" t="n">
        <v>52.32026827</v>
      </c>
      <c r="F14" s="20" t="n">
        <v>0.84390564</v>
      </c>
      <c r="G14" s="18" t="n">
        <v>29.42466079</v>
      </c>
      <c r="H14" s="20" t="n">
        <v>0.67410104</v>
      </c>
      <c r="I14" s="18" t="n">
        <v>16.16900968</v>
      </c>
      <c r="J14" s="20" t="n">
        <v>0.6015304</v>
      </c>
      <c r="K14" s="18" t="n">
        <v>0</v>
      </c>
      <c r="L14" s="20" t="n">
        <v>0</v>
      </c>
      <c r="M14" s="18" t="s">
        <v>182</v>
      </c>
      <c r="N14" s="20" t="s">
        <v>182</v>
      </c>
      <c r="O14" s="18" t="n">
        <v>0</v>
      </c>
      <c r="P14" s="20" t="n">
        <v>0</v>
      </c>
      <c r="Q14" s="18" t="n">
        <v>0</v>
      </c>
      <c r="R14" s="20" t="n">
        <v>0</v>
      </c>
      <c r="S14" s="18" t="n">
        <v>2.08606126</v>
      </c>
      <c r="T14" s="20" t="n">
        <v>0.21845937</v>
      </c>
    </row>
    <row r="15" spans="1:20">
      <c r="A15" s="15" t="s">
        <v>190</v>
      </c>
      <c r="B15" s="17" t="n">
        <v>5882</v>
      </c>
      <c r="C15" s="18">
        <f>(131.0/B15*100)</f>
        <v/>
      </c>
      <c r="D15" s="19" t="n">
        <v>5751</v>
      </c>
      <c r="E15" s="18" t="n">
        <v>51.41626175</v>
      </c>
      <c r="F15" s="20" t="n">
        <v>1.27080437</v>
      </c>
      <c r="G15" s="18" t="n">
        <v>28.1282954</v>
      </c>
      <c r="H15" s="20" t="n">
        <v>0.8070256099999999</v>
      </c>
      <c r="I15" s="18" t="n">
        <v>15.75521946</v>
      </c>
      <c r="J15" s="20" t="n">
        <v>0.74617905</v>
      </c>
      <c r="K15" s="18" t="n">
        <v>0</v>
      </c>
      <c r="L15" s="20" t="n">
        <v>0</v>
      </c>
      <c r="M15" s="18" t="s">
        <v>182</v>
      </c>
      <c r="N15" s="20" t="s">
        <v>182</v>
      </c>
      <c r="O15" s="18" t="n">
        <v>1.02633195</v>
      </c>
      <c r="P15" s="20" t="n">
        <v>0.45994508</v>
      </c>
      <c r="Q15" s="18" t="n">
        <v>0</v>
      </c>
      <c r="R15" s="20" t="n">
        <v>0</v>
      </c>
      <c r="S15" s="18" t="n">
        <v>3.67389144</v>
      </c>
      <c r="T15" s="20" t="n">
        <v>0.35931219</v>
      </c>
    </row>
    <row r="16" spans="1:20">
      <c r="A16" s="15" t="s">
        <v>191</v>
      </c>
      <c r="B16" s="17" t="n">
        <v>6108</v>
      </c>
      <c r="C16" s="18">
        <f>(244.0/B16*100)</f>
        <v/>
      </c>
      <c r="D16" s="19" t="n">
        <v>5864</v>
      </c>
      <c r="E16" s="18" t="n">
        <v>59.5525186</v>
      </c>
      <c r="F16" s="20" t="n">
        <v>0.80686054</v>
      </c>
      <c r="G16" s="18" t="n">
        <v>17.81871845</v>
      </c>
      <c r="H16" s="20" t="n">
        <v>0.5886</v>
      </c>
      <c r="I16" s="18" t="n">
        <v>15.82452191</v>
      </c>
      <c r="J16" s="20" t="n">
        <v>0.56630907</v>
      </c>
      <c r="K16" s="18" t="n">
        <v>0</v>
      </c>
      <c r="L16" s="20" t="n">
        <v>0</v>
      </c>
      <c r="M16" s="18" t="s">
        <v>182</v>
      </c>
      <c r="N16" s="20" t="s">
        <v>182</v>
      </c>
      <c r="O16" s="18" t="n">
        <v>0</v>
      </c>
      <c r="P16" s="20" t="n">
        <v>0</v>
      </c>
      <c r="Q16" s="18" t="n">
        <v>0</v>
      </c>
      <c r="R16" s="20" t="n">
        <v>0</v>
      </c>
      <c r="S16" s="18" t="n">
        <v>6.80424104</v>
      </c>
      <c r="T16" s="20" t="n">
        <v>0.55912514</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56.51193424</v>
      </c>
      <c r="F18" s="20" t="n">
        <v>1.07980291</v>
      </c>
      <c r="G18" s="18" t="n">
        <v>21.72671724</v>
      </c>
      <c r="H18" s="20" t="n">
        <v>0.75726932</v>
      </c>
      <c r="I18" s="18" t="n">
        <v>15.53969841</v>
      </c>
      <c r="J18" s="20" t="n">
        <v>0.626796</v>
      </c>
      <c r="K18" s="18" t="n">
        <v>0</v>
      </c>
      <c r="L18" s="20" t="n">
        <v>0</v>
      </c>
      <c r="M18" s="18" t="s">
        <v>182</v>
      </c>
      <c r="N18" s="20" t="s">
        <v>182</v>
      </c>
      <c r="O18" s="18" t="n">
        <v>0</v>
      </c>
      <c r="P18" s="20" t="n">
        <v>0</v>
      </c>
      <c r="Q18" s="18" t="n">
        <v>0</v>
      </c>
      <c r="R18" s="20" t="n">
        <v>0</v>
      </c>
      <c r="S18" s="18" t="n">
        <v>6.22165012</v>
      </c>
      <c r="T18" s="20" t="n">
        <v>0.7507551099999999</v>
      </c>
    </row>
    <row r="19" spans="1:20">
      <c r="A19" s="15" t="s">
        <v>194</v>
      </c>
      <c r="B19" s="17" t="n">
        <v>5658</v>
      </c>
      <c r="C19" s="18">
        <f>(123.0/B19*100)</f>
        <v/>
      </c>
      <c r="D19" s="19" t="n">
        <v>5535</v>
      </c>
      <c r="E19" s="18" t="n">
        <v>53.60180214</v>
      </c>
      <c r="F19" s="20" t="n">
        <v>1.04110578</v>
      </c>
      <c r="G19" s="18" t="n">
        <v>27.69481412</v>
      </c>
      <c r="H19" s="20" t="n">
        <v>0.78233361</v>
      </c>
      <c r="I19" s="18" t="n">
        <v>14.32956799</v>
      </c>
      <c r="J19" s="20" t="n">
        <v>0.68243402</v>
      </c>
      <c r="K19" s="18" t="n">
        <v>0</v>
      </c>
      <c r="L19" s="20" t="n">
        <v>0</v>
      </c>
      <c r="M19" s="18" t="s">
        <v>182</v>
      </c>
      <c r="N19" s="20" t="s">
        <v>182</v>
      </c>
      <c r="O19" s="18" t="n">
        <v>0</v>
      </c>
      <c r="P19" s="20" t="n">
        <v>0</v>
      </c>
      <c r="Q19" s="18" t="n">
        <v>0</v>
      </c>
      <c r="R19" s="20" t="n">
        <v>0</v>
      </c>
      <c r="S19" s="18" t="n">
        <v>4.37381575</v>
      </c>
      <c r="T19" s="20" t="n">
        <v>0.44506448</v>
      </c>
    </row>
    <row r="20" spans="1:20">
      <c r="A20" s="15" t="s">
        <v>195</v>
      </c>
      <c r="B20" s="17" t="n">
        <v>3371</v>
      </c>
      <c r="C20" s="18">
        <f>(81.0/B20*100)</f>
        <v/>
      </c>
      <c r="D20" s="19" t="n">
        <v>3290</v>
      </c>
      <c r="E20" s="18" t="n">
        <v>65.33908112</v>
      </c>
      <c r="F20" s="20" t="n">
        <v>0.8524505999999999</v>
      </c>
      <c r="G20" s="18" t="n">
        <v>21.90257394</v>
      </c>
      <c r="H20" s="20" t="n">
        <v>0.77340001</v>
      </c>
      <c r="I20" s="18" t="n">
        <v>9.620101139999999</v>
      </c>
      <c r="J20" s="20" t="n">
        <v>0.51007613</v>
      </c>
      <c r="K20" s="18" t="n">
        <v>0</v>
      </c>
      <c r="L20" s="20" t="n">
        <v>0</v>
      </c>
      <c r="M20" s="18" t="s">
        <v>182</v>
      </c>
      <c r="N20" s="20" t="s">
        <v>182</v>
      </c>
      <c r="O20" s="18" t="n">
        <v>0</v>
      </c>
      <c r="P20" s="20" t="n">
        <v>0</v>
      </c>
      <c r="Q20" s="18" t="n">
        <v>0</v>
      </c>
      <c r="R20" s="20" t="n">
        <v>0</v>
      </c>
      <c r="S20" s="18" t="n">
        <v>3.13824381</v>
      </c>
      <c r="T20" s="20" t="n">
        <v>0.30090466</v>
      </c>
    </row>
    <row r="21" spans="1:20">
      <c r="A21" s="15" t="s">
        <v>196</v>
      </c>
      <c r="B21" s="17" t="n">
        <v>5741</v>
      </c>
      <c r="C21" s="18">
        <f>(73.0/B21*100)</f>
        <v/>
      </c>
      <c r="D21" s="19" t="n">
        <v>5668</v>
      </c>
      <c r="E21" s="18" t="n">
        <v>45.34246358</v>
      </c>
      <c r="F21" s="20" t="n">
        <v>0.9300013</v>
      </c>
      <c r="G21" s="18" t="n">
        <v>37.89978494</v>
      </c>
      <c r="H21" s="20" t="n">
        <v>0.87211735</v>
      </c>
      <c r="I21" s="18" t="n">
        <v>14.59857576</v>
      </c>
      <c r="J21" s="20" t="n">
        <v>0.68535581</v>
      </c>
      <c r="K21" s="18" t="n">
        <v>0</v>
      </c>
      <c r="L21" s="20" t="n">
        <v>0</v>
      </c>
      <c r="M21" s="18" t="s">
        <v>182</v>
      </c>
      <c r="N21" s="20" t="s">
        <v>182</v>
      </c>
      <c r="O21" s="18" t="n">
        <v>0</v>
      </c>
      <c r="P21" s="20" t="n">
        <v>0</v>
      </c>
      <c r="Q21" s="18" t="n">
        <v>0</v>
      </c>
      <c r="R21" s="20" t="n">
        <v>0</v>
      </c>
      <c r="S21" s="18" t="n">
        <v>2.15917573</v>
      </c>
      <c r="T21" s="20" t="n">
        <v>0.20745942</v>
      </c>
    </row>
    <row r="22" spans="1:20">
      <c r="A22" s="15" t="s">
        <v>197</v>
      </c>
      <c r="B22" s="17" t="n">
        <v>6598</v>
      </c>
      <c r="C22" s="18">
        <f>(98.0/B22*100)</f>
        <v/>
      </c>
      <c r="D22" s="19" t="n">
        <v>6500</v>
      </c>
      <c r="E22" s="18" t="n">
        <v>48.51545264</v>
      </c>
      <c r="F22" s="20" t="n">
        <v>1.08511115</v>
      </c>
      <c r="G22" s="18" t="n">
        <v>19.84795549</v>
      </c>
      <c r="H22" s="20" t="n">
        <v>0.73600379</v>
      </c>
      <c r="I22" s="18" t="n">
        <v>15.06916745</v>
      </c>
      <c r="J22" s="20" t="n">
        <v>0.80535391</v>
      </c>
      <c r="K22" s="18" t="n">
        <v>0</v>
      </c>
      <c r="L22" s="20" t="n">
        <v>0</v>
      </c>
      <c r="M22" s="18" t="s">
        <v>182</v>
      </c>
      <c r="N22" s="20" t="s">
        <v>182</v>
      </c>
      <c r="O22" s="18" t="n">
        <v>10.37914633</v>
      </c>
      <c r="P22" s="20" t="n">
        <v>1.3406859</v>
      </c>
      <c r="Q22" s="18" t="n">
        <v>0</v>
      </c>
      <c r="R22" s="20" t="n">
        <v>0</v>
      </c>
      <c r="S22" s="18" t="n">
        <v>6.18827809</v>
      </c>
      <c r="T22" s="20" t="n">
        <v>0.59454004</v>
      </c>
    </row>
    <row r="23" spans="1:20">
      <c r="A23" s="15" t="s">
        <v>198</v>
      </c>
      <c r="B23" s="17" t="n">
        <v>11583</v>
      </c>
      <c r="C23" s="18">
        <f>(505.0/B23*100)</f>
        <v/>
      </c>
      <c r="D23" s="19" t="n">
        <v>11078</v>
      </c>
      <c r="E23" s="18" t="n">
        <v>60.42920629</v>
      </c>
      <c r="F23" s="20" t="n">
        <v>1.05062846</v>
      </c>
      <c r="G23" s="18" t="n">
        <v>16.77112919</v>
      </c>
      <c r="H23" s="20" t="n">
        <v>0.65732516</v>
      </c>
      <c r="I23" s="18" t="n">
        <v>18.25723633</v>
      </c>
      <c r="J23" s="20" t="n">
        <v>0.60901947</v>
      </c>
      <c r="K23" s="18" t="n">
        <v>0</v>
      </c>
      <c r="L23" s="20" t="n">
        <v>0</v>
      </c>
      <c r="M23" s="18" t="s">
        <v>182</v>
      </c>
      <c r="N23" s="20" t="s">
        <v>182</v>
      </c>
      <c r="O23" s="18" t="n">
        <v>0</v>
      </c>
      <c r="P23" s="20" t="n">
        <v>0</v>
      </c>
      <c r="Q23" s="18" t="n">
        <v>0</v>
      </c>
      <c r="R23" s="20" t="n">
        <v>0</v>
      </c>
      <c r="S23" s="18" t="n">
        <v>4.5424282</v>
      </c>
      <c r="T23" s="20" t="n">
        <v>0.41958455</v>
      </c>
    </row>
    <row r="24" spans="1:20">
      <c r="A24" s="15" t="s">
        <v>199</v>
      </c>
      <c r="B24" s="17" t="n">
        <v>6647</v>
      </c>
      <c r="C24" s="18">
        <f>(13.0/B24*100)</f>
        <v/>
      </c>
      <c r="D24" s="19" t="n">
        <v>6634</v>
      </c>
      <c r="E24" s="18" t="n">
        <v>17.91304721</v>
      </c>
      <c r="F24" s="20" t="n">
        <v>0.9245828</v>
      </c>
      <c r="G24" s="18" t="n">
        <v>28.66484034</v>
      </c>
      <c r="H24" s="20" t="n">
        <v>0.66201007</v>
      </c>
      <c r="I24" s="18" t="n">
        <v>50.35750425</v>
      </c>
      <c r="J24" s="20" t="n">
        <v>0.9524640599999999</v>
      </c>
      <c r="K24" s="18" t="n">
        <v>0</v>
      </c>
      <c r="L24" s="20" t="n">
        <v>0</v>
      </c>
      <c r="M24" s="18" t="s">
        <v>182</v>
      </c>
      <c r="N24" s="20" t="s">
        <v>182</v>
      </c>
      <c r="O24" s="18" t="n">
        <v>0</v>
      </c>
      <c r="P24" s="20" t="n">
        <v>0</v>
      </c>
      <c r="Q24" s="18" t="n">
        <v>0</v>
      </c>
      <c r="R24" s="20" t="n">
        <v>0</v>
      </c>
      <c r="S24" s="18" t="n">
        <v>3.0646082</v>
      </c>
      <c r="T24" s="20" t="n">
        <v>0.34318671</v>
      </c>
    </row>
    <row r="25" spans="1:20">
      <c r="A25" s="15" t="s">
        <v>200</v>
      </c>
      <c r="B25" s="17" t="n">
        <v>5581</v>
      </c>
      <c r="C25" s="18">
        <f>(28.0/B25*100)</f>
        <v/>
      </c>
      <c r="D25" s="19" t="n">
        <v>5553</v>
      </c>
      <c r="E25" s="18" t="n">
        <v>36.13779133</v>
      </c>
      <c r="F25" s="20" t="n">
        <v>1.29197312</v>
      </c>
      <c r="G25" s="18" t="n">
        <v>36.29868593</v>
      </c>
      <c r="H25" s="20" t="n">
        <v>0.96526688</v>
      </c>
      <c r="I25" s="18" t="n">
        <v>26.32317535</v>
      </c>
      <c r="J25" s="20" t="n">
        <v>0.93040786</v>
      </c>
      <c r="K25" s="18" t="n">
        <v>0</v>
      </c>
      <c r="L25" s="20" t="n">
        <v>0</v>
      </c>
      <c r="M25" s="18" t="s">
        <v>182</v>
      </c>
      <c r="N25" s="20" t="s">
        <v>182</v>
      </c>
      <c r="O25" s="18" t="n">
        <v>0</v>
      </c>
      <c r="P25" s="20" t="n">
        <v>0</v>
      </c>
      <c r="Q25" s="18" t="n">
        <v>0</v>
      </c>
      <c r="R25" s="20" t="n">
        <v>0</v>
      </c>
      <c r="S25" s="18" t="n">
        <v>1.24034739</v>
      </c>
      <c r="T25" s="20" t="n">
        <v>0.14830882</v>
      </c>
    </row>
    <row r="26" spans="1:20">
      <c r="A26" s="15" t="s">
        <v>201</v>
      </c>
      <c r="B26" s="17" t="n">
        <v>4869</v>
      </c>
      <c r="C26" s="18">
        <f>(98.0/B26*100)</f>
        <v/>
      </c>
      <c r="D26" s="19" t="n">
        <v>4771</v>
      </c>
      <c r="E26" s="18" t="n">
        <v>58.00889657</v>
      </c>
      <c r="F26" s="20" t="n">
        <v>0.91288899</v>
      </c>
      <c r="G26" s="18" t="n">
        <v>27.25789597</v>
      </c>
      <c r="H26" s="20" t="n">
        <v>0.7869241</v>
      </c>
      <c r="I26" s="18" t="n">
        <v>12.31070348</v>
      </c>
      <c r="J26" s="20" t="n">
        <v>0.56243404</v>
      </c>
      <c r="K26" s="18" t="n">
        <v>0</v>
      </c>
      <c r="L26" s="20" t="n">
        <v>0</v>
      </c>
      <c r="M26" s="18" t="s">
        <v>182</v>
      </c>
      <c r="N26" s="20" t="s">
        <v>182</v>
      </c>
      <c r="O26" s="18" t="n">
        <v>0</v>
      </c>
      <c r="P26" s="20" t="n">
        <v>0</v>
      </c>
      <c r="Q26" s="18" t="n">
        <v>0</v>
      </c>
      <c r="R26" s="20" t="n">
        <v>0</v>
      </c>
      <c r="S26" s="18" t="n">
        <v>2.42250398</v>
      </c>
      <c r="T26" s="20" t="n">
        <v>0.28414034</v>
      </c>
    </row>
    <row r="27" spans="1:20">
      <c r="A27" s="15" t="s">
        <v>202</v>
      </c>
      <c r="B27" s="17" t="n">
        <v>5299</v>
      </c>
      <c r="C27" s="18">
        <f>(159.0/B27*100)</f>
        <v/>
      </c>
      <c r="D27" s="19" t="n">
        <v>5140</v>
      </c>
      <c r="E27" s="18" t="n">
        <v>63.45763995</v>
      </c>
      <c r="F27" s="20" t="n">
        <v>0.58575698</v>
      </c>
      <c r="G27" s="18" t="n">
        <v>16.70774453</v>
      </c>
      <c r="H27" s="20" t="n">
        <v>0.48537003</v>
      </c>
      <c r="I27" s="18" t="n">
        <v>11.94959508</v>
      </c>
      <c r="J27" s="20" t="n">
        <v>0.42632043</v>
      </c>
      <c r="K27" s="18" t="n">
        <v>0</v>
      </c>
      <c r="L27" s="20" t="n">
        <v>0</v>
      </c>
      <c r="M27" s="18" t="s">
        <v>182</v>
      </c>
      <c r="N27" s="20" t="s">
        <v>182</v>
      </c>
      <c r="O27" s="18" t="n">
        <v>0</v>
      </c>
      <c r="P27" s="20" t="n">
        <v>0</v>
      </c>
      <c r="Q27" s="18" t="n">
        <v>0</v>
      </c>
      <c r="R27" s="20" t="n">
        <v>0</v>
      </c>
      <c r="S27" s="18" t="n">
        <v>7.88502045</v>
      </c>
      <c r="T27" s="20" t="n">
        <v>0.33127769</v>
      </c>
    </row>
    <row r="28" spans="1:20">
      <c r="A28" s="15" t="s">
        <v>203</v>
      </c>
      <c r="B28" s="17" t="n">
        <v>7568</v>
      </c>
      <c r="C28" s="18">
        <f>(123.0/B28*100)</f>
        <v/>
      </c>
      <c r="D28" s="19" t="n">
        <v>7445</v>
      </c>
      <c r="E28" s="18" t="n">
        <v>39.70447524</v>
      </c>
      <c r="F28" s="20" t="n">
        <v>1.30494111</v>
      </c>
      <c r="G28" s="18" t="n">
        <v>27.10726124</v>
      </c>
      <c r="H28" s="20" t="n">
        <v>0.88723973</v>
      </c>
      <c r="I28" s="18" t="n">
        <v>31.06058616</v>
      </c>
      <c r="J28" s="20" t="n">
        <v>1.13105435</v>
      </c>
      <c r="K28" s="18" t="n">
        <v>0</v>
      </c>
      <c r="L28" s="20" t="n">
        <v>0</v>
      </c>
      <c r="M28" s="18" t="s">
        <v>182</v>
      </c>
      <c r="N28" s="20" t="s">
        <v>182</v>
      </c>
      <c r="O28" s="18" t="n">
        <v>0</v>
      </c>
      <c r="P28" s="20" t="n">
        <v>0</v>
      </c>
      <c r="Q28" s="18" t="n">
        <v>0</v>
      </c>
      <c r="R28" s="20" t="n">
        <v>0</v>
      </c>
      <c r="S28" s="18" t="n">
        <v>2.12767737</v>
      </c>
      <c r="T28" s="20" t="n">
        <v>0.2248811</v>
      </c>
    </row>
    <row r="29" spans="1:20">
      <c r="A29" s="15" t="s">
        <v>204</v>
      </c>
      <c r="B29" s="17" t="n">
        <v>5385</v>
      </c>
      <c r="C29" s="18">
        <f>(36.0/B29*100)</f>
        <v/>
      </c>
      <c r="D29" s="19" t="n">
        <v>5349</v>
      </c>
      <c r="E29" s="18" t="n">
        <v>69.40764236</v>
      </c>
      <c r="F29" s="20" t="n">
        <v>0.74308859</v>
      </c>
      <c r="G29" s="18" t="n">
        <v>19.44612743</v>
      </c>
      <c r="H29" s="20" t="n">
        <v>0.62636401</v>
      </c>
      <c r="I29" s="18" t="n">
        <v>6.95542962</v>
      </c>
      <c r="J29" s="20" t="n">
        <v>0.40689529</v>
      </c>
      <c r="K29" s="18" t="n">
        <v>0</v>
      </c>
      <c r="L29" s="20" t="n">
        <v>0</v>
      </c>
      <c r="M29" s="18" t="s">
        <v>182</v>
      </c>
      <c r="N29" s="20" t="s">
        <v>182</v>
      </c>
      <c r="O29" s="18" t="n">
        <v>2.76922343</v>
      </c>
      <c r="P29" s="20" t="n">
        <v>0.24152133</v>
      </c>
      <c r="Q29" s="18" t="n">
        <v>0</v>
      </c>
      <c r="R29" s="20" t="n">
        <v>0</v>
      </c>
      <c r="S29" s="18" t="n">
        <v>1.42157715</v>
      </c>
      <c r="T29" s="20" t="n">
        <v>0.23752953</v>
      </c>
    </row>
    <row r="30" spans="1:20">
      <c r="A30" s="15" t="s">
        <v>205</v>
      </c>
      <c r="B30" s="17" t="n">
        <v>4520</v>
      </c>
      <c r="C30" s="18">
        <f>(504.0/B30*100)</f>
        <v/>
      </c>
      <c r="D30" s="19" t="n">
        <v>4016</v>
      </c>
      <c r="E30" s="18" t="n">
        <v>47.81587955</v>
      </c>
      <c r="F30" s="20" t="n">
        <v>0.88585446</v>
      </c>
      <c r="G30" s="18" t="n">
        <v>36.26945026</v>
      </c>
      <c r="H30" s="20" t="n">
        <v>0.8507327099999999</v>
      </c>
      <c r="I30" s="18" t="n">
        <v>11.71656318</v>
      </c>
      <c r="J30" s="20" t="n">
        <v>0.58301488</v>
      </c>
      <c r="K30" s="18" t="n">
        <v>0</v>
      </c>
      <c r="L30" s="20" t="n">
        <v>0</v>
      </c>
      <c r="M30" s="18" t="s">
        <v>182</v>
      </c>
      <c r="N30" s="20" t="s">
        <v>182</v>
      </c>
      <c r="O30" s="18" t="n">
        <v>0</v>
      </c>
      <c r="P30" s="20" t="n">
        <v>0</v>
      </c>
      <c r="Q30" s="18" t="n">
        <v>0</v>
      </c>
      <c r="R30" s="20" t="n">
        <v>0</v>
      </c>
      <c r="S30" s="18" t="n">
        <v>4.19810701</v>
      </c>
      <c r="T30" s="20" t="n">
        <v>0.39986629</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52.13347782</v>
      </c>
      <c r="F32" s="20" t="n">
        <v>1.026436</v>
      </c>
      <c r="G32" s="18" t="n">
        <v>29.09658376</v>
      </c>
      <c r="H32" s="20" t="n">
        <v>0.88524377</v>
      </c>
      <c r="I32" s="18" t="n">
        <v>16.97184438</v>
      </c>
      <c r="J32" s="20" t="n">
        <v>0.72120129</v>
      </c>
      <c r="K32" s="18" t="n">
        <v>0</v>
      </c>
      <c r="L32" s="20" t="n">
        <v>0</v>
      </c>
      <c r="M32" s="18" t="s">
        <v>182</v>
      </c>
      <c r="N32" s="20" t="s">
        <v>182</v>
      </c>
      <c r="O32" s="18" t="n">
        <v>0</v>
      </c>
      <c r="P32" s="20" t="n">
        <v>0</v>
      </c>
      <c r="Q32" s="18" t="n">
        <v>0</v>
      </c>
      <c r="R32" s="20" t="n">
        <v>0</v>
      </c>
      <c r="S32" s="18" t="n">
        <v>1.79809404</v>
      </c>
      <c r="T32" s="20" t="n">
        <v>0.23129984</v>
      </c>
    </row>
    <row r="33" spans="1:20">
      <c r="A33" s="15" t="s">
        <v>208</v>
      </c>
      <c r="B33" s="17" t="n">
        <v>7325</v>
      </c>
      <c r="C33" s="18">
        <f>(215.0/B33*100)</f>
        <v/>
      </c>
      <c r="D33" s="19" t="n">
        <v>7110</v>
      </c>
      <c r="E33" s="18" t="n">
        <v>67.17583286999999</v>
      </c>
      <c r="F33" s="20" t="n">
        <v>0.9082026399999999</v>
      </c>
      <c r="G33" s="18" t="n">
        <v>17.76660995</v>
      </c>
      <c r="H33" s="20" t="n">
        <v>0.64549359</v>
      </c>
      <c r="I33" s="18" t="n">
        <v>11.96734757</v>
      </c>
      <c r="J33" s="20" t="n">
        <v>0.55756082</v>
      </c>
      <c r="K33" s="18" t="n">
        <v>0</v>
      </c>
      <c r="L33" s="20" t="n">
        <v>0</v>
      </c>
      <c r="M33" s="18" t="s">
        <v>182</v>
      </c>
      <c r="N33" s="20" t="s">
        <v>182</v>
      </c>
      <c r="O33" s="18" t="n">
        <v>0</v>
      </c>
      <c r="P33" s="20" t="n">
        <v>0</v>
      </c>
      <c r="Q33" s="18" t="n">
        <v>0</v>
      </c>
      <c r="R33" s="20" t="n">
        <v>0</v>
      </c>
      <c r="S33" s="18" t="n">
        <v>3.09020961</v>
      </c>
      <c r="T33" s="20" t="n">
        <v>0.29551147</v>
      </c>
    </row>
    <row r="34" spans="1:20">
      <c r="A34" s="15" t="s">
        <v>209</v>
      </c>
      <c r="B34" s="17" t="n">
        <v>6350</v>
      </c>
      <c r="C34" s="18">
        <f>(79.0/B34*100)</f>
        <v/>
      </c>
      <c r="D34" s="19" t="n">
        <v>6271</v>
      </c>
      <c r="E34" s="18" t="n">
        <v>66.25109796</v>
      </c>
      <c r="F34" s="20" t="n">
        <v>1.1001155</v>
      </c>
      <c r="G34" s="18" t="n">
        <v>14.3312867</v>
      </c>
      <c r="H34" s="20" t="n">
        <v>0.52218289</v>
      </c>
      <c r="I34" s="18" t="n">
        <v>11.34571992</v>
      </c>
      <c r="J34" s="20" t="n">
        <v>0.57343872</v>
      </c>
      <c r="K34" s="18" t="n">
        <v>0</v>
      </c>
      <c r="L34" s="20" t="n">
        <v>0</v>
      </c>
      <c r="M34" s="18" t="s">
        <v>182</v>
      </c>
      <c r="N34" s="20" t="s">
        <v>182</v>
      </c>
      <c r="O34" s="18" t="n">
        <v>2.57674816</v>
      </c>
      <c r="P34" s="20" t="n">
        <v>0.53487772</v>
      </c>
      <c r="Q34" s="18" t="n">
        <v>0</v>
      </c>
      <c r="R34" s="20" t="n">
        <v>0</v>
      </c>
      <c r="S34" s="18" t="n">
        <v>5.49514725</v>
      </c>
      <c r="T34" s="20" t="n">
        <v>0.48405879</v>
      </c>
    </row>
    <row r="35" spans="1:20">
      <c r="A35" s="15" t="s">
        <v>210</v>
      </c>
      <c r="B35" s="17" t="n">
        <v>6406</v>
      </c>
      <c r="C35" s="18">
        <f>(67.0/B35*100)</f>
        <v/>
      </c>
      <c r="D35" s="19" t="n">
        <v>6339</v>
      </c>
      <c r="E35" s="18" t="n">
        <v>54.03003329</v>
      </c>
      <c r="F35" s="20" t="n">
        <v>0.74975498</v>
      </c>
      <c r="G35" s="18" t="n">
        <v>17.07405246</v>
      </c>
      <c r="H35" s="20" t="n">
        <v>0.59848188</v>
      </c>
      <c r="I35" s="18" t="n">
        <v>23.67223677</v>
      </c>
      <c r="J35" s="20" t="n">
        <v>0.6388965599999999</v>
      </c>
      <c r="K35" s="18" t="n">
        <v>0</v>
      </c>
      <c r="L35" s="20" t="n">
        <v>0</v>
      </c>
      <c r="M35" s="18" t="s">
        <v>182</v>
      </c>
      <c r="N35" s="20" t="s">
        <v>182</v>
      </c>
      <c r="O35" s="18" t="n">
        <v>1.03972429</v>
      </c>
      <c r="P35" s="20" t="n">
        <v>0.05690605</v>
      </c>
      <c r="Q35" s="18" t="n">
        <v>0</v>
      </c>
      <c r="R35" s="20" t="n">
        <v>0</v>
      </c>
      <c r="S35" s="18" t="n">
        <v>4.18395318</v>
      </c>
      <c r="T35" s="20" t="n">
        <v>0.24473789</v>
      </c>
    </row>
    <row r="36" spans="1:20">
      <c r="A36" s="15" t="s">
        <v>211</v>
      </c>
      <c r="B36" s="17" t="n">
        <v>6736</v>
      </c>
      <c r="C36" s="18">
        <f>(42.0/B36*100)</f>
        <v/>
      </c>
      <c r="D36" s="19" t="n">
        <v>6694</v>
      </c>
      <c r="E36" s="18" t="n">
        <v>75.36352408</v>
      </c>
      <c r="F36" s="20" t="n">
        <v>0.92046978</v>
      </c>
      <c r="G36" s="18" t="n">
        <v>9.55733315</v>
      </c>
      <c r="H36" s="20" t="n">
        <v>0.44350844</v>
      </c>
      <c r="I36" s="18" t="n">
        <v>12.35011446</v>
      </c>
      <c r="J36" s="20" t="n">
        <v>0.65170225</v>
      </c>
      <c r="K36" s="18" t="n">
        <v>0</v>
      </c>
      <c r="L36" s="20" t="n">
        <v>0</v>
      </c>
      <c r="M36" s="18" t="s">
        <v>182</v>
      </c>
      <c r="N36" s="20" t="s">
        <v>182</v>
      </c>
      <c r="O36" s="18" t="n">
        <v>0</v>
      </c>
      <c r="P36" s="20" t="n">
        <v>0</v>
      </c>
      <c r="Q36" s="18" t="n">
        <v>0</v>
      </c>
      <c r="R36" s="20" t="n">
        <v>0</v>
      </c>
      <c r="S36" s="18" t="n">
        <v>2.72902832</v>
      </c>
      <c r="T36" s="20" t="n">
        <v>0.27276839</v>
      </c>
    </row>
    <row r="37" spans="1:20">
      <c r="A37" s="15" t="s">
        <v>212</v>
      </c>
      <c r="B37" s="17" t="n">
        <v>5458</v>
      </c>
      <c r="C37" s="18">
        <f>(228.0/B37*100)</f>
        <v/>
      </c>
      <c r="D37" s="19" t="n">
        <v>5230</v>
      </c>
      <c r="E37" s="18" t="n">
        <v>64.20927822</v>
      </c>
      <c r="F37" s="20" t="n">
        <v>1.1871999</v>
      </c>
      <c r="G37" s="18" t="n">
        <v>20.88081212</v>
      </c>
      <c r="H37" s="20" t="n">
        <v>0.72854372</v>
      </c>
      <c r="I37" s="18" t="n">
        <v>7.95428794</v>
      </c>
      <c r="J37" s="20" t="n">
        <v>0.57830369</v>
      </c>
      <c r="K37" s="18" t="n">
        <v>0</v>
      </c>
      <c r="L37" s="20" t="n">
        <v>0</v>
      </c>
      <c r="M37" s="18" t="s">
        <v>182</v>
      </c>
      <c r="N37" s="20" t="s">
        <v>182</v>
      </c>
      <c r="O37" s="18" t="n">
        <v>0</v>
      </c>
      <c r="P37" s="20" t="n">
        <v>0</v>
      </c>
      <c r="Q37" s="18" t="n">
        <v>0</v>
      </c>
      <c r="R37" s="20" t="n">
        <v>0</v>
      </c>
      <c r="S37" s="18" t="n">
        <v>6.95562171</v>
      </c>
      <c r="T37" s="20" t="n">
        <v>0.67106659</v>
      </c>
    </row>
    <row r="38" spans="1:20">
      <c r="A38" s="15" t="s">
        <v>213</v>
      </c>
      <c r="B38" s="17" t="n">
        <v>5860</v>
      </c>
      <c r="C38" s="18">
        <f>(62.0/B38*100)</f>
        <v/>
      </c>
      <c r="D38" s="19" t="n">
        <v>5798</v>
      </c>
      <c r="E38" s="18" t="n">
        <v>60.86618101</v>
      </c>
      <c r="F38" s="20" t="n">
        <v>0.89790006</v>
      </c>
      <c r="G38" s="18" t="n">
        <v>19.85260449</v>
      </c>
      <c r="H38" s="20" t="n">
        <v>0.71634264</v>
      </c>
      <c r="I38" s="18" t="n">
        <v>13.54420958</v>
      </c>
      <c r="J38" s="20" t="n">
        <v>0.5349283</v>
      </c>
      <c r="K38" s="18" t="n">
        <v>0</v>
      </c>
      <c r="L38" s="20" t="n">
        <v>0</v>
      </c>
      <c r="M38" s="18" t="s">
        <v>182</v>
      </c>
      <c r="N38" s="20" t="s">
        <v>182</v>
      </c>
      <c r="O38" s="18" t="n">
        <v>0</v>
      </c>
      <c r="P38" s="20" t="n">
        <v>0</v>
      </c>
      <c r="Q38" s="18" t="n">
        <v>0</v>
      </c>
      <c r="R38" s="20" t="n">
        <v>0</v>
      </c>
      <c r="S38" s="18" t="n">
        <v>5.73700492</v>
      </c>
      <c r="T38" s="20" t="n">
        <v>0.46487209</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58.14741432</v>
      </c>
      <c r="F40" s="20" t="n">
        <v>0.7625899900000001</v>
      </c>
      <c r="G40" s="18" t="n">
        <v>21.02382686</v>
      </c>
      <c r="H40" s="20" t="n">
        <v>0.66788779</v>
      </c>
      <c r="I40" s="18" t="n">
        <v>7.84342001</v>
      </c>
      <c r="J40" s="20" t="n">
        <v>0.41956835</v>
      </c>
      <c r="K40" s="18" t="n">
        <v>0</v>
      </c>
      <c r="L40" s="20" t="n">
        <v>0</v>
      </c>
      <c r="M40" s="18" t="s">
        <v>182</v>
      </c>
      <c r="N40" s="20" t="s">
        <v>182</v>
      </c>
      <c r="O40" s="18" t="n">
        <v>8.99459371</v>
      </c>
      <c r="P40" s="20" t="n">
        <v>0.20107637</v>
      </c>
      <c r="Q40" s="18" t="n">
        <v>0</v>
      </c>
      <c r="R40" s="20" t="n">
        <v>0</v>
      </c>
      <c r="S40" s="18" t="n">
        <v>3.9907451</v>
      </c>
      <c r="T40" s="20" t="n">
        <v>0.47375105</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31.62918752</v>
      </c>
      <c r="F46" s="20" t="n">
        <v>1.07838464</v>
      </c>
      <c r="G46" s="18" t="n">
        <v>13.83967738</v>
      </c>
      <c r="H46" s="20" t="n">
        <v>0.4492412</v>
      </c>
      <c r="I46" s="18" t="n">
        <v>25.93990781</v>
      </c>
      <c r="J46" s="20" t="n">
        <v>0.61879313</v>
      </c>
      <c r="K46" s="18" t="n">
        <v>0</v>
      </c>
      <c r="L46" s="20" t="n">
        <v>0</v>
      </c>
      <c r="M46" s="18" t="s">
        <v>182</v>
      </c>
      <c r="N46" s="20" t="s">
        <v>182</v>
      </c>
      <c r="O46" s="18" t="n">
        <v>0</v>
      </c>
      <c r="P46" s="20" t="n">
        <v>0</v>
      </c>
      <c r="Q46" s="18" t="n">
        <v>0</v>
      </c>
      <c r="R46" s="20" t="n">
        <v>0</v>
      </c>
      <c r="S46" s="18" t="n">
        <v>28.59122729</v>
      </c>
      <c r="T46" s="20" t="n">
        <v>1.06847727</v>
      </c>
    </row>
    <row r="47" spans="1:20">
      <c r="A47" s="15" t="s">
        <v>222</v>
      </c>
      <c r="B47" s="17" t="n">
        <v>5928</v>
      </c>
      <c r="C47" s="18">
        <f>(106.0/B47*100)</f>
        <v/>
      </c>
      <c r="D47" s="19" t="n">
        <v>5822</v>
      </c>
      <c r="E47" s="18" t="n">
        <v>52.62621005</v>
      </c>
      <c r="F47" s="20" t="n">
        <v>1.07429426</v>
      </c>
      <c r="G47" s="18" t="n">
        <v>12.34431761</v>
      </c>
      <c r="H47" s="20" t="n">
        <v>0.52281072</v>
      </c>
      <c r="I47" s="18" t="n">
        <v>22.6655498</v>
      </c>
      <c r="J47" s="20" t="n">
        <v>0.76885954</v>
      </c>
      <c r="K47" s="18" t="n">
        <v>0</v>
      </c>
      <c r="L47" s="20" t="n">
        <v>0</v>
      </c>
      <c r="M47" s="18" t="s">
        <v>182</v>
      </c>
      <c r="N47" s="20" t="s">
        <v>182</v>
      </c>
      <c r="O47" s="18" t="n">
        <v>0</v>
      </c>
      <c r="P47" s="20" t="n">
        <v>0</v>
      </c>
      <c r="Q47" s="18" t="n">
        <v>0</v>
      </c>
      <c r="R47" s="20" t="n">
        <v>0</v>
      </c>
      <c r="S47" s="18" t="n">
        <v>12.36392254</v>
      </c>
      <c r="T47" s="20" t="n">
        <v>1.02066773</v>
      </c>
    </row>
    <row r="48" spans="1:20">
      <c r="A48" s="15" t="s">
        <v>223</v>
      </c>
      <c r="B48" s="17" t="n">
        <v>9841</v>
      </c>
      <c r="C48" s="18">
        <f>(19.0/B48*100)</f>
        <v/>
      </c>
      <c r="D48" s="19" t="n">
        <v>9822</v>
      </c>
      <c r="E48" s="18" t="n">
        <v>43.74779593</v>
      </c>
      <c r="F48" s="20" t="n">
        <v>1.53587423</v>
      </c>
      <c r="G48" s="18" t="n">
        <v>25.28500065</v>
      </c>
      <c r="H48" s="20" t="n">
        <v>0.7050546600000001</v>
      </c>
      <c r="I48" s="18" t="n">
        <v>29.29495456</v>
      </c>
      <c r="J48" s="20" t="n">
        <v>1.25946303</v>
      </c>
      <c r="K48" s="18" t="n">
        <v>0</v>
      </c>
      <c r="L48" s="20" t="n">
        <v>0</v>
      </c>
      <c r="M48" s="18" t="s">
        <v>182</v>
      </c>
      <c r="N48" s="20" t="s">
        <v>182</v>
      </c>
      <c r="O48" s="18" t="n">
        <v>0</v>
      </c>
      <c r="P48" s="20" t="n">
        <v>0</v>
      </c>
      <c r="Q48" s="18" t="n">
        <v>0</v>
      </c>
      <c r="R48" s="20" t="n">
        <v>0</v>
      </c>
      <c r="S48" s="18" t="n">
        <v>1.67224887</v>
      </c>
      <c r="T48" s="20" t="n">
        <v>0.40226303</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51.21409098</v>
      </c>
      <c r="F50" s="20" t="n">
        <v>0.91526382</v>
      </c>
      <c r="G50" s="18" t="n">
        <v>16.00125751</v>
      </c>
      <c r="H50" s="20" t="n">
        <v>0.56129137</v>
      </c>
      <c r="I50" s="18" t="n">
        <v>27.31383396</v>
      </c>
      <c r="J50" s="20" t="n">
        <v>0.75410354</v>
      </c>
      <c r="K50" s="18" t="n">
        <v>0</v>
      </c>
      <c r="L50" s="20" t="n">
        <v>0</v>
      </c>
      <c r="M50" s="18" t="s">
        <v>182</v>
      </c>
      <c r="N50" s="20" t="s">
        <v>182</v>
      </c>
      <c r="O50" s="18" t="n">
        <v>0</v>
      </c>
      <c r="P50" s="20" t="n">
        <v>0</v>
      </c>
      <c r="Q50" s="18" t="n">
        <v>0</v>
      </c>
      <c r="R50" s="20" t="n">
        <v>0</v>
      </c>
      <c r="S50" s="18" t="n">
        <v>5.47081756</v>
      </c>
      <c r="T50" s="20" t="n">
        <v>0.53186967</v>
      </c>
    </row>
    <row r="51" spans="1:20">
      <c r="A51" s="15" t="s">
        <v>226</v>
      </c>
      <c r="B51" s="17" t="n">
        <v>6866</v>
      </c>
      <c r="C51" s="18">
        <f>(114.0/B51*100)</f>
        <v/>
      </c>
      <c r="D51" s="19" t="n">
        <v>6752</v>
      </c>
      <c r="E51" s="18" t="n">
        <v>38.206764</v>
      </c>
      <c r="F51" s="20" t="n">
        <v>1.07619827</v>
      </c>
      <c r="G51" s="18" t="n">
        <v>18.73440644</v>
      </c>
      <c r="H51" s="20" t="n">
        <v>0.66269536</v>
      </c>
      <c r="I51" s="18" t="n">
        <v>23.5367143</v>
      </c>
      <c r="J51" s="20" t="n">
        <v>0.98586235</v>
      </c>
      <c r="K51" s="18" t="n">
        <v>0</v>
      </c>
      <c r="L51" s="20" t="n">
        <v>0</v>
      </c>
      <c r="M51" s="18" t="s">
        <v>182</v>
      </c>
      <c r="N51" s="20" t="s">
        <v>182</v>
      </c>
      <c r="O51" s="18" t="n">
        <v>10.57769527</v>
      </c>
      <c r="P51" s="20" t="n">
        <v>0.61230008</v>
      </c>
      <c r="Q51" s="18" t="n">
        <v>0</v>
      </c>
      <c r="R51" s="20" t="n">
        <v>0</v>
      </c>
      <c r="S51" s="18" t="n">
        <v>8.94441999</v>
      </c>
      <c r="T51" s="20" t="n">
        <v>1.06778372</v>
      </c>
    </row>
    <row r="52" spans="1:20">
      <c r="A52" s="15" t="s">
        <v>227</v>
      </c>
      <c r="B52" s="17" t="n">
        <v>5809</v>
      </c>
      <c r="C52" s="18">
        <f>(116.0/B52*100)</f>
        <v/>
      </c>
      <c r="D52" s="19" t="n">
        <v>5693</v>
      </c>
      <c r="E52" s="18" t="n">
        <v>61.76520689</v>
      </c>
      <c r="F52" s="20" t="n">
        <v>0.98950054</v>
      </c>
      <c r="G52" s="18" t="n">
        <v>19.28267675</v>
      </c>
      <c r="H52" s="20" t="n">
        <v>0.5839719799999999</v>
      </c>
      <c r="I52" s="18" t="n">
        <v>14.96330363</v>
      </c>
      <c r="J52" s="20" t="n">
        <v>0.67990218</v>
      </c>
      <c r="K52" s="18" t="n">
        <v>0</v>
      </c>
      <c r="L52" s="20" t="n">
        <v>0</v>
      </c>
      <c r="M52" s="18" t="s">
        <v>182</v>
      </c>
      <c r="N52" s="20" t="s">
        <v>182</v>
      </c>
      <c r="O52" s="18" t="n">
        <v>0</v>
      </c>
      <c r="P52" s="20" t="n">
        <v>0</v>
      </c>
      <c r="Q52" s="18" t="n">
        <v>0</v>
      </c>
      <c r="R52" s="20" t="n">
        <v>0</v>
      </c>
      <c r="S52" s="18" t="n">
        <v>3.98881273</v>
      </c>
      <c r="T52" s="20" t="n">
        <v>0.38965919</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33.98233418</v>
      </c>
      <c r="F54" s="20" t="n">
        <v>1.19323122</v>
      </c>
      <c r="G54" s="18" t="n">
        <v>11.29603836</v>
      </c>
      <c r="H54" s="20" t="n">
        <v>0.50892997</v>
      </c>
      <c r="I54" s="18" t="n">
        <v>42.5444192</v>
      </c>
      <c r="J54" s="20" t="n">
        <v>1.13070369</v>
      </c>
      <c r="K54" s="18" t="n">
        <v>0</v>
      </c>
      <c r="L54" s="20" t="n">
        <v>0</v>
      </c>
      <c r="M54" s="18" t="s">
        <v>182</v>
      </c>
      <c r="N54" s="20" t="s">
        <v>182</v>
      </c>
      <c r="O54" s="18" t="n">
        <v>0</v>
      </c>
      <c r="P54" s="20" t="n">
        <v>0</v>
      </c>
      <c r="Q54" s="18" t="n">
        <v>0</v>
      </c>
      <c r="R54" s="20" t="n">
        <v>0</v>
      </c>
      <c r="S54" s="18" t="n">
        <v>12.17720826</v>
      </c>
      <c r="T54" s="20" t="n">
        <v>0.87292518</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63.71503109</v>
      </c>
      <c r="F56" s="20" t="n">
        <v>0.98089502</v>
      </c>
      <c r="G56" s="18" t="n">
        <v>23.27084163</v>
      </c>
      <c r="H56" s="20" t="n">
        <v>0.81519759</v>
      </c>
      <c r="I56" s="18" t="n">
        <v>11.91915693</v>
      </c>
      <c r="J56" s="20" t="n">
        <v>0.57988542</v>
      </c>
      <c r="K56" s="18" t="n">
        <v>0</v>
      </c>
      <c r="L56" s="20" t="n">
        <v>0</v>
      </c>
      <c r="M56" s="18" t="s">
        <v>182</v>
      </c>
      <c r="N56" s="20" t="s">
        <v>182</v>
      </c>
      <c r="O56" s="18" t="n">
        <v>0</v>
      </c>
      <c r="P56" s="20" t="n">
        <v>0</v>
      </c>
      <c r="Q56" s="18" t="n">
        <v>0</v>
      </c>
      <c r="R56" s="20" t="n">
        <v>0</v>
      </c>
      <c r="S56" s="18" t="n">
        <v>1.09497035</v>
      </c>
      <c r="T56" s="20" t="n">
        <v>0.25424667</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59.65949784</v>
      </c>
      <c r="F61" s="20" t="n">
        <v>0.86837456</v>
      </c>
      <c r="G61" s="18" t="n">
        <v>27.01148607</v>
      </c>
      <c r="H61" s="20" t="n">
        <v>0.79886554</v>
      </c>
      <c r="I61" s="18" t="n">
        <v>8.96311963</v>
      </c>
      <c r="J61" s="20" t="n">
        <v>0.40221437</v>
      </c>
      <c r="K61" s="18" t="n">
        <v>0</v>
      </c>
      <c r="L61" s="20" t="n">
        <v>0</v>
      </c>
      <c r="M61" s="18" t="s">
        <v>182</v>
      </c>
      <c r="N61" s="20" t="s">
        <v>182</v>
      </c>
      <c r="O61" s="18" t="n">
        <v>0</v>
      </c>
      <c r="P61" s="20" t="n">
        <v>0</v>
      </c>
      <c r="Q61" s="18" t="n">
        <v>0</v>
      </c>
      <c r="R61" s="20" t="n">
        <v>0</v>
      </c>
      <c r="S61" s="18" t="n">
        <v>4.36589645</v>
      </c>
      <c r="T61" s="20" t="n">
        <v>0.57945225</v>
      </c>
    </row>
    <row r="62" spans="1:20">
      <c r="A62" s="15" t="s">
        <v>237</v>
      </c>
      <c r="B62" s="17" t="n">
        <v>4476</v>
      </c>
      <c r="C62" s="18">
        <f>(5.0/B62*100)</f>
        <v/>
      </c>
      <c r="D62" s="19" t="n">
        <v>4471</v>
      </c>
      <c r="E62" s="18" t="n">
        <v>62.59057468</v>
      </c>
      <c r="F62" s="20" t="n">
        <v>0.7048737899999999</v>
      </c>
      <c r="G62" s="18" t="n">
        <v>19.85558122</v>
      </c>
      <c r="H62" s="20" t="n">
        <v>0.59150021</v>
      </c>
      <c r="I62" s="18" t="n">
        <v>17.08514399</v>
      </c>
      <c r="J62" s="20" t="n">
        <v>0.49619859</v>
      </c>
      <c r="K62" s="18" t="n">
        <v>0</v>
      </c>
      <c r="L62" s="20" t="n">
        <v>0</v>
      </c>
      <c r="M62" s="18" t="s">
        <v>182</v>
      </c>
      <c r="N62" s="20" t="s">
        <v>182</v>
      </c>
      <c r="O62" s="18" t="n">
        <v>0</v>
      </c>
      <c r="P62" s="20" t="n">
        <v>0</v>
      </c>
      <c r="Q62" s="18" t="n">
        <v>0</v>
      </c>
      <c r="R62" s="20" t="n">
        <v>0</v>
      </c>
      <c r="S62" s="18" t="n">
        <v>0.46870011</v>
      </c>
      <c r="T62" s="20" t="n">
        <v>0.09703738000000001</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50.51596448</v>
      </c>
      <c r="F67" s="20" t="n">
        <v>1.39881374</v>
      </c>
      <c r="G67" s="18" t="n">
        <v>20.06381399</v>
      </c>
      <c r="H67" s="20" t="n">
        <v>0.73432215</v>
      </c>
      <c r="I67" s="18" t="n">
        <v>26.68820167</v>
      </c>
      <c r="J67" s="20" t="n">
        <v>1.00327771</v>
      </c>
      <c r="K67" s="18" t="n">
        <v>0</v>
      </c>
      <c r="L67" s="20" t="n">
        <v>0</v>
      </c>
      <c r="M67" s="18" t="s">
        <v>182</v>
      </c>
      <c r="N67" s="20" t="s">
        <v>182</v>
      </c>
      <c r="O67" s="18" t="n">
        <v>0</v>
      </c>
      <c r="P67" s="20" t="n">
        <v>0</v>
      </c>
      <c r="Q67" s="18" t="n">
        <v>0</v>
      </c>
      <c r="R67" s="20" t="n">
        <v>0</v>
      </c>
      <c r="S67" s="18" t="n">
        <v>2.73201986</v>
      </c>
      <c r="T67" s="20" t="n">
        <v>0.23748623</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59.06259546</v>
      </c>
      <c r="F70" s="20" t="n">
        <v>1.00168679</v>
      </c>
      <c r="G70" s="18" t="n">
        <v>20.74107333</v>
      </c>
      <c r="H70" s="20" t="n">
        <v>0.70048593</v>
      </c>
      <c r="I70" s="18" t="n">
        <v>15.87812486</v>
      </c>
      <c r="J70" s="20" t="n">
        <v>0.73559797</v>
      </c>
      <c r="K70" s="18" t="n">
        <v>0</v>
      </c>
      <c r="L70" s="20" t="n">
        <v>0</v>
      </c>
      <c r="M70" s="18" t="s">
        <v>182</v>
      </c>
      <c r="N70" s="20" t="s">
        <v>182</v>
      </c>
      <c r="O70" s="18" t="n">
        <v>0</v>
      </c>
      <c r="P70" s="20" t="n">
        <v>0</v>
      </c>
      <c r="Q70" s="18" t="n">
        <v>0</v>
      </c>
      <c r="R70" s="20" t="n">
        <v>0</v>
      </c>
      <c r="S70" s="18" t="n">
        <v>4.31820635</v>
      </c>
      <c r="T70" s="20" t="n">
        <v>0.49691285</v>
      </c>
    </row>
    <row r="71" spans="1:20">
      <c r="A71" s="15" t="s">
        <v>246</v>
      </c>
      <c r="B71" s="17" t="n">
        <v>6115</v>
      </c>
      <c r="C71" s="18">
        <f>(109.0/B71*100)</f>
        <v/>
      </c>
      <c r="D71" s="19" t="n">
        <v>6006</v>
      </c>
      <c r="E71" s="18" t="n">
        <v>57.36737906</v>
      </c>
      <c r="F71" s="20" t="n">
        <v>0.59856595</v>
      </c>
      <c r="G71" s="18" t="n">
        <v>28.42123065</v>
      </c>
      <c r="H71" s="20" t="n">
        <v>0.46130467</v>
      </c>
      <c r="I71" s="18" t="n">
        <v>13.00184481</v>
      </c>
      <c r="J71" s="20" t="n">
        <v>0.44236353</v>
      </c>
      <c r="K71" s="18" t="n">
        <v>0</v>
      </c>
      <c r="L71" s="20" t="n">
        <v>0</v>
      </c>
      <c r="M71" s="18" t="s">
        <v>182</v>
      </c>
      <c r="N71" s="20" t="s">
        <v>182</v>
      </c>
      <c r="O71" s="18" t="n">
        <v>0</v>
      </c>
      <c r="P71" s="20" t="n">
        <v>0</v>
      </c>
      <c r="Q71" s="18" t="n">
        <v>0</v>
      </c>
      <c r="R71" s="20" t="n">
        <v>0</v>
      </c>
      <c r="S71" s="18" t="n">
        <v>1.20954548</v>
      </c>
      <c r="T71" s="20" t="n">
        <v>0.13133691</v>
      </c>
    </row>
    <row r="72" spans="1:20">
      <c r="A72" s="15" t="s">
        <v>247</v>
      </c>
      <c r="B72" s="17" t="n">
        <v>7708</v>
      </c>
      <c r="C72" s="18">
        <f>(8.0/B72*100)</f>
        <v/>
      </c>
      <c r="D72" s="19" t="n">
        <v>7700</v>
      </c>
      <c r="E72" s="18" t="n">
        <v>68.55137836</v>
      </c>
      <c r="F72" s="20" t="n">
        <v>0.96510531</v>
      </c>
      <c r="G72" s="18" t="n">
        <v>20.47675948</v>
      </c>
      <c r="H72" s="20" t="n">
        <v>0.7514272</v>
      </c>
      <c r="I72" s="18" t="n">
        <v>10.70256046</v>
      </c>
      <c r="J72" s="20" t="n">
        <v>0.53094227</v>
      </c>
      <c r="K72" s="18" t="n">
        <v>0</v>
      </c>
      <c r="L72" s="20" t="n">
        <v>0</v>
      </c>
      <c r="M72" s="18" t="s">
        <v>182</v>
      </c>
      <c r="N72" s="20" t="s">
        <v>182</v>
      </c>
      <c r="O72" s="18" t="n">
        <v>0</v>
      </c>
      <c r="P72" s="20" t="n">
        <v>0</v>
      </c>
      <c r="Q72" s="18" t="n">
        <v>0</v>
      </c>
      <c r="R72" s="20" t="n">
        <v>0</v>
      </c>
      <c r="S72" s="18" t="n">
        <v>0.26930169</v>
      </c>
      <c r="T72" s="20" t="n">
        <v>0.05098802</v>
      </c>
    </row>
    <row r="73" spans="1:20">
      <c r="A73" s="15" t="s">
        <v>248</v>
      </c>
      <c r="B73" s="17" t="n">
        <v>8249</v>
      </c>
      <c r="C73" s="18">
        <f>(225.0/B73*100)</f>
        <v/>
      </c>
      <c r="D73" s="19" t="n">
        <v>8024</v>
      </c>
      <c r="E73" s="18" t="n">
        <v>58.17128189</v>
      </c>
      <c r="F73" s="20" t="n">
        <v>1.02001257</v>
      </c>
      <c r="G73" s="18" t="n">
        <v>17.44818903</v>
      </c>
      <c r="H73" s="20" t="n">
        <v>0.62758412</v>
      </c>
      <c r="I73" s="18" t="n">
        <v>22.75233417</v>
      </c>
      <c r="J73" s="20" t="n">
        <v>0.69161375</v>
      </c>
      <c r="K73" s="18" t="n">
        <v>0</v>
      </c>
      <c r="L73" s="20" t="n">
        <v>0</v>
      </c>
      <c r="M73" s="18" t="s">
        <v>182</v>
      </c>
      <c r="N73" s="20" t="s">
        <v>182</v>
      </c>
      <c r="O73" s="18" t="n">
        <v>0</v>
      </c>
      <c r="P73" s="20" t="n">
        <v>0</v>
      </c>
      <c r="Q73" s="18" t="n">
        <v>0</v>
      </c>
      <c r="R73" s="20" t="n">
        <v>0</v>
      </c>
      <c r="S73" s="18" t="n">
        <v>1.62819492</v>
      </c>
      <c r="T73" s="20" t="n">
        <v>0.21077753</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33.47220851</v>
      </c>
      <c r="F77" s="20" t="n">
        <v>0.89437156</v>
      </c>
      <c r="G77" s="18" t="n">
        <v>25.79082825</v>
      </c>
      <c r="H77" s="20" t="n">
        <v>0.7542453099999999</v>
      </c>
      <c r="I77" s="18" t="n">
        <v>24.22415173</v>
      </c>
      <c r="J77" s="20" t="n">
        <v>0.72544714</v>
      </c>
      <c r="K77" s="18" t="n">
        <v>0</v>
      </c>
      <c r="L77" s="20" t="n">
        <v>0</v>
      </c>
      <c r="M77" s="18" t="s">
        <v>182</v>
      </c>
      <c r="N77" s="20" t="s">
        <v>182</v>
      </c>
      <c r="O77" s="18" t="n">
        <v>0</v>
      </c>
      <c r="P77" s="20" t="n">
        <v>0</v>
      </c>
      <c r="Q77" s="18" t="n">
        <v>0</v>
      </c>
      <c r="R77" s="20" t="n">
        <v>0</v>
      </c>
      <c r="S77" s="18" t="n">
        <v>16.51281151</v>
      </c>
      <c r="T77" s="20" t="n">
        <v>0.94323974</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290</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(1028.0/B7*100)</f>
        <v/>
      </c>
      <c r="D7" s="19" t="n">
        <v>13502</v>
      </c>
      <c r="E7" s="18" t="n">
        <v>45.6761277</v>
      </c>
      <c r="F7" s="20" t="n">
        <v>0.8739612</v>
      </c>
      <c r="G7" s="18" t="n">
        <v>30.16084399</v>
      </c>
      <c r="H7" s="20" t="n">
        <v>0.5841536899999999</v>
      </c>
      <c r="I7" s="18" t="n">
        <v>19.37875989</v>
      </c>
      <c r="J7" s="20" t="n">
        <v>0.84358655</v>
      </c>
      <c r="K7" s="18" t="n">
        <v>0</v>
      </c>
      <c r="L7" s="20" t="n">
        <v>0</v>
      </c>
      <c r="M7" s="18" t="s">
        <v>182</v>
      </c>
      <c r="N7" s="20" t="s">
        <v>182</v>
      </c>
      <c r="O7" s="18" t="n">
        <v>0</v>
      </c>
      <c r="P7" s="20" t="n">
        <v>0</v>
      </c>
      <c r="Q7" s="18" t="n">
        <v>0</v>
      </c>
      <c r="R7" s="20" t="n">
        <v>0</v>
      </c>
      <c r="S7" s="18" t="n">
        <v>4.78426841</v>
      </c>
      <c r="T7" s="20" t="n">
        <v>0.26956434</v>
      </c>
    </row>
    <row r="8" spans="1:20">
      <c r="A8" s="15" t="s">
        <v>183</v>
      </c>
      <c r="B8" s="17" t="n">
        <v>7007</v>
      </c>
      <c r="C8" s="18">
        <f>(128.0/B8*100)</f>
        <v/>
      </c>
      <c r="D8" s="19" t="n">
        <v>6879</v>
      </c>
      <c r="E8" s="18" t="n">
        <v>26.94558509</v>
      </c>
      <c r="F8" s="20" t="n">
        <v>1.18262014</v>
      </c>
      <c r="G8" s="18" t="n">
        <v>15.83068304</v>
      </c>
      <c r="H8" s="20" t="n">
        <v>0.78460487</v>
      </c>
      <c r="I8" s="18" t="n">
        <v>50.52998262</v>
      </c>
      <c r="J8" s="20" t="n">
        <v>1.48664223</v>
      </c>
      <c r="K8" s="18" t="n">
        <v>0</v>
      </c>
      <c r="L8" s="20" t="n">
        <v>0</v>
      </c>
      <c r="M8" s="18" t="s">
        <v>182</v>
      </c>
      <c r="N8" s="20" t="s">
        <v>182</v>
      </c>
      <c r="O8" s="18" t="n">
        <v>0.48120063</v>
      </c>
      <c r="P8" s="20" t="n">
        <v>0.11853511</v>
      </c>
      <c r="Q8" s="18" t="n">
        <v>0</v>
      </c>
      <c r="R8" s="20" t="n">
        <v>0</v>
      </c>
      <c r="S8" s="18" t="n">
        <v>6.21254863</v>
      </c>
      <c r="T8" s="20" t="n">
        <v>0.40444002</v>
      </c>
    </row>
    <row r="9" spans="1:20">
      <c r="A9" s="15" t="s">
        <v>184</v>
      </c>
      <c r="B9" s="17" t="n">
        <v>9651</v>
      </c>
      <c r="C9" s="18">
        <f>(475.0/B9*100)</f>
        <v/>
      </c>
      <c r="D9" s="19" t="n">
        <v>9176</v>
      </c>
      <c r="E9" s="18" t="n">
        <v>34.73685321</v>
      </c>
      <c r="F9" s="20" t="n">
        <v>1.15880626</v>
      </c>
      <c r="G9" s="18" t="n">
        <v>19.38638108</v>
      </c>
      <c r="H9" s="20" t="n">
        <v>0.6738637200000001</v>
      </c>
      <c r="I9" s="18" t="n">
        <v>36.28080786</v>
      </c>
      <c r="J9" s="20" t="n">
        <v>1.39324707</v>
      </c>
      <c r="K9" s="18" t="n">
        <v>0</v>
      </c>
      <c r="L9" s="20" t="n">
        <v>0</v>
      </c>
      <c r="M9" s="18" t="s">
        <v>182</v>
      </c>
      <c r="N9" s="20" t="s">
        <v>182</v>
      </c>
      <c r="O9" s="18" t="n">
        <v>3.12761745</v>
      </c>
      <c r="P9" s="20" t="n">
        <v>0.5592627</v>
      </c>
      <c r="Q9" s="18" t="n">
        <v>0</v>
      </c>
      <c r="R9" s="20" t="n">
        <v>0</v>
      </c>
      <c r="S9" s="18" t="n">
        <v>6.46834039</v>
      </c>
      <c r="T9" s="20" t="n">
        <v>0.446689</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(102.0/B11*100)</f>
        <v/>
      </c>
      <c r="D11" s="19" t="n">
        <v>6951</v>
      </c>
      <c r="E11" s="18" t="n">
        <v>17.22675148</v>
      </c>
      <c r="F11" s="20" t="n">
        <v>1.26206245</v>
      </c>
      <c r="G11" s="18" t="n">
        <v>16.66131438</v>
      </c>
      <c r="H11" s="20" t="n">
        <v>1.0050487</v>
      </c>
      <c r="I11" s="18" t="n">
        <v>60.43845476</v>
      </c>
      <c r="J11" s="20" t="n">
        <v>1.81948377</v>
      </c>
      <c r="K11" s="18" t="n">
        <v>0</v>
      </c>
      <c r="L11" s="20" t="n">
        <v>0</v>
      </c>
      <c r="M11" s="18" t="s">
        <v>182</v>
      </c>
      <c r="N11" s="20" t="s">
        <v>182</v>
      </c>
      <c r="O11" s="18" t="n">
        <v>0</v>
      </c>
      <c r="P11" s="20" t="n">
        <v>0</v>
      </c>
      <c r="Q11" s="18" t="n">
        <v>0</v>
      </c>
      <c r="R11" s="20" t="n">
        <v>0</v>
      </c>
      <c r="S11" s="18" t="n">
        <v>5.67347938</v>
      </c>
      <c r="T11" s="20" t="n">
        <v>0.41702898</v>
      </c>
    </row>
    <row r="12" spans="1:20">
      <c r="A12" s="15" t="s">
        <v>187</v>
      </c>
      <c r="B12" s="17" t="n">
        <v>6894</v>
      </c>
      <c r="C12" s="18">
        <f>(125.0/B12*100)</f>
        <v/>
      </c>
      <c r="D12" s="19" t="n">
        <v>6769</v>
      </c>
      <c r="E12" s="18" t="n">
        <v>57.21322088</v>
      </c>
      <c r="F12" s="20" t="n">
        <v>1.11233997</v>
      </c>
      <c r="G12" s="18" t="n">
        <v>17.41019152</v>
      </c>
      <c r="H12" s="20" t="n">
        <v>0.63425409</v>
      </c>
      <c r="I12" s="18" t="n">
        <v>18.10195532</v>
      </c>
      <c r="J12" s="20" t="n">
        <v>0.95887446</v>
      </c>
      <c r="K12" s="18" t="n">
        <v>0</v>
      </c>
      <c r="L12" s="20" t="n">
        <v>0</v>
      </c>
      <c r="M12" s="18" t="s">
        <v>182</v>
      </c>
      <c r="N12" s="20" t="s">
        <v>182</v>
      </c>
      <c r="O12" s="18" t="n">
        <v>2.37450177</v>
      </c>
      <c r="P12" s="20" t="n">
        <v>0.59805562</v>
      </c>
      <c r="Q12" s="18" t="n">
        <v>0</v>
      </c>
      <c r="R12" s="20" t="n">
        <v>0</v>
      </c>
      <c r="S12" s="18" t="n">
        <v>4.9001305</v>
      </c>
      <c r="T12" s="20" t="n">
        <v>0.44781932</v>
      </c>
    </row>
    <row r="13" spans="1:20">
      <c r="A13" s="15" t="s">
        <v>188</v>
      </c>
      <c r="B13" s="17" t="n">
        <v>7161</v>
      </c>
      <c r="C13" s="18">
        <f>(301.0/B13*100)</f>
        <v/>
      </c>
      <c r="D13" s="19" t="n">
        <v>6860</v>
      </c>
      <c r="E13" s="18" t="n">
        <v>64.79728331</v>
      </c>
      <c r="F13" s="20" t="n">
        <v>1.47022349</v>
      </c>
      <c r="G13" s="18" t="n">
        <v>14.78027194</v>
      </c>
      <c r="H13" s="20" t="n">
        <v>0.68723184</v>
      </c>
      <c r="I13" s="18" t="n">
        <v>11.8908274</v>
      </c>
      <c r="J13" s="20" t="n">
        <v>1.14339422</v>
      </c>
      <c r="K13" s="18" t="n">
        <v>0</v>
      </c>
      <c r="L13" s="20" t="n">
        <v>0</v>
      </c>
      <c r="M13" s="18" t="s">
        <v>182</v>
      </c>
      <c r="N13" s="20" t="s">
        <v>182</v>
      </c>
      <c r="O13" s="18" t="n">
        <v>4.18252404</v>
      </c>
      <c r="P13" s="20" t="n">
        <v>0.48048381</v>
      </c>
      <c r="Q13" s="18" t="n">
        <v>0</v>
      </c>
      <c r="R13" s="20" t="n">
        <v>0</v>
      </c>
      <c r="S13" s="18" t="n">
        <v>4.3490933</v>
      </c>
      <c r="T13" s="20" t="n">
        <v>0.39612164</v>
      </c>
    </row>
    <row r="14" spans="1:20">
      <c r="A14" s="15" t="s">
        <v>189</v>
      </c>
      <c r="B14" s="17" t="n">
        <v>5587</v>
      </c>
      <c r="C14" s="18">
        <f>(185.0/B14*100)</f>
        <v/>
      </c>
      <c r="D14" s="19" t="n">
        <v>5402</v>
      </c>
      <c r="E14" s="18" t="n">
        <v>25.25828766</v>
      </c>
      <c r="F14" s="20" t="n">
        <v>0.92788371</v>
      </c>
      <c r="G14" s="18" t="n">
        <v>24.25577389</v>
      </c>
      <c r="H14" s="20" t="n">
        <v>0.79218146</v>
      </c>
      <c r="I14" s="18" t="n">
        <v>48.32590652</v>
      </c>
      <c r="J14" s="20" t="n">
        <v>1.1712301</v>
      </c>
      <c r="K14" s="18" t="n">
        <v>0</v>
      </c>
      <c r="L14" s="20" t="n">
        <v>0</v>
      </c>
      <c r="M14" s="18" t="s">
        <v>182</v>
      </c>
      <c r="N14" s="20" t="s">
        <v>182</v>
      </c>
      <c r="O14" s="18" t="n">
        <v>0</v>
      </c>
      <c r="P14" s="20" t="n">
        <v>0</v>
      </c>
      <c r="Q14" s="18" t="n">
        <v>0</v>
      </c>
      <c r="R14" s="20" t="n">
        <v>0</v>
      </c>
      <c r="S14" s="18" t="n">
        <v>2.16003193</v>
      </c>
      <c r="T14" s="20" t="n">
        <v>0.22645113</v>
      </c>
    </row>
    <row r="15" spans="1:20">
      <c r="A15" s="15" t="s">
        <v>190</v>
      </c>
      <c r="B15" s="17" t="n">
        <v>5882</v>
      </c>
      <c r="C15" s="18">
        <f>(131.0/B15*100)</f>
        <v/>
      </c>
      <c r="D15" s="19" t="n">
        <v>5751</v>
      </c>
      <c r="E15" s="18" t="n">
        <v>31.45545549</v>
      </c>
      <c r="F15" s="20" t="n">
        <v>1.91122086</v>
      </c>
      <c r="G15" s="18" t="n">
        <v>27.55293761</v>
      </c>
      <c r="H15" s="20" t="n">
        <v>1.22550437</v>
      </c>
      <c r="I15" s="18" t="n">
        <v>36.49223139</v>
      </c>
      <c r="J15" s="20" t="n">
        <v>2.3929643</v>
      </c>
      <c r="K15" s="18" t="n">
        <v>0</v>
      </c>
      <c r="L15" s="20" t="n">
        <v>0</v>
      </c>
      <c r="M15" s="18" t="s">
        <v>182</v>
      </c>
      <c r="N15" s="20" t="s">
        <v>182</v>
      </c>
      <c r="O15" s="18" t="n">
        <v>1.02633195</v>
      </c>
      <c r="P15" s="20" t="n">
        <v>0.45994508</v>
      </c>
      <c r="Q15" s="18" t="n">
        <v>0</v>
      </c>
      <c r="R15" s="20" t="n">
        <v>0</v>
      </c>
      <c r="S15" s="18" t="n">
        <v>3.47304355</v>
      </c>
      <c r="T15" s="20" t="n">
        <v>0.37302434</v>
      </c>
    </row>
    <row r="16" spans="1:20">
      <c r="A16" s="15" t="s">
        <v>191</v>
      </c>
      <c r="B16" s="17" t="n">
        <v>6108</v>
      </c>
      <c r="C16" s="18">
        <f>(244.0/B16*100)</f>
        <v/>
      </c>
      <c r="D16" s="19" t="n">
        <v>5864</v>
      </c>
      <c r="E16" s="18" t="n">
        <v>31.03326486</v>
      </c>
      <c r="F16" s="20" t="n">
        <v>0.93726356</v>
      </c>
      <c r="G16" s="18" t="n">
        <v>17.28044968</v>
      </c>
      <c r="H16" s="20" t="n">
        <v>0.59169211</v>
      </c>
      <c r="I16" s="18" t="n">
        <v>44.34830764</v>
      </c>
      <c r="J16" s="20" t="n">
        <v>1.22223805</v>
      </c>
      <c r="K16" s="18" t="n">
        <v>0</v>
      </c>
      <c r="L16" s="20" t="n">
        <v>0</v>
      </c>
      <c r="M16" s="18" t="s">
        <v>182</v>
      </c>
      <c r="N16" s="20" t="s">
        <v>182</v>
      </c>
      <c r="O16" s="18" t="n">
        <v>0</v>
      </c>
      <c r="P16" s="20" t="n">
        <v>0</v>
      </c>
      <c r="Q16" s="18" t="n">
        <v>0</v>
      </c>
      <c r="R16" s="20" t="n">
        <v>0</v>
      </c>
      <c r="S16" s="18" t="n">
        <v>7.33797782</v>
      </c>
      <c r="T16" s="20" t="n">
        <v>0.57184385</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34.14573366</v>
      </c>
      <c r="F18" s="20" t="n">
        <v>1.1078053</v>
      </c>
      <c r="G18" s="18" t="n">
        <v>18.13178547</v>
      </c>
      <c r="H18" s="20" t="n">
        <v>0.53661567</v>
      </c>
      <c r="I18" s="18" t="n">
        <v>41.53034758</v>
      </c>
      <c r="J18" s="20" t="n">
        <v>1.24001245</v>
      </c>
      <c r="K18" s="18" t="n">
        <v>0</v>
      </c>
      <c r="L18" s="20" t="n">
        <v>0</v>
      </c>
      <c r="M18" s="18" t="s">
        <v>182</v>
      </c>
      <c r="N18" s="20" t="s">
        <v>182</v>
      </c>
      <c r="O18" s="18" t="n">
        <v>0</v>
      </c>
      <c r="P18" s="20" t="n">
        <v>0</v>
      </c>
      <c r="Q18" s="18" t="n">
        <v>0</v>
      </c>
      <c r="R18" s="20" t="n">
        <v>0</v>
      </c>
      <c r="S18" s="18" t="n">
        <v>6.19213329</v>
      </c>
      <c r="T18" s="20" t="n">
        <v>0.69017887</v>
      </c>
    </row>
    <row r="19" spans="1:20">
      <c r="A19" s="15" t="s">
        <v>194</v>
      </c>
      <c r="B19" s="17" t="n">
        <v>5658</v>
      </c>
      <c r="C19" s="18">
        <f>(123.0/B19*100)</f>
        <v/>
      </c>
      <c r="D19" s="19" t="n">
        <v>5535</v>
      </c>
      <c r="E19" s="18" t="n">
        <v>43.76813326</v>
      </c>
      <c r="F19" s="20" t="n">
        <v>1.36064907</v>
      </c>
      <c r="G19" s="18" t="n">
        <v>25.33032385</v>
      </c>
      <c r="H19" s="20" t="n">
        <v>0.81499734</v>
      </c>
      <c r="I19" s="18" t="n">
        <v>25.98687548</v>
      </c>
      <c r="J19" s="20" t="n">
        <v>1.32616235</v>
      </c>
      <c r="K19" s="18" t="n">
        <v>0</v>
      </c>
      <c r="L19" s="20" t="n">
        <v>0</v>
      </c>
      <c r="M19" s="18" t="s">
        <v>182</v>
      </c>
      <c r="N19" s="20" t="s">
        <v>182</v>
      </c>
      <c r="O19" s="18" t="n">
        <v>0</v>
      </c>
      <c r="P19" s="20" t="n">
        <v>0</v>
      </c>
      <c r="Q19" s="18" t="n">
        <v>0</v>
      </c>
      <c r="R19" s="20" t="n">
        <v>0</v>
      </c>
      <c r="S19" s="18" t="n">
        <v>4.91466742</v>
      </c>
      <c r="T19" s="20" t="n">
        <v>0.46317744</v>
      </c>
    </row>
    <row r="20" spans="1:20">
      <c r="A20" s="15" t="s">
        <v>195</v>
      </c>
      <c r="B20" s="17" t="n">
        <v>3371</v>
      </c>
      <c r="C20" s="18">
        <f>(81.0/B20*100)</f>
        <v/>
      </c>
      <c r="D20" s="19" t="n">
        <v>3290</v>
      </c>
      <c r="E20" s="18" t="n">
        <v>19.10870517</v>
      </c>
      <c r="F20" s="20" t="n">
        <v>0.56911124</v>
      </c>
      <c r="G20" s="18" t="n">
        <v>16.31825171</v>
      </c>
      <c r="H20" s="20" t="n">
        <v>0.55618353</v>
      </c>
      <c r="I20" s="18" t="n">
        <v>60.63879916</v>
      </c>
      <c r="J20" s="20" t="n">
        <v>0.67390889</v>
      </c>
      <c r="K20" s="18" t="n">
        <v>0</v>
      </c>
      <c r="L20" s="20" t="n">
        <v>0</v>
      </c>
      <c r="M20" s="18" t="s">
        <v>182</v>
      </c>
      <c r="N20" s="20" t="s">
        <v>182</v>
      </c>
      <c r="O20" s="18" t="n">
        <v>0</v>
      </c>
      <c r="P20" s="20" t="n">
        <v>0</v>
      </c>
      <c r="Q20" s="18" t="n">
        <v>0</v>
      </c>
      <c r="R20" s="20" t="n">
        <v>0</v>
      </c>
      <c r="S20" s="18" t="n">
        <v>3.93424396</v>
      </c>
      <c r="T20" s="20" t="n">
        <v>0.34118093</v>
      </c>
    </row>
    <row r="21" spans="1:20">
      <c r="A21" s="15" t="s">
        <v>196</v>
      </c>
      <c r="B21" s="17" t="n">
        <v>5741</v>
      </c>
      <c r="C21" s="18">
        <f>(73.0/B21*100)</f>
        <v/>
      </c>
      <c r="D21" s="19" t="n">
        <v>5668</v>
      </c>
      <c r="E21" s="18" t="n">
        <v>30.23905889</v>
      </c>
      <c r="F21" s="20" t="n">
        <v>1.13527509</v>
      </c>
      <c r="G21" s="18" t="n">
        <v>31.75181269</v>
      </c>
      <c r="H21" s="20" t="n">
        <v>0.98666167</v>
      </c>
      <c r="I21" s="18" t="n">
        <v>35.91712669</v>
      </c>
      <c r="J21" s="20" t="n">
        <v>1.59223599</v>
      </c>
      <c r="K21" s="18" t="n">
        <v>0</v>
      </c>
      <c r="L21" s="20" t="n">
        <v>0</v>
      </c>
      <c r="M21" s="18" t="s">
        <v>182</v>
      </c>
      <c r="N21" s="20" t="s">
        <v>182</v>
      </c>
      <c r="O21" s="18" t="n">
        <v>0</v>
      </c>
      <c r="P21" s="20" t="n">
        <v>0</v>
      </c>
      <c r="Q21" s="18" t="n">
        <v>0</v>
      </c>
      <c r="R21" s="20" t="n">
        <v>0</v>
      </c>
      <c r="S21" s="18" t="n">
        <v>2.09200172</v>
      </c>
      <c r="T21" s="20" t="n">
        <v>0.19561908</v>
      </c>
    </row>
    <row r="22" spans="1:20">
      <c r="A22" s="15" t="s">
        <v>197</v>
      </c>
      <c r="B22" s="17" t="n">
        <v>6598</v>
      </c>
      <c r="C22" s="18">
        <f>(98.0/B22*100)</f>
        <v/>
      </c>
      <c r="D22" s="19" t="n">
        <v>6500</v>
      </c>
      <c r="E22" s="18" t="n">
        <v>26.54311065</v>
      </c>
      <c r="F22" s="20" t="n">
        <v>1.21136338</v>
      </c>
      <c r="G22" s="18" t="n">
        <v>18.13458549</v>
      </c>
      <c r="H22" s="20" t="n">
        <v>0.81712938</v>
      </c>
      <c r="I22" s="18" t="n">
        <v>38.49637079</v>
      </c>
      <c r="J22" s="20" t="n">
        <v>1.83256318</v>
      </c>
      <c r="K22" s="18" t="n">
        <v>0</v>
      </c>
      <c r="L22" s="20" t="n">
        <v>0</v>
      </c>
      <c r="M22" s="18" t="s">
        <v>182</v>
      </c>
      <c r="N22" s="20" t="s">
        <v>182</v>
      </c>
      <c r="O22" s="18" t="n">
        <v>10.37914633</v>
      </c>
      <c r="P22" s="20" t="n">
        <v>1.3406859</v>
      </c>
      <c r="Q22" s="18" t="n">
        <v>0</v>
      </c>
      <c r="R22" s="20" t="n">
        <v>0</v>
      </c>
      <c r="S22" s="18" t="n">
        <v>6.44678674</v>
      </c>
      <c r="T22" s="20" t="n">
        <v>0.58411156</v>
      </c>
    </row>
    <row r="23" spans="1:20">
      <c r="A23" s="15" t="s">
        <v>198</v>
      </c>
      <c r="B23" s="17" t="n">
        <v>11583</v>
      </c>
      <c r="C23" s="18">
        <f>(505.0/B23*100)</f>
        <v/>
      </c>
      <c r="D23" s="19" t="n">
        <v>11078</v>
      </c>
      <c r="E23" s="18" t="n">
        <v>52.94070276</v>
      </c>
      <c r="F23" s="20" t="n">
        <v>1.50032766</v>
      </c>
      <c r="G23" s="18" t="n">
        <v>18.14301285</v>
      </c>
      <c r="H23" s="20" t="n">
        <v>0.73615516</v>
      </c>
      <c r="I23" s="18" t="n">
        <v>24.25056503</v>
      </c>
      <c r="J23" s="20" t="n">
        <v>1.25479674</v>
      </c>
      <c r="K23" s="18" t="n">
        <v>0</v>
      </c>
      <c r="L23" s="20" t="n">
        <v>0</v>
      </c>
      <c r="M23" s="18" t="s">
        <v>182</v>
      </c>
      <c r="N23" s="20" t="s">
        <v>182</v>
      </c>
      <c r="O23" s="18" t="n">
        <v>0</v>
      </c>
      <c r="P23" s="20" t="n">
        <v>0</v>
      </c>
      <c r="Q23" s="18" t="n">
        <v>0</v>
      </c>
      <c r="R23" s="20" t="n">
        <v>0</v>
      </c>
      <c r="S23" s="18" t="n">
        <v>4.66571936</v>
      </c>
      <c r="T23" s="20" t="n">
        <v>0.41134763</v>
      </c>
    </row>
    <row r="24" spans="1:20">
      <c r="A24" s="15" t="s">
        <v>199</v>
      </c>
      <c r="B24" s="17" t="n">
        <v>6647</v>
      </c>
      <c r="C24" s="18">
        <f>(13.0/B24*100)</f>
        <v/>
      </c>
      <c r="D24" s="19" t="n">
        <v>6634</v>
      </c>
      <c r="E24" s="18" t="n">
        <v>7.89971344</v>
      </c>
      <c r="F24" s="20" t="n">
        <v>0.5070168900000001</v>
      </c>
      <c r="G24" s="18" t="n">
        <v>13.08748237</v>
      </c>
      <c r="H24" s="20" t="n">
        <v>0.52518108</v>
      </c>
      <c r="I24" s="18" t="n">
        <v>75.72989364999999</v>
      </c>
      <c r="J24" s="20" t="n">
        <v>0.95214303</v>
      </c>
      <c r="K24" s="18" t="n">
        <v>0</v>
      </c>
      <c r="L24" s="20" t="n">
        <v>0</v>
      </c>
      <c r="M24" s="18" t="s">
        <v>182</v>
      </c>
      <c r="N24" s="20" t="s">
        <v>182</v>
      </c>
      <c r="O24" s="18" t="n">
        <v>0</v>
      </c>
      <c r="P24" s="20" t="n">
        <v>0</v>
      </c>
      <c r="Q24" s="18" t="n">
        <v>0</v>
      </c>
      <c r="R24" s="20" t="n">
        <v>0</v>
      </c>
      <c r="S24" s="18" t="n">
        <v>3.28291054</v>
      </c>
      <c r="T24" s="20" t="n">
        <v>0.36366442</v>
      </c>
    </row>
    <row r="25" spans="1:20">
      <c r="A25" s="15" t="s">
        <v>200</v>
      </c>
      <c r="B25" s="17" t="n">
        <v>5581</v>
      </c>
      <c r="C25" s="18">
        <f>(28.0/B25*100)</f>
        <v/>
      </c>
      <c r="D25" s="19" t="n">
        <v>5553</v>
      </c>
      <c r="E25" s="18" t="n">
        <v>12.80828324</v>
      </c>
      <c r="F25" s="20" t="n">
        <v>1.07585712</v>
      </c>
      <c r="G25" s="18" t="n">
        <v>21.23033794</v>
      </c>
      <c r="H25" s="20" t="n">
        <v>0.92268807</v>
      </c>
      <c r="I25" s="18" t="n">
        <v>64.49772909000001</v>
      </c>
      <c r="J25" s="20" t="n">
        <v>1.66839332</v>
      </c>
      <c r="K25" s="18" t="n">
        <v>0</v>
      </c>
      <c r="L25" s="20" t="n">
        <v>0</v>
      </c>
      <c r="M25" s="18" t="s">
        <v>182</v>
      </c>
      <c r="N25" s="20" t="s">
        <v>182</v>
      </c>
      <c r="O25" s="18" t="n">
        <v>0</v>
      </c>
      <c r="P25" s="20" t="n">
        <v>0</v>
      </c>
      <c r="Q25" s="18" t="n">
        <v>0</v>
      </c>
      <c r="R25" s="20" t="n">
        <v>0</v>
      </c>
      <c r="S25" s="18" t="n">
        <v>1.46364973</v>
      </c>
      <c r="T25" s="20" t="n">
        <v>0.17904607</v>
      </c>
    </row>
    <row r="26" spans="1:20">
      <c r="A26" s="15" t="s">
        <v>201</v>
      </c>
      <c r="B26" s="17" t="n">
        <v>4869</v>
      </c>
      <c r="C26" s="18">
        <f>(98.0/B26*100)</f>
        <v/>
      </c>
      <c r="D26" s="19" t="n">
        <v>4771</v>
      </c>
      <c r="E26" s="18" t="n">
        <v>57.73554641</v>
      </c>
      <c r="F26" s="20" t="n">
        <v>1.18214917</v>
      </c>
      <c r="G26" s="18" t="n">
        <v>25.90039827</v>
      </c>
      <c r="H26" s="20" t="n">
        <v>0.7957338900000001</v>
      </c>
      <c r="I26" s="18" t="n">
        <v>13.78140492</v>
      </c>
      <c r="J26" s="20" t="n">
        <v>0.82283916</v>
      </c>
      <c r="K26" s="18" t="n">
        <v>0</v>
      </c>
      <c r="L26" s="20" t="n">
        <v>0</v>
      </c>
      <c r="M26" s="18" t="s">
        <v>182</v>
      </c>
      <c r="N26" s="20" t="s">
        <v>182</v>
      </c>
      <c r="O26" s="18" t="n">
        <v>0</v>
      </c>
      <c r="P26" s="20" t="n">
        <v>0</v>
      </c>
      <c r="Q26" s="18" t="n">
        <v>0</v>
      </c>
      <c r="R26" s="20" t="n">
        <v>0</v>
      </c>
      <c r="S26" s="18" t="n">
        <v>2.58265039</v>
      </c>
      <c r="T26" s="20" t="n">
        <v>0.29705751</v>
      </c>
    </row>
    <row r="27" spans="1:20">
      <c r="A27" s="15" t="s">
        <v>202</v>
      </c>
      <c r="B27" s="17" t="n">
        <v>5299</v>
      </c>
      <c r="C27" s="18">
        <f>(159.0/B27*100)</f>
        <v/>
      </c>
      <c r="D27" s="19" t="n">
        <v>5140</v>
      </c>
      <c r="E27" s="18" t="n">
        <v>28.99248919</v>
      </c>
      <c r="F27" s="20" t="n">
        <v>0.58400497</v>
      </c>
      <c r="G27" s="18" t="n">
        <v>17.33412214</v>
      </c>
      <c r="H27" s="20" t="n">
        <v>0.49825052</v>
      </c>
      <c r="I27" s="18" t="n">
        <v>44.57875505</v>
      </c>
      <c r="J27" s="20" t="n">
        <v>0.64286383</v>
      </c>
      <c r="K27" s="18" t="n">
        <v>0</v>
      </c>
      <c r="L27" s="20" t="n">
        <v>0</v>
      </c>
      <c r="M27" s="18" t="s">
        <v>182</v>
      </c>
      <c r="N27" s="20" t="s">
        <v>182</v>
      </c>
      <c r="O27" s="18" t="n">
        <v>0</v>
      </c>
      <c r="P27" s="20" t="n">
        <v>0</v>
      </c>
      <c r="Q27" s="18" t="n">
        <v>0</v>
      </c>
      <c r="R27" s="20" t="n">
        <v>0</v>
      </c>
      <c r="S27" s="18" t="n">
        <v>9.094633610000001</v>
      </c>
      <c r="T27" s="20" t="n">
        <v>0.36106949</v>
      </c>
    </row>
    <row r="28" spans="1:20">
      <c r="A28" s="15" t="s">
        <v>203</v>
      </c>
      <c r="B28" s="17" t="n">
        <v>7568</v>
      </c>
      <c r="C28" s="18">
        <f>(123.0/B28*100)</f>
        <v/>
      </c>
      <c r="D28" s="19" t="n">
        <v>7445</v>
      </c>
      <c r="E28" s="18" t="n">
        <v>19.20165639</v>
      </c>
      <c r="F28" s="20" t="n">
        <v>0.97304186</v>
      </c>
      <c r="G28" s="18" t="n">
        <v>17.36040665</v>
      </c>
      <c r="H28" s="20" t="n">
        <v>0.73494959</v>
      </c>
      <c r="I28" s="18" t="n">
        <v>60.93371767</v>
      </c>
      <c r="J28" s="20" t="n">
        <v>1.27125763</v>
      </c>
      <c r="K28" s="18" t="n">
        <v>0</v>
      </c>
      <c r="L28" s="20" t="n">
        <v>0</v>
      </c>
      <c r="M28" s="18" t="s">
        <v>182</v>
      </c>
      <c r="N28" s="20" t="s">
        <v>182</v>
      </c>
      <c r="O28" s="18" t="n">
        <v>0</v>
      </c>
      <c r="P28" s="20" t="n">
        <v>0</v>
      </c>
      <c r="Q28" s="18" t="n">
        <v>0</v>
      </c>
      <c r="R28" s="20" t="n">
        <v>0</v>
      </c>
      <c r="S28" s="18" t="n">
        <v>2.50421929</v>
      </c>
      <c r="T28" s="20" t="n">
        <v>0.23087131</v>
      </c>
    </row>
    <row r="29" spans="1:20">
      <c r="A29" s="15" t="s">
        <v>204</v>
      </c>
      <c r="B29" s="17" t="n">
        <v>5385</v>
      </c>
      <c r="C29" s="18">
        <f>(36.0/B29*100)</f>
        <v/>
      </c>
      <c r="D29" s="19" t="n">
        <v>5349</v>
      </c>
      <c r="E29" s="18" t="n">
        <v>59.51349137</v>
      </c>
      <c r="F29" s="20" t="n">
        <v>1.24101716</v>
      </c>
      <c r="G29" s="18" t="n">
        <v>21.94981266</v>
      </c>
      <c r="H29" s="20" t="n">
        <v>0.71266076</v>
      </c>
      <c r="I29" s="18" t="n">
        <v>14.30571522</v>
      </c>
      <c r="J29" s="20" t="n">
        <v>1.28120439</v>
      </c>
      <c r="K29" s="18" t="n">
        <v>0</v>
      </c>
      <c r="L29" s="20" t="n">
        <v>0</v>
      </c>
      <c r="M29" s="18" t="s">
        <v>182</v>
      </c>
      <c r="N29" s="20" t="s">
        <v>182</v>
      </c>
      <c r="O29" s="18" t="n">
        <v>2.76922343</v>
      </c>
      <c r="P29" s="20" t="n">
        <v>0.24152133</v>
      </c>
      <c r="Q29" s="18" t="n">
        <v>0</v>
      </c>
      <c r="R29" s="20" t="n">
        <v>0</v>
      </c>
      <c r="S29" s="18" t="n">
        <v>1.46175732</v>
      </c>
      <c r="T29" s="20" t="n">
        <v>0.26210042</v>
      </c>
    </row>
    <row r="30" spans="1:20">
      <c r="A30" s="15" t="s">
        <v>205</v>
      </c>
      <c r="B30" s="17" t="n">
        <v>4520</v>
      </c>
      <c r="C30" s="18">
        <f>(504.0/B30*100)</f>
        <v/>
      </c>
      <c r="D30" s="19" t="n">
        <v>4016</v>
      </c>
      <c r="E30" s="18" t="n">
        <v>23.82385902</v>
      </c>
      <c r="F30" s="20" t="n">
        <v>1.21918638</v>
      </c>
      <c r="G30" s="18" t="n">
        <v>29.33497532</v>
      </c>
      <c r="H30" s="20" t="n">
        <v>1.47870567</v>
      </c>
      <c r="I30" s="18" t="n">
        <v>42.2894428</v>
      </c>
      <c r="J30" s="20" t="n">
        <v>2.36013492</v>
      </c>
      <c r="K30" s="18" t="n">
        <v>0</v>
      </c>
      <c r="L30" s="20" t="n">
        <v>0</v>
      </c>
      <c r="M30" s="18" t="s">
        <v>182</v>
      </c>
      <c r="N30" s="20" t="s">
        <v>182</v>
      </c>
      <c r="O30" s="18" t="n">
        <v>0</v>
      </c>
      <c r="P30" s="20" t="n">
        <v>0</v>
      </c>
      <c r="Q30" s="18" t="n">
        <v>0</v>
      </c>
      <c r="R30" s="20" t="n">
        <v>0</v>
      </c>
      <c r="S30" s="18" t="n">
        <v>4.55172285</v>
      </c>
      <c r="T30" s="20" t="n">
        <v>0.46078624</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(16.0/B32*100)</f>
        <v/>
      </c>
      <c r="D32" s="19" t="n">
        <v>4462</v>
      </c>
      <c r="E32" s="18" t="n">
        <v>47.38127566</v>
      </c>
      <c r="F32" s="20" t="n">
        <v>1.65114681</v>
      </c>
      <c r="G32" s="18" t="n">
        <v>25.11721641</v>
      </c>
      <c r="H32" s="20" t="n">
        <v>1.01699738</v>
      </c>
      <c r="I32" s="18" t="n">
        <v>25.43607855</v>
      </c>
      <c r="J32" s="20" t="n">
        <v>1.82419581</v>
      </c>
      <c r="K32" s="18" t="n">
        <v>0</v>
      </c>
      <c r="L32" s="20" t="n">
        <v>0</v>
      </c>
      <c r="M32" s="18" t="s">
        <v>182</v>
      </c>
      <c r="N32" s="20" t="s">
        <v>182</v>
      </c>
      <c r="O32" s="18" t="n">
        <v>0</v>
      </c>
      <c r="P32" s="20" t="n">
        <v>0</v>
      </c>
      <c r="Q32" s="18" t="n">
        <v>0</v>
      </c>
      <c r="R32" s="20" t="n">
        <v>0</v>
      </c>
      <c r="S32" s="18" t="n">
        <v>2.06542938</v>
      </c>
      <c r="T32" s="20" t="n">
        <v>0.24318404</v>
      </c>
    </row>
    <row r="33" spans="1:20">
      <c r="A33" s="15" t="s">
        <v>208</v>
      </c>
      <c r="B33" s="17" t="n">
        <v>7325</v>
      </c>
      <c r="C33" s="18">
        <f>(215.0/B33*100)</f>
        <v/>
      </c>
      <c r="D33" s="19" t="n">
        <v>7110</v>
      </c>
      <c r="E33" s="18" t="n">
        <v>42.6631846</v>
      </c>
      <c r="F33" s="20" t="n">
        <v>1.28122079</v>
      </c>
      <c r="G33" s="18" t="n">
        <v>26.11279878</v>
      </c>
      <c r="H33" s="20" t="n">
        <v>0.84848117</v>
      </c>
      <c r="I33" s="18" t="n">
        <v>27.96247746</v>
      </c>
      <c r="J33" s="20" t="n">
        <v>1.07502135</v>
      </c>
      <c r="K33" s="18" t="n">
        <v>0</v>
      </c>
      <c r="L33" s="20" t="n">
        <v>0</v>
      </c>
      <c r="M33" s="18" t="s">
        <v>182</v>
      </c>
      <c r="N33" s="20" t="s">
        <v>182</v>
      </c>
      <c r="O33" s="18" t="n">
        <v>0</v>
      </c>
      <c r="P33" s="20" t="n">
        <v>0</v>
      </c>
      <c r="Q33" s="18" t="n">
        <v>0</v>
      </c>
      <c r="R33" s="20" t="n">
        <v>0</v>
      </c>
      <c r="S33" s="18" t="n">
        <v>3.26153915</v>
      </c>
      <c r="T33" s="20" t="n">
        <v>0.29404985</v>
      </c>
    </row>
    <row r="34" spans="1:20">
      <c r="A34" s="15" t="s">
        <v>209</v>
      </c>
      <c r="B34" s="17" t="n">
        <v>6350</v>
      </c>
      <c r="C34" s="18">
        <f>(79.0/B34*100)</f>
        <v/>
      </c>
      <c r="D34" s="19" t="n">
        <v>6271</v>
      </c>
      <c r="E34" s="18" t="n">
        <v>58.8083447</v>
      </c>
      <c r="F34" s="20" t="n">
        <v>1.12485048</v>
      </c>
      <c r="G34" s="18" t="n">
        <v>17.21048949</v>
      </c>
      <c r="H34" s="20" t="n">
        <v>0.60083609</v>
      </c>
      <c r="I34" s="18" t="n">
        <v>15.74535797</v>
      </c>
      <c r="J34" s="20" t="n">
        <v>0.72642229</v>
      </c>
      <c r="K34" s="18" t="n">
        <v>0</v>
      </c>
      <c r="L34" s="20" t="n">
        <v>0</v>
      </c>
      <c r="M34" s="18" t="s">
        <v>182</v>
      </c>
      <c r="N34" s="20" t="s">
        <v>182</v>
      </c>
      <c r="O34" s="18" t="n">
        <v>2.57674816</v>
      </c>
      <c r="P34" s="20" t="n">
        <v>0.53487772</v>
      </c>
      <c r="Q34" s="18" t="n">
        <v>0</v>
      </c>
      <c r="R34" s="20" t="n">
        <v>0</v>
      </c>
      <c r="S34" s="18" t="n">
        <v>5.65905968</v>
      </c>
      <c r="T34" s="20" t="n">
        <v>0.50232383</v>
      </c>
    </row>
    <row r="35" spans="1:20">
      <c r="A35" s="15" t="s">
        <v>210</v>
      </c>
      <c r="B35" s="17" t="n">
        <v>6406</v>
      </c>
      <c r="C35" s="18">
        <f>(67.0/B35*100)</f>
        <v/>
      </c>
      <c r="D35" s="19" t="n">
        <v>6339</v>
      </c>
      <c r="E35" s="18" t="n">
        <v>41.57735759</v>
      </c>
      <c r="F35" s="20" t="n">
        <v>0.63593199</v>
      </c>
      <c r="G35" s="18" t="n">
        <v>20.73717171</v>
      </c>
      <c r="H35" s="20" t="n">
        <v>0.60510413</v>
      </c>
      <c r="I35" s="18" t="n">
        <v>32.47326732</v>
      </c>
      <c r="J35" s="20" t="n">
        <v>0.61124818</v>
      </c>
      <c r="K35" s="18" t="n">
        <v>0</v>
      </c>
      <c r="L35" s="20" t="n">
        <v>0</v>
      </c>
      <c r="M35" s="18" t="s">
        <v>182</v>
      </c>
      <c r="N35" s="20" t="s">
        <v>182</v>
      </c>
      <c r="O35" s="18" t="n">
        <v>1.03972429</v>
      </c>
      <c r="P35" s="20" t="n">
        <v>0.05690605</v>
      </c>
      <c r="Q35" s="18" t="n">
        <v>0</v>
      </c>
      <c r="R35" s="20" t="n">
        <v>0</v>
      </c>
      <c r="S35" s="18" t="n">
        <v>4.17247909</v>
      </c>
      <c r="T35" s="20" t="n">
        <v>0.24861515</v>
      </c>
    </row>
    <row r="36" spans="1:20">
      <c r="A36" s="15" t="s">
        <v>211</v>
      </c>
      <c r="B36" s="17" t="n">
        <v>6736</v>
      </c>
      <c r="C36" s="18">
        <f>(42.0/B36*100)</f>
        <v/>
      </c>
      <c r="D36" s="19" t="n">
        <v>6694</v>
      </c>
      <c r="E36" s="18" t="n">
        <v>57.41182676</v>
      </c>
      <c r="F36" s="20" t="n">
        <v>1.56432589</v>
      </c>
      <c r="G36" s="18" t="n">
        <v>17.13386394</v>
      </c>
      <c r="H36" s="20" t="n">
        <v>0.81428663</v>
      </c>
      <c r="I36" s="18" t="n">
        <v>22.85187625</v>
      </c>
      <c r="J36" s="20" t="n">
        <v>1.22323289</v>
      </c>
      <c r="K36" s="18" t="n">
        <v>0</v>
      </c>
      <c r="L36" s="20" t="n">
        <v>0</v>
      </c>
      <c r="M36" s="18" t="s">
        <v>182</v>
      </c>
      <c r="N36" s="20" t="s">
        <v>182</v>
      </c>
      <c r="O36" s="18" t="n">
        <v>0</v>
      </c>
      <c r="P36" s="20" t="n">
        <v>0</v>
      </c>
      <c r="Q36" s="18" t="n">
        <v>0</v>
      </c>
      <c r="R36" s="20" t="n">
        <v>0</v>
      </c>
      <c r="S36" s="18" t="n">
        <v>2.60243304</v>
      </c>
      <c r="T36" s="20" t="n">
        <v>0.25839149</v>
      </c>
    </row>
    <row r="37" spans="1:20">
      <c r="A37" s="15" t="s">
        <v>212</v>
      </c>
      <c r="B37" s="17" t="n">
        <v>5458</v>
      </c>
      <c r="C37" s="18">
        <f>(228.0/B37*100)</f>
        <v/>
      </c>
      <c r="D37" s="19" t="n">
        <v>5230</v>
      </c>
      <c r="E37" s="18" t="n">
        <v>35.55034983</v>
      </c>
      <c r="F37" s="20" t="n">
        <v>1.40445565</v>
      </c>
      <c r="G37" s="18" t="n">
        <v>22.75815466</v>
      </c>
      <c r="H37" s="20" t="n">
        <v>0.86097166</v>
      </c>
      <c r="I37" s="18" t="n">
        <v>33.80539957</v>
      </c>
      <c r="J37" s="20" t="n">
        <v>1.70064531</v>
      </c>
      <c r="K37" s="18" t="n">
        <v>0</v>
      </c>
      <c r="L37" s="20" t="n">
        <v>0</v>
      </c>
      <c r="M37" s="18" t="s">
        <v>182</v>
      </c>
      <c r="N37" s="20" t="s">
        <v>182</v>
      </c>
      <c r="O37" s="18" t="n">
        <v>0</v>
      </c>
      <c r="P37" s="20" t="n">
        <v>0</v>
      </c>
      <c r="Q37" s="18" t="n">
        <v>0</v>
      </c>
      <c r="R37" s="20" t="n">
        <v>0</v>
      </c>
      <c r="S37" s="18" t="n">
        <v>7.88609594</v>
      </c>
      <c r="T37" s="20" t="n">
        <v>0.72499221</v>
      </c>
    </row>
    <row r="38" spans="1:20">
      <c r="A38" s="15" t="s">
        <v>213</v>
      </c>
      <c r="B38" s="17" t="n">
        <v>5860</v>
      </c>
      <c r="C38" s="18">
        <f>(62.0/B38*100)</f>
        <v/>
      </c>
      <c r="D38" s="19" t="n">
        <v>5798</v>
      </c>
      <c r="E38" s="18" t="n">
        <v>28.51999954</v>
      </c>
      <c r="F38" s="20" t="n">
        <v>1.60449794</v>
      </c>
      <c r="G38" s="18" t="n">
        <v>15.1633356</v>
      </c>
      <c r="H38" s="20" t="n">
        <v>0.7483723</v>
      </c>
      <c r="I38" s="18" t="n">
        <v>49.74232116</v>
      </c>
      <c r="J38" s="20" t="n">
        <v>1.7612705</v>
      </c>
      <c r="K38" s="18" t="n">
        <v>0</v>
      </c>
      <c r="L38" s="20" t="n">
        <v>0</v>
      </c>
      <c r="M38" s="18" t="s">
        <v>182</v>
      </c>
      <c r="N38" s="20" t="s">
        <v>182</v>
      </c>
      <c r="O38" s="18" t="n">
        <v>0</v>
      </c>
      <c r="P38" s="20" t="n">
        <v>0</v>
      </c>
      <c r="Q38" s="18" t="n">
        <v>0</v>
      </c>
      <c r="R38" s="20" t="n">
        <v>0</v>
      </c>
      <c r="S38" s="18" t="n">
        <v>6.57434371</v>
      </c>
      <c r="T38" s="20" t="n">
        <v>0.49628873</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(5662.0/B40*100)</f>
        <v/>
      </c>
      <c r="D40" s="19" t="n">
        <v>8495</v>
      </c>
      <c r="E40" s="18" t="n">
        <v>45.87500198</v>
      </c>
      <c r="F40" s="20" t="n">
        <v>0.85760189</v>
      </c>
      <c r="G40" s="18" t="n">
        <v>32.76317451</v>
      </c>
      <c r="H40" s="20" t="n">
        <v>0.76489311</v>
      </c>
      <c r="I40" s="18" t="n">
        <v>8.2131127</v>
      </c>
      <c r="J40" s="20" t="n">
        <v>0.73552143</v>
      </c>
      <c r="K40" s="18" t="n">
        <v>0</v>
      </c>
      <c r="L40" s="20" t="n">
        <v>0</v>
      </c>
      <c r="M40" s="18" t="s">
        <v>182</v>
      </c>
      <c r="N40" s="20" t="s">
        <v>182</v>
      </c>
      <c r="O40" s="18" t="n">
        <v>8.99459371</v>
      </c>
      <c r="P40" s="20" t="n">
        <v>0.20107637</v>
      </c>
      <c r="Q40" s="18" t="n">
        <v>0</v>
      </c>
      <c r="R40" s="20" t="n">
        <v>0</v>
      </c>
      <c r="S40" s="18" t="n">
        <v>4.1541171</v>
      </c>
      <c r="T40" s="20" t="n">
        <v>0.5240917</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(2723.0/B46*100)</f>
        <v/>
      </c>
      <c r="D46" s="19" t="n">
        <v>20418</v>
      </c>
      <c r="E46" s="18" t="n">
        <v>11.5208256</v>
      </c>
      <c r="F46" s="20" t="n">
        <v>0.62205164</v>
      </c>
      <c r="G46" s="18" t="n">
        <v>8.837869039999999</v>
      </c>
      <c r="H46" s="20" t="n">
        <v>0.36303257</v>
      </c>
      <c r="I46" s="18" t="n">
        <v>50.20560113</v>
      </c>
      <c r="J46" s="20" t="n">
        <v>0.95897013</v>
      </c>
      <c r="K46" s="18" t="n">
        <v>0</v>
      </c>
      <c r="L46" s="20" t="n">
        <v>0</v>
      </c>
      <c r="M46" s="18" t="s">
        <v>182</v>
      </c>
      <c r="N46" s="20" t="s">
        <v>182</v>
      </c>
      <c r="O46" s="18" t="n">
        <v>0</v>
      </c>
      <c r="P46" s="20" t="n">
        <v>0</v>
      </c>
      <c r="Q46" s="18" t="n">
        <v>0</v>
      </c>
      <c r="R46" s="20" t="n">
        <v>0</v>
      </c>
      <c r="S46" s="18" t="n">
        <v>29.43570424</v>
      </c>
      <c r="T46" s="20" t="n">
        <v>1.04392225</v>
      </c>
    </row>
    <row r="47" spans="1:20">
      <c r="A47" s="15" t="s">
        <v>222</v>
      </c>
      <c r="B47" s="17" t="n">
        <v>5928</v>
      </c>
      <c r="C47" s="18">
        <f>(106.0/B47*100)</f>
        <v/>
      </c>
      <c r="D47" s="19" t="n">
        <v>5822</v>
      </c>
      <c r="E47" s="18" t="n">
        <v>34.74722976</v>
      </c>
      <c r="F47" s="20" t="n">
        <v>1.37239136</v>
      </c>
      <c r="G47" s="18" t="n">
        <v>13.54005715</v>
      </c>
      <c r="H47" s="20" t="n">
        <v>0.55724421</v>
      </c>
      <c r="I47" s="18" t="n">
        <v>38.91667713</v>
      </c>
      <c r="J47" s="20" t="n">
        <v>1.67013638</v>
      </c>
      <c r="K47" s="18" t="n">
        <v>0</v>
      </c>
      <c r="L47" s="20" t="n">
        <v>0</v>
      </c>
      <c r="M47" s="18" t="s">
        <v>182</v>
      </c>
      <c r="N47" s="20" t="s">
        <v>182</v>
      </c>
      <c r="O47" s="18" t="n">
        <v>0</v>
      </c>
      <c r="P47" s="20" t="n">
        <v>0</v>
      </c>
      <c r="Q47" s="18" t="n">
        <v>0</v>
      </c>
      <c r="R47" s="20" t="n">
        <v>0</v>
      </c>
      <c r="S47" s="18" t="n">
        <v>12.79603597</v>
      </c>
      <c r="T47" s="20" t="n">
        <v>1.018061</v>
      </c>
    </row>
    <row r="48" spans="1:20">
      <c r="A48" s="15" t="s">
        <v>223</v>
      </c>
      <c r="B48" s="17" t="n">
        <v>9841</v>
      </c>
      <c r="C48" s="18">
        <f>(19.0/B48*100)</f>
        <v/>
      </c>
      <c r="D48" s="19" t="n">
        <v>9822</v>
      </c>
      <c r="E48" s="18" t="n">
        <v>19.04322326</v>
      </c>
      <c r="F48" s="20" t="n">
        <v>1.11955436</v>
      </c>
      <c r="G48" s="18" t="n">
        <v>17.64879543</v>
      </c>
      <c r="H48" s="20" t="n">
        <v>0.64480723</v>
      </c>
      <c r="I48" s="18" t="n">
        <v>61.11057112</v>
      </c>
      <c r="J48" s="20" t="n">
        <v>1.4704278</v>
      </c>
      <c r="K48" s="18" t="n">
        <v>0</v>
      </c>
      <c r="L48" s="20" t="n">
        <v>0</v>
      </c>
      <c r="M48" s="18" t="s">
        <v>182</v>
      </c>
      <c r="N48" s="20" t="s">
        <v>182</v>
      </c>
      <c r="O48" s="18" t="n">
        <v>0</v>
      </c>
      <c r="P48" s="20" t="n">
        <v>0</v>
      </c>
      <c r="Q48" s="18" t="n">
        <v>0</v>
      </c>
      <c r="R48" s="20" t="n">
        <v>0</v>
      </c>
      <c r="S48" s="18" t="n">
        <v>2.1974102</v>
      </c>
      <c r="T48" s="20" t="n">
        <v>0.41562132</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(971.0/B50*100)</f>
        <v/>
      </c>
      <c r="D50" s="19" t="n">
        <v>10824</v>
      </c>
      <c r="E50" s="18" t="n">
        <v>20.42631932</v>
      </c>
      <c r="F50" s="20" t="n">
        <v>0.91256846</v>
      </c>
      <c r="G50" s="18" t="n">
        <v>12.50607608</v>
      </c>
      <c r="H50" s="20" t="n">
        <v>0.59602648</v>
      </c>
      <c r="I50" s="18" t="n">
        <v>61.25222616</v>
      </c>
      <c r="J50" s="20" t="n">
        <v>1.37248652</v>
      </c>
      <c r="K50" s="18" t="n">
        <v>0</v>
      </c>
      <c r="L50" s="20" t="n">
        <v>0</v>
      </c>
      <c r="M50" s="18" t="s">
        <v>182</v>
      </c>
      <c r="N50" s="20" t="s">
        <v>182</v>
      </c>
      <c r="O50" s="18" t="n">
        <v>0</v>
      </c>
      <c r="P50" s="20" t="n">
        <v>0</v>
      </c>
      <c r="Q50" s="18" t="n">
        <v>0</v>
      </c>
      <c r="R50" s="20" t="n">
        <v>0</v>
      </c>
      <c r="S50" s="18" t="n">
        <v>5.81537844</v>
      </c>
      <c r="T50" s="20" t="n">
        <v>0.54065339</v>
      </c>
    </row>
    <row r="51" spans="1:20">
      <c r="A51" s="15" t="s">
        <v>226</v>
      </c>
      <c r="B51" s="17" t="n">
        <v>6866</v>
      </c>
      <c r="C51" s="18">
        <f>(114.0/B51*100)</f>
        <v/>
      </c>
      <c r="D51" s="19" t="n">
        <v>6752</v>
      </c>
      <c r="E51" s="18" t="n">
        <v>12.03479115</v>
      </c>
      <c r="F51" s="20" t="n">
        <v>0.69459728</v>
      </c>
      <c r="G51" s="18" t="n">
        <v>9.7265303</v>
      </c>
      <c r="H51" s="20" t="n">
        <v>0.7072895300000001</v>
      </c>
      <c r="I51" s="18" t="n">
        <v>58.49782242</v>
      </c>
      <c r="J51" s="20" t="n">
        <v>1.44217399</v>
      </c>
      <c r="K51" s="18" t="n">
        <v>0</v>
      </c>
      <c r="L51" s="20" t="n">
        <v>0</v>
      </c>
      <c r="M51" s="18" t="s">
        <v>182</v>
      </c>
      <c r="N51" s="20" t="s">
        <v>182</v>
      </c>
      <c r="O51" s="18" t="n">
        <v>10.57769527</v>
      </c>
      <c r="P51" s="20" t="n">
        <v>0.61230008</v>
      </c>
      <c r="Q51" s="18" t="n">
        <v>0</v>
      </c>
      <c r="R51" s="20" t="n">
        <v>0</v>
      </c>
      <c r="S51" s="18" t="n">
        <v>9.163160850000001</v>
      </c>
      <c r="T51" s="20" t="n">
        <v>1.09257857</v>
      </c>
    </row>
    <row r="52" spans="1:20">
      <c r="A52" s="15" t="s">
        <v>227</v>
      </c>
      <c r="B52" s="17" t="n">
        <v>5809</v>
      </c>
      <c r="C52" s="18">
        <f>(116.0/B52*100)</f>
        <v/>
      </c>
      <c r="D52" s="19" t="n">
        <v>5693</v>
      </c>
      <c r="E52" s="18" t="n">
        <v>29.97712106</v>
      </c>
      <c r="F52" s="20" t="n">
        <v>1.03843354</v>
      </c>
      <c r="G52" s="18" t="n">
        <v>18.27040093</v>
      </c>
      <c r="H52" s="20" t="n">
        <v>0.78221344</v>
      </c>
      <c r="I52" s="18" t="n">
        <v>47.32609307</v>
      </c>
      <c r="J52" s="20" t="n">
        <v>1.37573082</v>
      </c>
      <c r="K52" s="18" t="n">
        <v>0</v>
      </c>
      <c r="L52" s="20" t="n">
        <v>0</v>
      </c>
      <c r="M52" s="18" t="s">
        <v>182</v>
      </c>
      <c r="N52" s="20" t="s">
        <v>182</v>
      </c>
      <c r="O52" s="18" t="n">
        <v>0</v>
      </c>
      <c r="P52" s="20" t="n">
        <v>0</v>
      </c>
      <c r="Q52" s="18" t="n">
        <v>0</v>
      </c>
      <c r="R52" s="20" t="n">
        <v>0</v>
      </c>
      <c r="S52" s="18" t="n">
        <v>4.42638494</v>
      </c>
      <c r="T52" s="20" t="n">
        <v>0.42323639</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(436.0/B54*100)</f>
        <v/>
      </c>
      <c r="D54" s="19" t="n">
        <v>4304</v>
      </c>
      <c r="E54" s="18" t="n">
        <v>20.42644622</v>
      </c>
      <c r="F54" s="20" t="n">
        <v>0.84895745</v>
      </c>
      <c r="G54" s="18" t="n">
        <v>8.01013373</v>
      </c>
      <c r="H54" s="20" t="n">
        <v>0.41488382</v>
      </c>
      <c r="I54" s="18" t="n">
        <v>59.35993139</v>
      </c>
      <c r="J54" s="20" t="n">
        <v>1.26911048</v>
      </c>
      <c r="K54" s="18" t="n">
        <v>0</v>
      </c>
      <c r="L54" s="20" t="n">
        <v>0</v>
      </c>
      <c r="M54" s="18" t="s">
        <v>182</v>
      </c>
      <c r="N54" s="20" t="s">
        <v>182</v>
      </c>
      <c r="O54" s="18" t="n">
        <v>0</v>
      </c>
      <c r="P54" s="20" t="n">
        <v>0</v>
      </c>
      <c r="Q54" s="18" t="n">
        <v>0</v>
      </c>
      <c r="R54" s="20" t="n">
        <v>0</v>
      </c>
      <c r="S54" s="18" t="n">
        <v>12.20348867</v>
      </c>
      <c r="T54" s="20" t="n">
        <v>0.81765256</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(78.0/B56*100)</f>
        <v/>
      </c>
      <c r="D56" s="19" t="n">
        <v>5281</v>
      </c>
      <c r="E56" s="18" t="n">
        <v>17.92235953</v>
      </c>
      <c r="F56" s="20" t="n">
        <v>1.37900208</v>
      </c>
      <c r="G56" s="18" t="n">
        <v>22.84740321</v>
      </c>
      <c r="H56" s="20" t="n">
        <v>1.36281012</v>
      </c>
      <c r="I56" s="18" t="n">
        <v>58.11028832</v>
      </c>
      <c r="J56" s="20" t="n">
        <v>2.15619033</v>
      </c>
      <c r="K56" s="18" t="n">
        <v>0</v>
      </c>
      <c r="L56" s="20" t="n">
        <v>0</v>
      </c>
      <c r="M56" s="18" t="s">
        <v>182</v>
      </c>
      <c r="N56" s="20" t="s">
        <v>182</v>
      </c>
      <c r="O56" s="18" t="n">
        <v>0</v>
      </c>
      <c r="P56" s="20" t="n">
        <v>0</v>
      </c>
      <c r="Q56" s="18" t="n">
        <v>0</v>
      </c>
      <c r="R56" s="20" t="n">
        <v>0</v>
      </c>
      <c r="S56" s="18" t="n">
        <v>1.11994894</v>
      </c>
      <c r="T56" s="20" t="n">
        <v>0.26340931</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(256.0/B61*100)</f>
        <v/>
      </c>
      <c r="D61" s="19" t="n">
        <v>6269</v>
      </c>
      <c r="E61" s="18" t="n">
        <v>42.23038912</v>
      </c>
      <c r="F61" s="20" t="n">
        <v>1.15262953</v>
      </c>
      <c r="G61" s="18" t="n">
        <v>30.18298709</v>
      </c>
      <c r="H61" s="20" t="n">
        <v>0.73149005</v>
      </c>
      <c r="I61" s="18" t="n">
        <v>23.00758319</v>
      </c>
      <c r="J61" s="20" t="n">
        <v>1.16108614</v>
      </c>
      <c r="K61" s="18" t="n">
        <v>0</v>
      </c>
      <c r="L61" s="20" t="n">
        <v>0</v>
      </c>
      <c r="M61" s="18" t="s">
        <v>182</v>
      </c>
      <c r="N61" s="20" t="s">
        <v>182</v>
      </c>
      <c r="O61" s="18" t="n">
        <v>0</v>
      </c>
      <c r="P61" s="20" t="n">
        <v>0</v>
      </c>
      <c r="Q61" s="18" t="n">
        <v>0</v>
      </c>
      <c r="R61" s="20" t="n">
        <v>0</v>
      </c>
      <c r="S61" s="18" t="n">
        <v>4.5790406</v>
      </c>
      <c r="T61" s="20" t="n">
        <v>0.60826962</v>
      </c>
    </row>
    <row r="62" spans="1:20">
      <c r="A62" s="15" t="s">
        <v>237</v>
      </c>
      <c r="B62" s="17" t="n">
        <v>4476</v>
      </c>
      <c r="C62" s="18">
        <f>(5.0/B62*100)</f>
        <v/>
      </c>
      <c r="D62" s="19" t="n">
        <v>4471</v>
      </c>
      <c r="E62" s="18" t="n">
        <v>30.01017268</v>
      </c>
      <c r="F62" s="20" t="n">
        <v>0.61688672</v>
      </c>
      <c r="G62" s="18" t="n">
        <v>21.27589678</v>
      </c>
      <c r="H62" s="20" t="n">
        <v>0.58413828</v>
      </c>
      <c r="I62" s="18" t="n">
        <v>48.20104274</v>
      </c>
      <c r="J62" s="20" t="n">
        <v>0.71216879</v>
      </c>
      <c r="K62" s="18" t="n">
        <v>0</v>
      </c>
      <c r="L62" s="20" t="n">
        <v>0</v>
      </c>
      <c r="M62" s="18" t="s">
        <v>182</v>
      </c>
      <c r="N62" s="20" t="s">
        <v>182</v>
      </c>
      <c r="O62" s="18" t="n">
        <v>0</v>
      </c>
      <c r="P62" s="20" t="n">
        <v>0</v>
      </c>
      <c r="Q62" s="18" t="n">
        <v>0</v>
      </c>
      <c r="R62" s="20" t="n">
        <v>0</v>
      </c>
      <c r="S62" s="18" t="n">
        <v>0.5128878</v>
      </c>
      <c r="T62" s="20" t="n">
        <v>0.10707853</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15.25877304</v>
      </c>
      <c r="F67" s="20" t="n">
        <v>0.91299337</v>
      </c>
      <c r="G67" s="18" t="n">
        <v>8.2872868</v>
      </c>
      <c r="H67" s="20" t="n">
        <v>0.52653074</v>
      </c>
      <c r="I67" s="18" t="n">
        <v>73.73206949999999</v>
      </c>
      <c r="J67" s="20" t="n">
        <v>1.03763947</v>
      </c>
      <c r="K67" s="18" t="n">
        <v>0</v>
      </c>
      <c r="L67" s="20" t="n">
        <v>0</v>
      </c>
      <c r="M67" s="18" t="s">
        <v>182</v>
      </c>
      <c r="N67" s="20" t="s">
        <v>182</v>
      </c>
      <c r="O67" s="18" t="n">
        <v>0</v>
      </c>
      <c r="P67" s="20" t="n">
        <v>0</v>
      </c>
      <c r="Q67" s="18" t="n">
        <v>0</v>
      </c>
      <c r="R67" s="20" t="n">
        <v>0</v>
      </c>
      <c r="S67" s="18" t="n">
        <v>2.72187066</v>
      </c>
      <c r="T67" s="20" t="n">
        <v>0.26367264</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52.46615301</v>
      </c>
      <c r="F70" s="20" t="n">
        <v>1.07147383</v>
      </c>
      <c r="G70" s="18" t="n">
        <v>21.35414626</v>
      </c>
      <c r="H70" s="20" t="n">
        <v>0.64137503</v>
      </c>
      <c r="I70" s="18" t="n">
        <v>21.71781918</v>
      </c>
      <c r="J70" s="20" t="n">
        <v>0.85673889</v>
      </c>
      <c r="K70" s="18" t="n">
        <v>0</v>
      </c>
      <c r="L70" s="20" t="n">
        <v>0</v>
      </c>
      <c r="M70" s="18" t="s">
        <v>182</v>
      </c>
      <c r="N70" s="20" t="s">
        <v>182</v>
      </c>
      <c r="O70" s="18" t="n">
        <v>0</v>
      </c>
      <c r="P70" s="20" t="n">
        <v>0</v>
      </c>
      <c r="Q70" s="18" t="n">
        <v>0</v>
      </c>
      <c r="R70" s="20" t="n">
        <v>0</v>
      </c>
      <c r="S70" s="18" t="n">
        <v>4.46188156</v>
      </c>
      <c r="T70" s="20" t="n">
        <v>0.4604018</v>
      </c>
    </row>
    <row r="71" spans="1:20">
      <c r="A71" s="15" t="s">
        <v>246</v>
      </c>
      <c r="B71" s="17" t="n">
        <v>6115</v>
      </c>
      <c r="C71" s="18">
        <f>(109.0/B71*100)</f>
        <v/>
      </c>
      <c r="D71" s="19" t="n">
        <v>6006</v>
      </c>
      <c r="E71" s="18" t="n">
        <v>15.00215781</v>
      </c>
      <c r="F71" s="20" t="n">
        <v>0.58797056</v>
      </c>
      <c r="G71" s="18" t="n">
        <v>21.34224345</v>
      </c>
      <c r="H71" s="20" t="n">
        <v>0.70238396</v>
      </c>
      <c r="I71" s="18" t="n">
        <v>62.50145379</v>
      </c>
      <c r="J71" s="20" t="n">
        <v>1.01528121</v>
      </c>
      <c r="K71" s="18" t="n">
        <v>0</v>
      </c>
      <c r="L71" s="20" t="n">
        <v>0</v>
      </c>
      <c r="M71" s="18" t="s">
        <v>182</v>
      </c>
      <c r="N71" s="20" t="s">
        <v>182</v>
      </c>
      <c r="O71" s="18" t="n">
        <v>0</v>
      </c>
      <c r="P71" s="20" t="n">
        <v>0</v>
      </c>
      <c r="Q71" s="18" t="n">
        <v>0</v>
      </c>
      <c r="R71" s="20" t="n">
        <v>0</v>
      </c>
      <c r="S71" s="18" t="n">
        <v>1.15414495</v>
      </c>
      <c r="T71" s="20" t="n">
        <v>0.12937092</v>
      </c>
    </row>
    <row r="72" spans="1:20">
      <c r="A72" s="15" t="s">
        <v>247</v>
      </c>
      <c r="B72" s="17" t="n">
        <v>7708</v>
      </c>
      <c r="C72" s="18">
        <f>(8.0/B72*100)</f>
        <v/>
      </c>
      <c r="D72" s="19" t="n">
        <v>7700</v>
      </c>
      <c r="E72" s="18" t="n">
        <v>14.49725625</v>
      </c>
      <c r="F72" s="20" t="n">
        <v>0.98212037</v>
      </c>
      <c r="G72" s="18" t="n">
        <v>22.66032162</v>
      </c>
      <c r="H72" s="20" t="n">
        <v>0.86706192</v>
      </c>
      <c r="I72" s="18" t="n">
        <v>62.34105091</v>
      </c>
      <c r="J72" s="20" t="n">
        <v>1.47036732</v>
      </c>
      <c r="K72" s="18" t="n">
        <v>0</v>
      </c>
      <c r="L72" s="20" t="n">
        <v>0</v>
      </c>
      <c r="M72" s="18" t="s">
        <v>182</v>
      </c>
      <c r="N72" s="20" t="s">
        <v>182</v>
      </c>
      <c r="O72" s="18" t="n">
        <v>0</v>
      </c>
      <c r="P72" s="20" t="n">
        <v>0</v>
      </c>
      <c r="Q72" s="18" t="n">
        <v>0</v>
      </c>
      <c r="R72" s="20" t="n">
        <v>0</v>
      </c>
      <c r="S72" s="18" t="n">
        <v>0.50137122</v>
      </c>
      <c r="T72" s="20" t="n">
        <v>0.07014515</v>
      </c>
    </row>
    <row r="73" spans="1:20">
      <c r="A73" s="15" t="s">
        <v>248</v>
      </c>
      <c r="B73" s="17" t="n">
        <v>8249</v>
      </c>
      <c r="C73" s="18">
        <f>(225.0/B73*100)</f>
        <v/>
      </c>
      <c r="D73" s="19" t="n">
        <v>8024</v>
      </c>
      <c r="E73" s="18" t="n">
        <v>33.7830343</v>
      </c>
      <c r="F73" s="20" t="n">
        <v>1.1488128</v>
      </c>
      <c r="G73" s="18" t="n">
        <v>19.98007598</v>
      </c>
      <c r="H73" s="20" t="n">
        <v>0.72051738</v>
      </c>
      <c r="I73" s="18" t="n">
        <v>44.52382097</v>
      </c>
      <c r="J73" s="20" t="n">
        <v>1.22556461</v>
      </c>
      <c r="K73" s="18" t="n">
        <v>0</v>
      </c>
      <c r="L73" s="20" t="n">
        <v>0</v>
      </c>
      <c r="M73" s="18" t="s">
        <v>182</v>
      </c>
      <c r="N73" s="20" t="s">
        <v>182</v>
      </c>
      <c r="O73" s="18" t="n">
        <v>0</v>
      </c>
      <c r="P73" s="20" t="n">
        <v>0</v>
      </c>
      <c r="Q73" s="18" t="n">
        <v>0</v>
      </c>
      <c r="R73" s="20" t="n">
        <v>0</v>
      </c>
      <c r="S73" s="18" t="n">
        <v>1.71306874</v>
      </c>
      <c r="T73" s="20" t="n">
        <v>0.2161032</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(271.0/B77*100)</f>
        <v/>
      </c>
      <c r="D77" s="19" t="n">
        <v>5791</v>
      </c>
      <c r="E77" s="18" t="n">
        <v>10.86704999</v>
      </c>
      <c r="F77" s="20" t="n">
        <v>0.55310592</v>
      </c>
      <c r="G77" s="18" t="n">
        <v>9.917737750000001</v>
      </c>
      <c r="H77" s="20" t="n">
        <v>0.50237997</v>
      </c>
      <c r="I77" s="18" t="n">
        <v>61.73791444</v>
      </c>
      <c r="J77" s="20" t="n">
        <v>1.13671447</v>
      </c>
      <c r="K77" s="18" t="n">
        <v>0</v>
      </c>
      <c r="L77" s="20" t="n">
        <v>0</v>
      </c>
      <c r="M77" s="18" t="s">
        <v>182</v>
      </c>
      <c r="N77" s="20" t="s">
        <v>182</v>
      </c>
      <c r="O77" s="18" t="n">
        <v>0</v>
      </c>
      <c r="P77" s="20" t="n">
        <v>0</v>
      </c>
      <c r="Q77" s="18" t="n">
        <v>0</v>
      </c>
      <c r="R77" s="20" t="n">
        <v>0</v>
      </c>
      <c r="S77" s="18" t="n">
        <v>17.47729782</v>
      </c>
      <c r="T77" s="20" t="n">
        <v>0.93838363</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291</v>
      </c>
    </row>
    <row customHeight="1" ht="30" r="4" spans="1:24">
      <c r="A4" s="6" t="n"/>
      <c r="B4" s="7" t="s">
        <v>165</v>
      </c>
      <c r="C4" s="7" t="s">
        <v>166</v>
      </c>
      <c r="D4" s="8" t="s">
        <v>165</v>
      </c>
      <c r="E4" s="9" t="s">
        <v>292</v>
      </c>
      <c r="F4" s="10" t="n"/>
      <c r="G4" s="9" t="s">
        <v>293</v>
      </c>
      <c r="H4" s="10" t="n"/>
      <c r="I4" s="9" t="s">
        <v>294</v>
      </c>
      <c r="J4" s="10" t="n"/>
      <c r="K4" s="9" t="s">
        <v>295</v>
      </c>
      <c r="L4" s="10" t="n"/>
      <c r="M4" s="9" t="s">
        <v>296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(1058.0/B7*100)</f>
        <v/>
      </c>
      <c r="D7" s="19" t="n">
        <v>13472</v>
      </c>
      <c r="E7" s="18" t="n">
        <v>35.30662447</v>
      </c>
      <c r="F7" s="20" t="n">
        <v>0.50240129</v>
      </c>
      <c r="G7" s="18" t="n">
        <v>34.33017969</v>
      </c>
      <c r="H7" s="20" t="n">
        <v>0.54226313</v>
      </c>
      <c r="I7" s="18" t="n">
        <v>20.89588308</v>
      </c>
      <c r="J7" s="20" t="n">
        <v>0.3543922</v>
      </c>
      <c r="K7" s="18" t="n">
        <v>5.24589432</v>
      </c>
      <c r="L7" s="20" t="n">
        <v>0.27961409</v>
      </c>
      <c r="M7" s="18" t="n">
        <v>0.67780195</v>
      </c>
      <c r="N7" s="20" t="n">
        <v>0.08855399999999999</v>
      </c>
      <c r="O7" s="18" t="n">
        <v>0</v>
      </c>
      <c r="P7" s="20" t="n">
        <v>0</v>
      </c>
      <c r="Q7" s="18" t="s">
        <v>182</v>
      </c>
      <c r="R7" s="20" t="s">
        <v>182</v>
      </c>
      <c r="S7" s="18" t="n">
        <v>0</v>
      </c>
      <c r="T7" s="20" t="n">
        <v>0</v>
      </c>
      <c r="U7" s="18" t="n">
        <v>0</v>
      </c>
      <c r="V7" s="20" t="n">
        <v>0</v>
      </c>
      <c r="W7" s="18" t="n">
        <v>3.54361648</v>
      </c>
      <c r="X7" s="20" t="n">
        <v>0.27230739</v>
      </c>
    </row>
    <row r="8" spans="1:24">
      <c r="A8" s="15" t="s">
        <v>183</v>
      </c>
      <c r="B8" s="17" t="n">
        <v>7007</v>
      </c>
      <c r="C8" s="18">
        <f>(132.0/B8*100)</f>
        <v/>
      </c>
      <c r="D8" s="19" t="n">
        <v>6875</v>
      </c>
      <c r="E8" s="18" t="n">
        <v>25.44607224</v>
      </c>
      <c r="F8" s="20" t="n">
        <v>0.75253062</v>
      </c>
      <c r="G8" s="18" t="n">
        <v>41.01299782</v>
      </c>
      <c r="H8" s="20" t="n">
        <v>0.67511505</v>
      </c>
      <c r="I8" s="18" t="n">
        <v>27.47179663</v>
      </c>
      <c r="J8" s="20" t="n">
        <v>0.55226553</v>
      </c>
      <c r="K8" s="18" t="n">
        <v>3.43390352</v>
      </c>
      <c r="L8" s="20" t="n">
        <v>0.23589957</v>
      </c>
      <c r="M8" s="18" t="n">
        <v>0.38353539</v>
      </c>
      <c r="N8" s="20" t="n">
        <v>0.10053538</v>
      </c>
      <c r="O8" s="18" t="n">
        <v>0</v>
      </c>
      <c r="P8" s="20" t="n">
        <v>0</v>
      </c>
      <c r="Q8" s="18" t="s">
        <v>182</v>
      </c>
      <c r="R8" s="20" t="s">
        <v>182</v>
      </c>
      <c r="S8" s="18" t="n">
        <v>0.48137492</v>
      </c>
      <c r="T8" s="20" t="n">
        <v>0.1185787</v>
      </c>
      <c r="U8" s="18" t="n">
        <v>0</v>
      </c>
      <c r="V8" s="20" t="n">
        <v>0</v>
      </c>
      <c r="W8" s="18" t="n">
        <v>1.77031948</v>
      </c>
      <c r="X8" s="20" t="n">
        <v>0.22148422</v>
      </c>
    </row>
    <row r="9" spans="1:24">
      <c r="A9" s="15" t="s">
        <v>184</v>
      </c>
      <c r="B9" s="17" t="n">
        <v>9651</v>
      </c>
      <c r="C9" s="18">
        <f>(492.0/B9*100)</f>
        <v/>
      </c>
      <c r="D9" s="19" t="n">
        <v>9159</v>
      </c>
      <c r="E9" s="18" t="n">
        <v>23.63203026</v>
      </c>
      <c r="F9" s="20" t="n">
        <v>0.5658675</v>
      </c>
      <c r="G9" s="18" t="n">
        <v>35.46267863</v>
      </c>
      <c r="H9" s="20" t="n">
        <v>0.65933556</v>
      </c>
      <c r="I9" s="18" t="n">
        <v>28.78266466</v>
      </c>
      <c r="J9" s="20" t="n">
        <v>0.54992157</v>
      </c>
      <c r="K9" s="18" t="n">
        <v>6.03579915</v>
      </c>
      <c r="L9" s="20" t="n">
        <v>0.30386815</v>
      </c>
      <c r="M9" s="18" t="n">
        <v>0.28212618</v>
      </c>
      <c r="N9" s="20" t="n">
        <v>0.06825974999999999</v>
      </c>
      <c r="O9" s="18" t="n">
        <v>0</v>
      </c>
      <c r="P9" s="20" t="n">
        <v>0</v>
      </c>
      <c r="Q9" s="18" t="s">
        <v>182</v>
      </c>
      <c r="R9" s="20" t="s">
        <v>182</v>
      </c>
      <c r="S9" s="18" t="n">
        <v>3.13397242</v>
      </c>
      <c r="T9" s="20" t="n">
        <v>0.56034418</v>
      </c>
      <c r="U9" s="18" t="n">
        <v>0</v>
      </c>
      <c r="V9" s="20" t="n">
        <v>0</v>
      </c>
      <c r="W9" s="18" t="n">
        <v>2.67072869</v>
      </c>
      <c r="X9" s="20" t="n">
        <v>0.35060979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(105.0/B11*100)</f>
        <v/>
      </c>
      <c r="D11" s="19" t="n">
        <v>6948</v>
      </c>
      <c r="E11" s="18" t="n">
        <v>35.06625634</v>
      </c>
      <c r="F11" s="20" t="n">
        <v>0.82280387</v>
      </c>
      <c r="G11" s="18" t="n">
        <v>36.07096761</v>
      </c>
      <c r="H11" s="20" t="n">
        <v>0.72305852</v>
      </c>
      <c r="I11" s="18" t="n">
        <v>20.41365849</v>
      </c>
      <c r="J11" s="20" t="n">
        <v>0.61225206</v>
      </c>
      <c r="K11" s="18" t="n">
        <v>4.90327336</v>
      </c>
      <c r="L11" s="20" t="n">
        <v>0.33457349</v>
      </c>
      <c r="M11" s="18" t="n">
        <v>0.51103553</v>
      </c>
      <c r="N11" s="20" t="n">
        <v>0.12340991</v>
      </c>
      <c r="O11" s="18" t="n">
        <v>0</v>
      </c>
      <c r="P11" s="20" t="n">
        <v>0</v>
      </c>
      <c r="Q11" s="18" t="s">
        <v>182</v>
      </c>
      <c r="R11" s="20" t="s">
        <v>182</v>
      </c>
      <c r="S11" s="18" t="n">
        <v>0</v>
      </c>
      <c r="T11" s="20" t="n">
        <v>0</v>
      </c>
      <c r="U11" s="18" t="n">
        <v>0</v>
      </c>
      <c r="V11" s="20" t="n">
        <v>0</v>
      </c>
      <c r="W11" s="18" t="n">
        <v>3.03480867</v>
      </c>
      <c r="X11" s="20" t="n">
        <v>0.36835778</v>
      </c>
    </row>
    <row r="12" spans="1:24">
      <c r="A12" s="15" t="s">
        <v>187</v>
      </c>
      <c r="B12" s="17" t="n">
        <v>6894</v>
      </c>
      <c r="C12" s="18">
        <f>(125.0/B12*100)</f>
        <v/>
      </c>
      <c r="D12" s="19" t="n">
        <v>6769</v>
      </c>
      <c r="E12" s="18" t="n">
        <v>39.79480228</v>
      </c>
      <c r="F12" s="20" t="n">
        <v>0.6195700200000001</v>
      </c>
      <c r="G12" s="18" t="n">
        <v>43.25568678</v>
      </c>
      <c r="H12" s="20" t="n">
        <v>0.6840016799999999</v>
      </c>
      <c r="I12" s="18" t="n">
        <v>11.12495196</v>
      </c>
      <c r="J12" s="20" t="n">
        <v>0.42594188</v>
      </c>
      <c r="K12" s="18" t="n">
        <v>1.60230521</v>
      </c>
      <c r="L12" s="20" t="n">
        <v>0.19031663</v>
      </c>
      <c r="M12" s="18" t="n">
        <v>0.27934598</v>
      </c>
      <c r="N12" s="20" t="n">
        <v>0.06465491</v>
      </c>
      <c r="O12" s="18" t="n">
        <v>0</v>
      </c>
      <c r="P12" s="20" t="n">
        <v>0</v>
      </c>
      <c r="Q12" s="18" t="s">
        <v>182</v>
      </c>
      <c r="R12" s="20" t="s">
        <v>182</v>
      </c>
      <c r="S12" s="18" t="n">
        <v>2.37450177</v>
      </c>
      <c r="T12" s="20" t="n">
        <v>0.59805562</v>
      </c>
      <c r="U12" s="18" t="n">
        <v>0</v>
      </c>
      <c r="V12" s="20" t="n">
        <v>0</v>
      </c>
      <c r="W12" s="18" t="n">
        <v>1.56840602</v>
      </c>
      <c r="X12" s="20" t="n">
        <v>0.29332782</v>
      </c>
    </row>
    <row r="13" spans="1:24">
      <c r="A13" s="15" t="s">
        <v>188</v>
      </c>
      <c r="B13" s="17" t="n">
        <v>7161</v>
      </c>
      <c r="C13" s="18">
        <f>(305.0/B13*100)</f>
        <v/>
      </c>
      <c r="D13" s="19" t="n">
        <v>6856</v>
      </c>
      <c r="E13" s="18" t="n">
        <v>49.91070365</v>
      </c>
      <c r="F13" s="20" t="n">
        <v>0.91708534</v>
      </c>
      <c r="G13" s="18" t="n">
        <v>34.45282031</v>
      </c>
      <c r="H13" s="20" t="n">
        <v>0.81182736</v>
      </c>
      <c r="I13" s="18" t="n">
        <v>7.82484679</v>
      </c>
      <c r="J13" s="20" t="n">
        <v>0.4194677</v>
      </c>
      <c r="K13" s="18" t="n">
        <v>0.90876168</v>
      </c>
      <c r="L13" s="20" t="n">
        <v>0.12872581</v>
      </c>
      <c r="M13" s="18" t="n">
        <v>0.2166272</v>
      </c>
      <c r="N13" s="20" t="n">
        <v>0.05231532</v>
      </c>
      <c r="O13" s="18" t="n">
        <v>0</v>
      </c>
      <c r="P13" s="20" t="n">
        <v>0</v>
      </c>
      <c r="Q13" s="18" t="s">
        <v>182</v>
      </c>
      <c r="R13" s="20" t="s">
        <v>182</v>
      </c>
      <c r="S13" s="18" t="n">
        <v>4.18388123</v>
      </c>
      <c r="T13" s="20" t="n">
        <v>0.48053629</v>
      </c>
      <c r="U13" s="18" t="n">
        <v>0</v>
      </c>
      <c r="V13" s="20" t="n">
        <v>0</v>
      </c>
      <c r="W13" s="18" t="n">
        <v>2.50235914</v>
      </c>
      <c r="X13" s="20" t="n">
        <v>0.33752093</v>
      </c>
    </row>
    <row r="14" spans="1:24">
      <c r="A14" s="15" t="s">
        <v>189</v>
      </c>
      <c r="B14" s="17" t="n">
        <v>5587</v>
      </c>
      <c r="C14" s="18">
        <f>(185.0/B14*100)</f>
        <v/>
      </c>
      <c r="D14" s="19" t="n">
        <v>5402</v>
      </c>
      <c r="E14" s="18" t="n">
        <v>47.01882788</v>
      </c>
      <c r="F14" s="20" t="n">
        <v>0.75335835</v>
      </c>
      <c r="G14" s="18" t="n">
        <v>37.97255949</v>
      </c>
      <c r="H14" s="20" t="n">
        <v>0.66771917</v>
      </c>
      <c r="I14" s="18" t="n">
        <v>11.70964165</v>
      </c>
      <c r="J14" s="20" t="n">
        <v>0.47186438</v>
      </c>
      <c r="K14" s="18" t="n">
        <v>1.88068046</v>
      </c>
      <c r="L14" s="20" t="n">
        <v>0.23290085</v>
      </c>
      <c r="M14" s="18" t="n">
        <v>0.61284486</v>
      </c>
      <c r="N14" s="20" t="n">
        <v>0.1139793</v>
      </c>
      <c r="O14" s="18" t="n">
        <v>0</v>
      </c>
      <c r="P14" s="20" t="n">
        <v>0</v>
      </c>
      <c r="Q14" s="18" t="s">
        <v>182</v>
      </c>
      <c r="R14" s="20" t="s">
        <v>182</v>
      </c>
      <c r="S14" s="18" t="n">
        <v>0</v>
      </c>
      <c r="T14" s="20" t="n">
        <v>0</v>
      </c>
      <c r="U14" s="18" t="n">
        <v>0</v>
      </c>
      <c r="V14" s="20" t="n">
        <v>0</v>
      </c>
      <c r="W14" s="18" t="n">
        <v>0.80544566</v>
      </c>
      <c r="X14" s="20" t="n">
        <v>0.14802125</v>
      </c>
    </row>
    <row r="15" spans="1:24">
      <c r="A15" s="15" t="s">
        <v>190</v>
      </c>
      <c r="B15" s="17" t="n">
        <v>5882</v>
      </c>
      <c r="C15" s="18">
        <f>(135.0/B15*100)</f>
        <v/>
      </c>
      <c r="D15" s="19" t="n">
        <v>5747</v>
      </c>
      <c r="E15" s="18" t="n">
        <v>52.11894279</v>
      </c>
      <c r="F15" s="20" t="n">
        <v>0.73954577</v>
      </c>
      <c r="G15" s="18" t="n">
        <v>38.41266771</v>
      </c>
      <c r="H15" s="20" t="n">
        <v>0.67318939</v>
      </c>
      <c r="I15" s="18" t="n">
        <v>5.75905952</v>
      </c>
      <c r="J15" s="20" t="n">
        <v>0.34495691</v>
      </c>
      <c r="K15" s="18" t="n">
        <v>0.6967889900000001</v>
      </c>
      <c r="L15" s="20" t="n">
        <v>0.10880548</v>
      </c>
      <c r="M15" s="18" t="n">
        <v>0.46997107</v>
      </c>
      <c r="N15" s="20" t="n">
        <v>0.10622766</v>
      </c>
      <c r="O15" s="18" t="n">
        <v>0</v>
      </c>
      <c r="P15" s="20" t="n">
        <v>0</v>
      </c>
      <c r="Q15" s="18" t="s">
        <v>182</v>
      </c>
      <c r="R15" s="20" t="s">
        <v>182</v>
      </c>
      <c r="S15" s="18" t="n">
        <v>1.0269966</v>
      </c>
      <c r="T15" s="20" t="n">
        <v>0.46028633</v>
      </c>
      <c r="U15" s="18" t="n">
        <v>0</v>
      </c>
      <c r="V15" s="20" t="n">
        <v>0</v>
      </c>
      <c r="W15" s="18" t="n">
        <v>1.51557331</v>
      </c>
      <c r="X15" s="20" t="n">
        <v>0.22716875</v>
      </c>
    </row>
    <row r="16" spans="1:24">
      <c r="A16" s="15" t="s">
        <v>191</v>
      </c>
      <c r="B16" s="17" t="n">
        <v>6108</v>
      </c>
      <c r="C16" s="18">
        <f>(248.0/B16*100)</f>
        <v/>
      </c>
      <c r="D16" s="19" t="n">
        <v>5860</v>
      </c>
      <c r="E16" s="18" t="n">
        <v>28.48022838</v>
      </c>
      <c r="F16" s="20" t="n">
        <v>0.6062095199999999</v>
      </c>
      <c r="G16" s="18" t="n">
        <v>37.44463363</v>
      </c>
      <c r="H16" s="20" t="n">
        <v>0.68505989</v>
      </c>
      <c r="I16" s="18" t="n">
        <v>24.3609208</v>
      </c>
      <c r="J16" s="20" t="n">
        <v>0.58824518</v>
      </c>
      <c r="K16" s="18" t="n">
        <v>5.61178768</v>
      </c>
      <c r="L16" s="20" t="n">
        <v>0.31181123</v>
      </c>
      <c r="M16" s="18" t="n">
        <v>0.51248289</v>
      </c>
      <c r="N16" s="20" t="n">
        <v>0.08742437</v>
      </c>
      <c r="O16" s="18" t="n">
        <v>0</v>
      </c>
      <c r="P16" s="20" t="n">
        <v>0</v>
      </c>
      <c r="Q16" s="18" t="s">
        <v>182</v>
      </c>
      <c r="R16" s="20" t="s">
        <v>182</v>
      </c>
      <c r="S16" s="18" t="n">
        <v>0</v>
      </c>
      <c r="T16" s="20" t="n">
        <v>0</v>
      </c>
      <c r="U16" s="18" t="n">
        <v>0</v>
      </c>
      <c r="V16" s="20" t="n">
        <v>0</v>
      </c>
      <c r="W16" s="18" t="n">
        <v>3.58994663</v>
      </c>
      <c r="X16" s="20" t="n">
        <v>0.42154206</v>
      </c>
    </row>
    <row r="17" spans="1:24">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s">
        <v>182</v>
      </c>
      <c r="R17" s="20" t="s">
        <v>182</v>
      </c>
      <c r="S17" s="18" t="n">
        <v>100</v>
      </c>
      <c r="T17" s="20" t="n">
        <v>0</v>
      </c>
      <c r="U17" s="18" t="n">
        <v>0</v>
      </c>
      <c r="V17" s="20" t="n">
        <v>0</v>
      </c>
      <c r="W17" s="18" t="n">
        <v>0</v>
      </c>
      <c r="X17" s="20" t="n">
        <v>0</v>
      </c>
    </row>
    <row r="18" spans="1:24">
      <c r="A18" s="15" t="s">
        <v>193</v>
      </c>
      <c r="B18" s="17" t="n">
        <v>5532</v>
      </c>
      <c r="C18" s="18">
        <f>(35.0/B18*100)</f>
        <v/>
      </c>
      <c r="D18" s="19" t="n">
        <v>5497</v>
      </c>
      <c r="E18" s="18" t="n">
        <v>25.23854828</v>
      </c>
      <c r="F18" s="20" t="n">
        <v>0.74440235</v>
      </c>
      <c r="G18" s="18" t="n">
        <v>37.04922978</v>
      </c>
      <c r="H18" s="20" t="n">
        <v>0.90362173</v>
      </c>
      <c r="I18" s="18" t="n">
        <v>25.54028792</v>
      </c>
      <c r="J18" s="20" t="n">
        <v>0.60758702</v>
      </c>
      <c r="K18" s="18" t="n">
        <v>7.95061723</v>
      </c>
      <c r="L18" s="20" t="n">
        <v>0.45774151</v>
      </c>
      <c r="M18" s="18" t="n">
        <v>1.16258617</v>
      </c>
      <c r="N18" s="20" t="n">
        <v>0.19325146</v>
      </c>
      <c r="O18" s="18" t="n">
        <v>0</v>
      </c>
      <c r="P18" s="20" t="n">
        <v>0</v>
      </c>
      <c r="Q18" s="18" t="s">
        <v>182</v>
      </c>
      <c r="R18" s="20" t="s">
        <v>182</v>
      </c>
      <c r="S18" s="18" t="n">
        <v>0</v>
      </c>
      <c r="T18" s="20" t="n">
        <v>0</v>
      </c>
      <c r="U18" s="18" t="n">
        <v>0</v>
      </c>
      <c r="V18" s="20" t="n">
        <v>0</v>
      </c>
      <c r="W18" s="18" t="n">
        <v>3.05873063</v>
      </c>
      <c r="X18" s="20" t="n">
        <v>0.5042641</v>
      </c>
    </row>
    <row r="19" spans="1:24">
      <c r="A19" s="15" t="s">
        <v>194</v>
      </c>
      <c r="B19" s="17" t="n">
        <v>5658</v>
      </c>
      <c r="C19" s="18">
        <f>(124.0/B19*100)</f>
        <v/>
      </c>
      <c r="D19" s="19" t="n">
        <v>5534</v>
      </c>
      <c r="E19" s="18" t="n">
        <v>35.43168595</v>
      </c>
      <c r="F19" s="20" t="n">
        <v>0.7384369</v>
      </c>
      <c r="G19" s="18" t="n">
        <v>40.41171352</v>
      </c>
      <c r="H19" s="20" t="n">
        <v>0.74680575</v>
      </c>
      <c r="I19" s="18" t="n">
        <v>18.10894511</v>
      </c>
      <c r="J19" s="20" t="n">
        <v>0.60830843</v>
      </c>
      <c r="K19" s="18" t="n">
        <v>3.66037136</v>
      </c>
      <c r="L19" s="20" t="n">
        <v>0.2891909</v>
      </c>
      <c r="M19" s="18" t="n">
        <v>0.64186285</v>
      </c>
      <c r="N19" s="20" t="n">
        <v>0.13302495</v>
      </c>
      <c r="O19" s="18" t="n">
        <v>0</v>
      </c>
      <c r="P19" s="20" t="n">
        <v>0</v>
      </c>
      <c r="Q19" s="18" t="s">
        <v>182</v>
      </c>
      <c r="R19" s="20" t="s">
        <v>182</v>
      </c>
      <c r="S19" s="18" t="n">
        <v>0</v>
      </c>
      <c r="T19" s="20" t="n">
        <v>0</v>
      </c>
      <c r="U19" s="18" t="n">
        <v>0</v>
      </c>
      <c r="V19" s="20" t="n">
        <v>0</v>
      </c>
      <c r="W19" s="18" t="n">
        <v>1.74542121</v>
      </c>
      <c r="X19" s="20" t="n">
        <v>0.28553667</v>
      </c>
    </row>
    <row r="20" spans="1:24">
      <c r="A20" s="15" t="s">
        <v>195</v>
      </c>
      <c r="B20" s="17" t="n">
        <v>3371</v>
      </c>
      <c r="C20" s="18">
        <f>(81.0/B20*100)</f>
        <v/>
      </c>
      <c r="D20" s="19" t="n">
        <v>3290</v>
      </c>
      <c r="E20" s="18" t="n">
        <v>42.81046524</v>
      </c>
      <c r="F20" s="20" t="n">
        <v>0.8670833</v>
      </c>
      <c r="G20" s="18" t="n">
        <v>36.26758181</v>
      </c>
      <c r="H20" s="20" t="n">
        <v>0.8958228</v>
      </c>
      <c r="I20" s="18" t="n">
        <v>16.20906259</v>
      </c>
      <c r="J20" s="20" t="n">
        <v>0.59161033</v>
      </c>
      <c r="K20" s="18" t="n">
        <v>2.96805938</v>
      </c>
      <c r="L20" s="20" t="n">
        <v>0.30665905</v>
      </c>
      <c r="M20" s="18" t="n">
        <v>0</v>
      </c>
      <c r="N20" s="20" t="n">
        <v>0</v>
      </c>
      <c r="O20" s="18" t="n">
        <v>0</v>
      </c>
      <c r="P20" s="20" t="n">
        <v>0</v>
      </c>
      <c r="Q20" s="18" t="s">
        <v>182</v>
      </c>
      <c r="R20" s="20" t="s">
        <v>182</v>
      </c>
      <c r="S20" s="18" t="n">
        <v>0</v>
      </c>
      <c r="T20" s="20" t="n">
        <v>0</v>
      </c>
      <c r="U20" s="18" t="n">
        <v>0</v>
      </c>
      <c r="V20" s="20" t="n">
        <v>0</v>
      </c>
      <c r="W20" s="18" t="n">
        <v>1.74483098</v>
      </c>
      <c r="X20" s="20" t="n">
        <v>0.21957585</v>
      </c>
    </row>
    <row r="21" spans="1:24">
      <c r="A21" s="15" t="s">
        <v>196</v>
      </c>
      <c r="B21" s="17" t="n">
        <v>5741</v>
      </c>
      <c r="C21" s="18">
        <f>(75.0/B21*100)</f>
        <v/>
      </c>
      <c r="D21" s="19" t="n">
        <v>5666</v>
      </c>
      <c r="E21" s="18" t="n">
        <v>30.23166577</v>
      </c>
      <c r="F21" s="20" t="n">
        <v>0.70115195</v>
      </c>
      <c r="G21" s="18" t="n">
        <v>40.62216864</v>
      </c>
      <c r="H21" s="20" t="n">
        <v>0.79367451</v>
      </c>
      <c r="I21" s="18" t="n">
        <v>25.16065087</v>
      </c>
      <c r="J21" s="20" t="n">
        <v>0.68398344</v>
      </c>
      <c r="K21" s="18" t="n">
        <v>3.11995248</v>
      </c>
      <c r="L21" s="20" t="n">
        <v>0.25996289</v>
      </c>
      <c r="M21" s="18" t="n">
        <v>0.18180957</v>
      </c>
      <c r="N21" s="20" t="n">
        <v>0.05694183</v>
      </c>
      <c r="O21" s="18" t="n">
        <v>0</v>
      </c>
      <c r="P21" s="20" t="n">
        <v>0</v>
      </c>
      <c r="Q21" s="18" t="s">
        <v>182</v>
      </c>
      <c r="R21" s="20" t="s">
        <v>182</v>
      </c>
      <c r="S21" s="18" t="n">
        <v>0</v>
      </c>
      <c r="T21" s="20" t="n">
        <v>0</v>
      </c>
      <c r="U21" s="18" t="n">
        <v>0</v>
      </c>
      <c r="V21" s="20" t="n">
        <v>0</v>
      </c>
      <c r="W21" s="18" t="n">
        <v>0.68375266</v>
      </c>
      <c r="X21" s="20" t="n">
        <v>0.12162478</v>
      </c>
    </row>
    <row r="22" spans="1:24">
      <c r="A22" s="15" t="s">
        <v>197</v>
      </c>
      <c r="B22" s="17" t="n">
        <v>6598</v>
      </c>
      <c r="C22" s="18">
        <f>(99.0/B22*100)</f>
        <v/>
      </c>
      <c r="D22" s="19" t="n">
        <v>6499</v>
      </c>
      <c r="E22" s="18" t="n">
        <v>33.76055889</v>
      </c>
      <c r="F22" s="20" t="n">
        <v>0.98107522</v>
      </c>
      <c r="G22" s="18" t="n">
        <v>27.1725217</v>
      </c>
      <c r="H22" s="20" t="n">
        <v>0.74278842</v>
      </c>
      <c r="I22" s="18" t="n">
        <v>15.12347713</v>
      </c>
      <c r="J22" s="20" t="n">
        <v>0.57475132</v>
      </c>
      <c r="K22" s="18" t="n">
        <v>7.14788434</v>
      </c>
      <c r="L22" s="20" t="n">
        <v>0.42934814</v>
      </c>
      <c r="M22" s="18" t="n">
        <v>2.35808372</v>
      </c>
      <c r="N22" s="20" t="n">
        <v>0.31561667</v>
      </c>
      <c r="O22" s="18" t="n">
        <v>0</v>
      </c>
      <c r="P22" s="20" t="n">
        <v>0</v>
      </c>
      <c r="Q22" s="18" t="s">
        <v>182</v>
      </c>
      <c r="R22" s="20" t="s">
        <v>182</v>
      </c>
      <c r="S22" s="18" t="n">
        <v>10.38173533</v>
      </c>
      <c r="T22" s="20" t="n">
        <v>1.34049883</v>
      </c>
      <c r="U22" s="18" t="n">
        <v>0</v>
      </c>
      <c r="V22" s="20" t="n">
        <v>0</v>
      </c>
      <c r="W22" s="18" t="n">
        <v>4.05573889</v>
      </c>
      <c r="X22" s="20" t="n">
        <v>0.46346555</v>
      </c>
    </row>
    <row r="23" spans="1:24">
      <c r="A23" s="15" t="s">
        <v>198</v>
      </c>
      <c r="B23" s="17" t="n">
        <v>11583</v>
      </c>
      <c r="C23" s="18">
        <f>(508.0/B23*100)</f>
        <v/>
      </c>
      <c r="D23" s="19" t="n">
        <v>11075</v>
      </c>
      <c r="E23" s="18" t="n">
        <v>24.22792093</v>
      </c>
      <c r="F23" s="20" t="n">
        <v>0.57944653</v>
      </c>
      <c r="G23" s="18" t="n">
        <v>37.77089102</v>
      </c>
      <c r="H23" s="20" t="n">
        <v>0.68267681</v>
      </c>
      <c r="I23" s="18" t="n">
        <v>29.12358498</v>
      </c>
      <c r="J23" s="20" t="n">
        <v>0.60697991</v>
      </c>
      <c r="K23" s="18" t="n">
        <v>6.0342493</v>
      </c>
      <c r="L23" s="20" t="n">
        <v>0.29945505</v>
      </c>
      <c r="M23" s="18" t="n">
        <v>0.42086625</v>
      </c>
      <c r="N23" s="20" t="n">
        <v>0.10164219</v>
      </c>
      <c r="O23" s="18" t="n">
        <v>0</v>
      </c>
      <c r="P23" s="20" t="n">
        <v>0</v>
      </c>
      <c r="Q23" s="18" t="s">
        <v>182</v>
      </c>
      <c r="R23" s="20" t="s">
        <v>182</v>
      </c>
      <c r="S23" s="18" t="n">
        <v>0</v>
      </c>
      <c r="T23" s="20" t="n">
        <v>0</v>
      </c>
      <c r="U23" s="18" t="n">
        <v>0</v>
      </c>
      <c r="V23" s="20" t="n">
        <v>0</v>
      </c>
      <c r="W23" s="18" t="n">
        <v>2.42248752</v>
      </c>
      <c r="X23" s="20" t="n">
        <v>0.28531193</v>
      </c>
    </row>
    <row r="24" spans="1:24">
      <c r="A24" s="15" t="s">
        <v>199</v>
      </c>
      <c r="B24" s="17" t="n">
        <v>6647</v>
      </c>
      <c r="C24" s="18">
        <f>(15.0/B24*100)</f>
        <v/>
      </c>
      <c r="D24" s="19" t="n">
        <v>6632</v>
      </c>
      <c r="E24" s="18" t="n">
        <v>22.71476815</v>
      </c>
      <c r="F24" s="20" t="n">
        <v>0.6889662600000001</v>
      </c>
      <c r="G24" s="18" t="n">
        <v>38.69826203</v>
      </c>
      <c r="H24" s="20" t="n">
        <v>0.62332939</v>
      </c>
      <c r="I24" s="18" t="n">
        <v>25.73410613</v>
      </c>
      <c r="J24" s="20" t="n">
        <v>0.58568273</v>
      </c>
      <c r="K24" s="18" t="n">
        <v>11.39533011</v>
      </c>
      <c r="L24" s="20" t="n">
        <v>0.41491071</v>
      </c>
      <c r="M24" s="18" t="n">
        <v>0.7422863200000001</v>
      </c>
      <c r="N24" s="20" t="n">
        <v>0.1354807</v>
      </c>
      <c r="O24" s="18" t="n">
        <v>0</v>
      </c>
      <c r="P24" s="20" t="n">
        <v>0</v>
      </c>
      <c r="Q24" s="18" t="s">
        <v>182</v>
      </c>
      <c r="R24" s="20" t="s">
        <v>182</v>
      </c>
      <c r="S24" s="18" t="n">
        <v>0</v>
      </c>
      <c r="T24" s="20" t="n">
        <v>0</v>
      </c>
      <c r="U24" s="18" t="n">
        <v>0</v>
      </c>
      <c r="V24" s="20" t="n">
        <v>0</v>
      </c>
      <c r="W24" s="18" t="n">
        <v>0.71524725</v>
      </c>
      <c r="X24" s="20" t="n">
        <v>0.1948607</v>
      </c>
    </row>
    <row r="25" spans="1:24">
      <c r="A25" s="15" t="s">
        <v>200</v>
      </c>
      <c r="B25" s="17" t="n">
        <v>5581</v>
      </c>
      <c r="C25" s="18">
        <f>(28.0/B25*100)</f>
        <v/>
      </c>
      <c r="D25" s="19" t="n">
        <v>5553</v>
      </c>
      <c r="E25" s="18" t="n">
        <v>17.55163103</v>
      </c>
      <c r="F25" s="20" t="n">
        <v>0.62541021</v>
      </c>
      <c r="G25" s="18" t="n">
        <v>39.07937451</v>
      </c>
      <c r="H25" s="20" t="n">
        <v>0.67897535</v>
      </c>
      <c r="I25" s="18" t="n">
        <v>30.59337668</v>
      </c>
      <c r="J25" s="20" t="n">
        <v>0.6682373</v>
      </c>
      <c r="K25" s="18" t="n">
        <v>12.11456024</v>
      </c>
      <c r="L25" s="20" t="n">
        <v>0.44247104</v>
      </c>
      <c r="M25" s="18" t="n">
        <v>0.26888821</v>
      </c>
      <c r="N25" s="20" t="n">
        <v>0.07687529999999999</v>
      </c>
      <c r="O25" s="18" t="n">
        <v>0</v>
      </c>
      <c r="P25" s="20" t="n">
        <v>0</v>
      </c>
      <c r="Q25" s="18" t="s">
        <v>182</v>
      </c>
      <c r="R25" s="20" t="s">
        <v>182</v>
      </c>
      <c r="S25" s="18" t="n">
        <v>0</v>
      </c>
      <c r="T25" s="20" t="n">
        <v>0</v>
      </c>
      <c r="U25" s="18" t="n">
        <v>0</v>
      </c>
      <c r="V25" s="20" t="n">
        <v>0</v>
      </c>
      <c r="W25" s="18" t="n">
        <v>0.39216932</v>
      </c>
      <c r="X25" s="20" t="n">
        <v>0.09074385</v>
      </c>
    </row>
    <row r="26" spans="1:24">
      <c r="A26" s="15" t="s">
        <v>201</v>
      </c>
      <c r="B26" s="17" t="n">
        <v>4869</v>
      </c>
      <c r="C26" s="18">
        <f>(98.0/B26*100)</f>
        <v/>
      </c>
      <c r="D26" s="19" t="n">
        <v>4771</v>
      </c>
      <c r="E26" s="18" t="n">
        <v>37.81918093</v>
      </c>
      <c r="F26" s="20" t="n">
        <v>0.7413201</v>
      </c>
      <c r="G26" s="18" t="n">
        <v>47.29801219</v>
      </c>
      <c r="H26" s="20" t="n">
        <v>0.70586528</v>
      </c>
      <c r="I26" s="18" t="n">
        <v>11.75410065</v>
      </c>
      <c r="J26" s="20" t="n">
        <v>0.46713369</v>
      </c>
      <c r="K26" s="18" t="n">
        <v>2.49713521</v>
      </c>
      <c r="L26" s="20" t="n">
        <v>0.30587015</v>
      </c>
      <c r="M26" s="18" t="n">
        <v>0</v>
      </c>
      <c r="N26" s="20" t="n">
        <v>0</v>
      </c>
      <c r="O26" s="18" t="n">
        <v>0</v>
      </c>
      <c r="P26" s="20" t="n">
        <v>0</v>
      </c>
      <c r="Q26" s="18" t="s">
        <v>182</v>
      </c>
      <c r="R26" s="20" t="s">
        <v>182</v>
      </c>
      <c r="S26" s="18" t="n">
        <v>0</v>
      </c>
      <c r="T26" s="20" t="n">
        <v>0</v>
      </c>
      <c r="U26" s="18" t="n">
        <v>0</v>
      </c>
      <c r="V26" s="20" t="n">
        <v>0</v>
      </c>
      <c r="W26" s="18" t="n">
        <v>0.63157102</v>
      </c>
      <c r="X26" s="20" t="n">
        <v>0.14483604</v>
      </c>
    </row>
    <row r="27" spans="1:24">
      <c r="A27" s="15" t="s">
        <v>202</v>
      </c>
      <c r="B27" s="17" t="n">
        <v>5299</v>
      </c>
      <c r="C27" s="18">
        <f>(164.0/B27*100)</f>
        <v/>
      </c>
      <c r="D27" s="19" t="n">
        <v>5135</v>
      </c>
      <c r="E27" s="18" t="n">
        <v>20.58420196</v>
      </c>
      <c r="F27" s="20" t="n">
        <v>0.5857647</v>
      </c>
      <c r="G27" s="18" t="n">
        <v>34.98602503</v>
      </c>
      <c r="H27" s="20" t="n">
        <v>0.6349000299999999</v>
      </c>
      <c r="I27" s="18" t="n">
        <v>31.75215991</v>
      </c>
      <c r="J27" s="20" t="n">
        <v>0.68024803</v>
      </c>
      <c r="K27" s="18" t="n">
        <v>7.31651407</v>
      </c>
      <c r="L27" s="20" t="n">
        <v>0.3781419</v>
      </c>
      <c r="M27" s="18" t="n">
        <v>1.20550549</v>
      </c>
      <c r="N27" s="20" t="n">
        <v>0.13590813</v>
      </c>
      <c r="O27" s="18" t="n">
        <v>0</v>
      </c>
      <c r="P27" s="20" t="n">
        <v>0</v>
      </c>
      <c r="Q27" s="18" t="s">
        <v>182</v>
      </c>
      <c r="R27" s="20" t="s">
        <v>182</v>
      </c>
      <c r="S27" s="18" t="n">
        <v>0</v>
      </c>
      <c r="T27" s="20" t="n">
        <v>0</v>
      </c>
      <c r="U27" s="18" t="n">
        <v>0</v>
      </c>
      <c r="V27" s="20" t="n">
        <v>0</v>
      </c>
      <c r="W27" s="18" t="n">
        <v>4.15559354</v>
      </c>
      <c r="X27" s="20" t="n">
        <v>0.24724951</v>
      </c>
    </row>
    <row r="28" spans="1:24">
      <c r="A28" s="15" t="s">
        <v>203</v>
      </c>
      <c r="B28" s="17" t="n">
        <v>7568</v>
      </c>
      <c r="C28" s="18">
        <f>(127.0/B28*100)</f>
        <v/>
      </c>
      <c r="D28" s="19" t="n">
        <v>7441</v>
      </c>
      <c r="E28" s="18" t="n">
        <v>19.24055892</v>
      </c>
      <c r="F28" s="20" t="n">
        <v>0.6559994099999999</v>
      </c>
      <c r="G28" s="18" t="n">
        <v>31.91660347</v>
      </c>
      <c r="H28" s="20" t="n">
        <v>0.65152154</v>
      </c>
      <c r="I28" s="18" t="n">
        <v>32.05778664</v>
      </c>
      <c r="J28" s="20" t="n">
        <v>0.64815815</v>
      </c>
      <c r="K28" s="18" t="n">
        <v>13.94940575</v>
      </c>
      <c r="L28" s="20" t="n">
        <v>0.64388438</v>
      </c>
      <c r="M28" s="18" t="n">
        <v>2.25910442</v>
      </c>
      <c r="N28" s="20" t="n">
        <v>0.33066451</v>
      </c>
      <c r="O28" s="18" t="n">
        <v>0</v>
      </c>
      <c r="P28" s="20" t="n">
        <v>0</v>
      </c>
      <c r="Q28" s="18" t="s">
        <v>182</v>
      </c>
      <c r="R28" s="20" t="s">
        <v>182</v>
      </c>
      <c r="S28" s="18" t="n">
        <v>0</v>
      </c>
      <c r="T28" s="20" t="n">
        <v>0</v>
      </c>
      <c r="U28" s="18" t="n">
        <v>0</v>
      </c>
      <c r="V28" s="20" t="n">
        <v>0</v>
      </c>
      <c r="W28" s="18" t="n">
        <v>0.57654079</v>
      </c>
      <c r="X28" s="20" t="n">
        <v>0.12630992</v>
      </c>
    </row>
    <row r="29" spans="1:24">
      <c r="A29" s="15" t="s">
        <v>204</v>
      </c>
      <c r="B29" s="17" t="n">
        <v>5385</v>
      </c>
      <c r="C29" s="18">
        <f>(36.0/B29*100)</f>
        <v/>
      </c>
      <c r="D29" s="19" t="n">
        <v>5349</v>
      </c>
      <c r="E29" s="18" t="n">
        <v>33.13837095</v>
      </c>
      <c r="F29" s="20" t="n">
        <v>0.6536516999999999</v>
      </c>
      <c r="G29" s="18" t="n">
        <v>38.61831954</v>
      </c>
      <c r="H29" s="20" t="n">
        <v>0.68616455</v>
      </c>
      <c r="I29" s="18" t="n">
        <v>21.38921202</v>
      </c>
      <c r="J29" s="20" t="n">
        <v>0.59710786</v>
      </c>
      <c r="K29" s="18" t="n">
        <v>3.25374649</v>
      </c>
      <c r="L29" s="20" t="n">
        <v>0.26363409</v>
      </c>
      <c r="M29" s="18" t="n">
        <v>0.11228954</v>
      </c>
      <c r="N29" s="20" t="n">
        <v>0.03614922</v>
      </c>
      <c r="O29" s="18" t="n">
        <v>0</v>
      </c>
      <c r="P29" s="20" t="n">
        <v>0</v>
      </c>
      <c r="Q29" s="18" t="s">
        <v>182</v>
      </c>
      <c r="R29" s="20" t="s">
        <v>182</v>
      </c>
      <c r="S29" s="18" t="n">
        <v>2.76922343</v>
      </c>
      <c r="T29" s="20" t="n">
        <v>0.24152133</v>
      </c>
      <c r="U29" s="18" t="n">
        <v>0</v>
      </c>
      <c r="V29" s="20" t="n">
        <v>0</v>
      </c>
      <c r="W29" s="18" t="n">
        <v>0.71883803</v>
      </c>
      <c r="X29" s="20" t="n">
        <v>0.15938452</v>
      </c>
    </row>
    <row r="30" spans="1:24">
      <c r="A30" s="15" t="s">
        <v>205</v>
      </c>
      <c r="B30" s="17" t="n">
        <v>4520</v>
      </c>
      <c r="C30" s="18">
        <f>(509.0/B30*100)</f>
        <v/>
      </c>
      <c r="D30" s="19" t="n">
        <v>4011</v>
      </c>
      <c r="E30" s="18" t="n">
        <v>31.14659867</v>
      </c>
      <c r="F30" s="20" t="n">
        <v>0.91113024</v>
      </c>
      <c r="G30" s="18" t="n">
        <v>33.90195777</v>
      </c>
      <c r="H30" s="20" t="n">
        <v>0.7591120099999999</v>
      </c>
      <c r="I30" s="18" t="n">
        <v>24.50967277</v>
      </c>
      <c r="J30" s="20" t="n">
        <v>0.87196489</v>
      </c>
      <c r="K30" s="18" t="n">
        <v>7.33352554</v>
      </c>
      <c r="L30" s="20" t="n">
        <v>0.43102151</v>
      </c>
      <c r="M30" s="18" t="n">
        <v>0.79498503</v>
      </c>
      <c r="N30" s="20" t="n">
        <v>0.15485768</v>
      </c>
      <c r="O30" s="18" t="n">
        <v>0</v>
      </c>
      <c r="P30" s="20" t="n">
        <v>0</v>
      </c>
      <c r="Q30" s="18" t="s">
        <v>182</v>
      </c>
      <c r="R30" s="20" t="s">
        <v>182</v>
      </c>
      <c r="S30" s="18" t="n">
        <v>0</v>
      </c>
      <c r="T30" s="20" t="n">
        <v>0</v>
      </c>
      <c r="U30" s="18" t="n">
        <v>0</v>
      </c>
      <c r="V30" s="20" t="n">
        <v>0</v>
      </c>
      <c r="W30" s="18" t="n">
        <v>2.31326022</v>
      </c>
      <c r="X30" s="20" t="n">
        <v>0.29954761</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42.299054</v>
      </c>
      <c r="F32" s="20" t="n">
        <v>0.87917239</v>
      </c>
      <c r="G32" s="18" t="n">
        <v>42.72924939</v>
      </c>
      <c r="H32" s="20" t="n">
        <v>0.84154091</v>
      </c>
      <c r="I32" s="18" t="n">
        <v>11.88522399</v>
      </c>
      <c r="J32" s="20" t="n">
        <v>0.4814687</v>
      </c>
      <c r="K32" s="18" t="n">
        <v>1.93281603</v>
      </c>
      <c r="L32" s="20" t="n">
        <v>0.24162048</v>
      </c>
      <c r="M32" s="18" t="n">
        <v>0.34520353</v>
      </c>
      <c r="N32" s="20" t="n">
        <v>0.08409824</v>
      </c>
      <c r="O32" s="18" t="n">
        <v>0</v>
      </c>
      <c r="P32" s="20" t="n">
        <v>0</v>
      </c>
      <c r="Q32" s="18" t="s">
        <v>182</v>
      </c>
      <c r="R32" s="20" t="s">
        <v>182</v>
      </c>
      <c r="S32" s="18" t="n">
        <v>0</v>
      </c>
      <c r="T32" s="20" t="n">
        <v>0</v>
      </c>
      <c r="U32" s="18" t="n">
        <v>0</v>
      </c>
      <c r="V32" s="20" t="n">
        <v>0</v>
      </c>
      <c r="W32" s="18" t="n">
        <v>0.80845307</v>
      </c>
      <c r="X32" s="20" t="n">
        <v>0.16822607</v>
      </c>
    </row>
    <row r="33" spans="1:24">
      <c r="A33" s="15" t="s">
        <v>208</v>
      </c>
      <c r="B33" s="17" t="n">
        <v>7325</v>
      </c>
      <c r="C33" s="18">
        <f>(219.0/B33*100)</f>
        <v/>
      </c>
      <c r="D33" s="19" t="n">
        <v>7106</v>
      </c>
      <c r="E33" s="18" t="n">
        <v>37.46757837</v>
      </c>
      <c r="F33" s="20" t="n">
        <v>0.8484452300000001</v>
      </c>
      <c r="G33" s="18" t="n">
        <v>39.71947563</v>
      </c>
      <c r="H33" s="20" t="n">
        <v>0.71462222</v>
      </c>
      <c r="I33" s="18" t="n">
        <v>18.07883932</v>
      </c>
      <c r="J33" s="20" t="n">
        <v>0.59586362</v>
      </c>
      <c r="K33" s="18" t="n">
        <v>3.02511366</v>
      </c>
      <c r="L33" s="20" t="n">
        <v>0.24425555</v>
      </c>
      <c r="M33" s="18" t="n">
        <v>0.23082067</v>
      </c>
      <c r="N33" s="20" t="n">
        <v>0.06091351</v>
      </c>
      <c r="O33" s="18" t="n">
        <v>0</v>
      </c>
      <c r="P33" s="20" t="n">
        <v>0</v>
      </c>
      <c r="Q33" s="18" t="s">
        <v>182</v>
      </c>
      <c r="R33" s="20" t="s">
        <v>182</v>
      </c>
      <c r="S33" s="18" t="n">
        <v>0</v>
      </c>
      <c r="T33" s="20" t="n">
        <v>0</v>
      </c>
      <c r="U33" s="18" t="n">
        <v>0</v>
      </c>
      <c r="V33" s="20" t="n">
        <v>0</v>
      </c>
      <c r="W33" s="18" t="n">
        <v>1.47817235</v>
      </c>
      <c r="X33" s="20" t="n">
        <v>0.18433567</v>
      </c>
    </row>
    <row r="34" spans="1:24">
      <c r="A34" s="15" t="s">
        <v>209</v>
      </c>
      <c r="B34" s="17" t="n">
        <v>6350</v>
      </c>
      <c r="C34" s="18">
        <f>(79.0/B34*100)</f>
        <v/>
      </c>
      <c r="D34" s="19" t="n">
        <v>6271</v>
      </c>
      <c r="E34" s="18" t="n">
        <v>18.29487398</v>
      </c>
      <c r="F34" s="20" t="n">
        <v>0.58916659</v>
      </c>
      <c r="G34" s="18" t="n">
        <v>41.90673657</v>
      </c>
      <c r="H34" s="20" t="n">
        <v>0.60454328</v>
      </c>
      <c r="I34" s="18" t="n">
        <v>27.03783109</v>
      </c>
      <c r="J34" s="20" t="n">
        <v>0.62633237</v>
      </c>
      <c r="K34" s="18" t="n">
        <v>6.77033259</v>
      </c>
      <c r="L34" s="20" t="n">
        <v>0.36105619</v>
      </c>
      <c r="M34" s="18" t="n">
        <v>1.16508719</v>
      </c>
      <c r="N34" s="20" t="n">
        <v>0.13775309</v>
      </c>
      <c r="O34" s="18" t="n">
        <v>0</v>
      </c>
      <c r="P34" s="20" t="n">
        <v>0</v>
      </c>
      <c r="Q34" s="18" t="s">
        <v>182</v>
      </c>
      <c r="R34" s="20" t="s">
        <v>182</v>
      </c>
      <c r="S34" s="18" t="n">
        <v>2.57674816</v>
      </c>
      <c r="T34" s="20" t="n">
        <v>0.53487772</v>
      </c>
      <c r="U34" s="18" t="n">
        <v>0</v>
      </c>
      <c r="V34" s="20" t="n">
        <v>0</v>
      </c>
      <c r="W34" s="18" t="n">
        <v>2.24839042</v>
      </c>
      <c r="X34" s="20" t="n">
        <v>0.34649027</v>
      </c>
    </row>
    <row r="35" spans="1:24">
      <c r="A35" s="15" t="s">
        <v>210</v>
      </c>
      <c r="B35" s="17" t="n">
        <v>6406</v>
      </c>
      <c r="C35" s="18">
        <f>(67.0/B35*100)</f>
        <v/>
      </c>
      <c r="D35" s="19" t="n">
        <v>6339</v>
      </c>
      <c r="E35" s="18" t="n">
        <v>33.87272533</v>
      </c>
      <c r="F35" s="20" t="n">
        <v>0.62231241</v>
      </c>
      <c r="G35" s="18" t="n">
        <v>44.82161361</v>
      </c>
      <c r="H35" s="20" t="n">
        <v>0.67876842</v>
      </c>
      <c r="I35" s="18" t="n">
        <v>16.34752692</v>
      </c>
      <c r="J35" s="20" t="n">
        <v>0.628735</v>
      </c>
      <c r="K35" s="18" t="n">
        <v>2.21923107</v>
      </c>
      <c r="L35" s="20" t="n">
        <v>0.19611732</v>
      </c>
      <c r="M35" s="18" t="n">
        <v>0.52720285</v>
      </c>
      <c r="N35" s="20" t="n">
        <v>0.09262943999999999</v>
      </c>
      <c r="O35" s="18" t="n">
        <v>0</v>
      </c>
      <c r="P35" s="20" t="n">
        <v>0</v>
      </c>
      <c r="Q35" s="18" t="s">
        <v>182</v>
      </c>
      <c r="R35" s="20" t="s">
        <v>182</v>
      </c>
      <c r="S35" s="18" t="n">
        <v>1.03972429</v>
      </c>
      <c r="T35" s="20" t="n">
        <v>0.05690605</v>
      </c>
      <c r="U35" s="18" t="n">
        <v>0</v>
      </c>
      <c r="V35" s="20" t="n">
        <v>0</v>
      </c>
      <c r="W35" s="18" t="n">
        <v>1.17197592</v>
      </c>
      <c r="X35" s="20" t="n">
        <v>0.14770337</v>
      </c>
    </row>
    <row r="36" spans="1:24">
      <c r="A36" s="15" t="s">
        <v>211</v>
      </c>
      <c r="B36" s="17" t="n">
        <v>6736</v>
      </c>
      <c r="C36" s="18">
        <f>(45.0/B36*100)</f>
        <v/>
      </c>
      <c r="D36" s="19" t="n">
        <v>6691</v>
      </c>
      <c r="E36" s="18" t="n">
        <v>36.68069021</v>
      </c>
      <c r="F36" s="20" t="n">
        <v>0.72697866</v>
      </c>
      <c r="G36" s="18" t="n">
        <v>39.13778683</v>
      </c>
      <c r="H36" s="20" t="n">
        <v>0.75522628</v>
      </c>
      <c r="I36" s="18" t="n">
        <v>19.28180859</v>
      </c>
      <c r="J36" s="20" t="n">
        <v>0.53527635</v>
      </c>
      <c r="K36" s="18" t="n">
        <v>3.44828698</v>
      </c>
      <c r="L36" s="20" t="n">
        <v>0.25664931</v>
      </c>
      <c r="M36" s="18" t="n">
        <v>0.41502133</v>
      </c>
      <c r="N36" s="20" t="n">
        <v>0.08118707</v>
      </c>
      <c r="O36" s="18" t="n">
        <v>0</v>
      </c>
      <c r="P36" s="20" t="n">
        <v>0</v>
      </c>
      <c r="Q36" s="18" t="s">
        <v>182</v>
      </c>
      <c r="R36" s="20" t="s">
        <v>182</v>
      </c>
      <c r="S36" s="18" t="n">
        <v>0</v>
      </c>
      <c r="T36" s="20" t="n">
        <v>0</v>
      </c>
      <c r="U36" s="18" t="n">
        <v>0</v>
      </c>
      <c r="V36" s="20" t="n">
        <v>0</v>
      </c>
      <c r="W36" s="18" t="n">
        <v>1.03640606</v>
      </c>
      <c r="X36" s="20" t="n">
        <v>0.16904966</v>
      </c>
    </row>
    <row r="37" spans="1:24">
      <c r="A37" s="15" t="s">
        <v>212</v>
      </c>
      <c r="B37" s="17" t="n">
        <v>5458</v>
      </c>
      <c r="C37" s="18">
        <f>(233.0/B37*100)</f>
        <v/>
      </c>
      <c r="D37" s="19" t="n">
        <v>5225</v>
      </c>
      <c r="E37" s="18" t="n">
        <v>46.04862405</v>
      </c>
      <c r="F37" s="20" t="n">
        <v>0.74517598</v>
      </c>
      <c r="G37" s="18" t="n">
        <v>35.77774743</v>
      </c>
      <c r="H37" s="20" t="n">
        <v>0.66492364</v>
      </c>
      <c r="I37" s="18" t="n">
        <v>11.67779064</v>
      </c>
      <c r="J37" s="20" t="n">
        <v>0.52319959</v>
      </c>
      <c r="K37" s="18" t="n">
        <v>2.22302775</v>
      </c>
      <c r="L37" s="20" t="n">
        <v>0.20836525</v>
      </c>
      <c r="M37" s="18" t="n">
        <v>0.78255826</v>
      </c>
      <c r="N37" s="20" t="n">
        <v>0.13848155</v>
      </c>
      <c r="O37" s="18" t="n">
        <v>0</v>
      </c>
      <c r="P37" s="20" t="n">
        <v>0</v>
      </c>
      <c r="Q37" s="18" t="s">
        <v>182</v>
      </c>
      <c r="R37" s="20" t="s">
        <v>182</v>
      </c>
      <c r="S37" s="18" t="n">
        <v>0</v>
      </c>
      <c r="T37" s="20" t="n">
        <v>0</v>
      </c>
      <c r="U37" s="18" t="n">
        <v>0</v>
      </c>
      <c r="V37" s="20" t="n">
        <v>0</v>
      </c>
      <c r="W37" s="18" t="n">
        <v>3.49025186</v>
      </c>
      <c r="X37" s="20" t="n">
        <v>0.46962345</v>
      </c>
    </row>
    <row r="38" spans="1:24">
      <c r="A38" s="15" t="s">
        <v>213</v>
      </c>
      <c r="B38" s="17" t="n">
        <v>5860</v>
      </c>
      <c r="C38" s="18">
        <f>(62.0/B38*100)</f>
        <v/>
      </c>
      <c r="D38" s="19" t="n">
        <v>5798</v>
      </c>
      <c r="E38" s="18" t="n">
        <v>20.50537248</v>
      </c>
      <c r="F38" s="20" t="n">
        <v>0.58203209</v>
      </c>
      <c r="G38" s="18" t="n">
        <v>36.18906687</v>
      </c>
      <c r="H38" s="20" t="n">
        <v>0.80778501</v>
      </c>
      <c r="I38" s="18" t="n">
        <v>31.0677781</v>
      </c>
      <c r="J38" s="20" t="n">
        <v>0.84375225</v>
      </c>
      <c r="K38" s="18" t="n">
        <v>8.99605422</v>
      </c>
      <c r="L38" s="20" t="n">
        <v>0.514364</v>
      </c>
      <c r="M38" s="18" t="n">
        <v>0.63839081</v>
      </c>
      <c r="N38" s="20" t="n">
        <v>0.1263778</v>
      </c>
      <c r="O38" s="18" t="n">
        <v>0</v>
      </c>
      <c r="P38" s="20" t="n">
        <v>0</v>
      </c>
      <c r="Q38" s="18" t="s">
        <v>182</v>
      </c>
      <c r="R38" s="20" t="s">
        <v>182</v>
      </c>
      <c r="S38" s="18" t="n">
        <v>0</v>
      </c>
      <c r="T38" s="20" t="n">
        <v>0</v>
      </c>
      <c r="U38" s="18" t="n">
        <v>0</v>
      </c>
      <c r="V38" s="20" t="n">
        <v>0</v>
      </c>
      <c r="W38" s="18" t="n">
        <v>2.60333752</v>
      </c>
      <c r="X38" s="20" t="n">
        <v>0.32064067</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(5667.0/B40*100)</f>
        <v/>
      </c>
      <c r="D40" s="19" t="n">
        <v>8490</v>
      </c>
      <c r="E40" s="18" t="n">
        <v>35.05477266</v>
      </c>
      <c r="F40" s="20" t="n">
        <v>0.8038977</v>
      </c>
      <c r="G40" s="18" t="n">
        <v>34.05608342</v>
      </c>
      <c r="H40" s="20" t="n">
        <v>0.69052009</v>
      </c>
      <c r="I40" s="18" t="n">
        <v>16.39683737</v>
      </c>
      <c r="J40" s="20" t="n">
        <v>0.5896153200000001</v>
      </c>
      <c r="K40" s="18" t="n">
        <v>2.73786282</v>
      </c>
      <c r="L40" s="20" t="n">
        <v>0.26383932</v>
      </c>
      <c r="M40" s="18" t="n">
        <v>0.41331662</v>
      </c>
      <c r="N40" s="20" t="n">
        <v>0.09585923</v>
      </c>
      <c r="O40" s="18" t="n">
        <v>0</v>
      </c>
      <c r="P40" s="20" t="n">
        <v>0</v>
      </c>
      <c r="Q40" s="18" t="s">
        <v>182</v>
      </c>
      <c r="R40" s="20" t="s">
        <v>182</v>
      </c>
      <c r="S40" s="18" t="n">
        <v>8.995318599999999</v>
      </c>
      <c r="T40" s="20" t="n">
        <v>0.20107318</v>
      </c>
      <c r="U40" s="18" t="n">
        <v>0</v>
      </c>
      <c r="V40" s="20" t="n">
        <v>0</v>
      </c>
      <c r="W40" s="18" t="n">
        <v>2.34580852</v>
      </c>
      <c r="X40" s="20" t="n">
        <v>0.35707992</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(2735.0/B46*100)</f>
        <v/>
      </c>
      <c r="D46" s="19" t="n">
        <v>20406</v>
      </c>
      <c r="E46" s="18" t="n">
        <v>24.02621717</v>
      </c>
      <c r="F46" s="20" t="n">
        <v>0.61009516</v>
      </c>
      <c r="G46" s="18" t="n">
        <v>24.59577252</v>
      </c>
      <c r="H46" s="20" t="n">
        <v>0.58680082</v>
      </c>
      <c r="I46" s="18" t="n">
        <v>18.33777358</v>
      </c>
      <c r="J46" s="20" t="n">
        <v>0.45730602</v>
      </c>
      <c r="K46" s="18" t="n">
        <v>9.23525884</v>
      </c>
      <c r="L46" s="20" t="n">
        <v>0.33238003</v>
      </c>
      <c r="M46" s="18" t="n">
        <v>1.13527266</v>
      </c>
      <c r="N46" s="20" t="n">
        <v>0.10132018</v>
      </c>
      <c r="O46" s="18" t="n">
        <v>0</v>
      </c>
      <c r="P46" s="20" t="n">
        <v>0</v>
      </c>
      <c r="Q46" s="18" t="s">
        <v>182</v>
      </c>
      <c r="R46" s="20" t="s">
        <v>182</v>
      </c>
      <c r="S46" s="18" t="n">
        <v>0</v>
      </c>
      <c r="T46" s="20" t="n">
        <v>0</v>
      </c>
      <c r="U46" s="18" t="n">
        <v>0</v>
      </c>
      <c r="V46" s="20" t="n">
        <v>0</v>
      </c>
      <c r="W46" s="18" t="n">
        <v>22.66970522</v>
      </c>
      <c r="X46" s="20" t="n">
        <v>1.02218834</v>
      </c>
    </row>
    <row r="47" spans="1:24">
      <c r="A47" s="15" t="s">
        <v>222</v>
      </c>
      <c r="B47" s="17" t="n">
        <v>5928</v>
      </c>
      <c r="C47" s="18">
        <f>(115.0/B47*100)</f>
        <v/>
      </c>
      <c r="D47" s="19" t="n">
        <v>5813</v>
      </c>
      <c r="E47" s="18" t="n">
        <v>33.58073025</v>
      </c>
      <c r="F47" s="20" t="n">
        <v>0.79934816</v>
      </c>
      <c r="G47" s="18" t="n">
        <v>39.26435913</v>
      </c>
      <c r="H47" s="20" t="n">
        <v>0.81258368</v>
      </c>
      <c r="I47" s="18" t="n">
        <v>14.31265907</v>
      </c>
      <c r="J47" s="20" t="n">
        <v>0.54606755</v>
      </c>
      <c r="K47" s="18" t="n">
        <v>4.74951769</v>
      </c>
      <c r="L47" s="20" t="n">
        <v>0.43386278</v>
      </c>
      <c r="M47" s="18" t="n">
        <v>1.42737844</v>
      </c>
      <c r="N47" s="20" t="n">
        <v>0.18606013</v>
      </c>
      <c r="O47" s="18" t="n">
        <v>0</v>
      </c>
      <c r="P47" s="20" t="n">
        <v>0</v>
      </c>
      <c r="Q47" s="18" t="s">
        <v>182</v>
      </c>
      <c r="R47" s="20" t="s">
        <v>182</v>
      </c>
      <c r="S47" s="18" t="n">
        <v>0</v>
      </c>
      <c r="T47" s="20" t="n">
        <v>0</v>
      </c>
      <c r="U47" s="18" t="n">
        <v>0</v>
      </c>
      <c r="V47" s="20" t="n">
        <v>0</v>
      </c>
      <c r="W47" s="18" t="n">
        <v>6.66535542</v>
      </c>
      <c r="X47" s="20" t="n">
        <v>0.69272332</v>
      </c>
    </row>
    <row r="48" spans="1:24">
      <c r="A48" s="15" t="s">
        <v>223</v>
      </c>
      <c r="B48" s="17" t="n">
        <v>9841</v>
      </c>
      <c r="C48" s="18">
        <f>(19.0/B48*100)</f>
        <v/>
      </c>
      <c r="D48" s="19" t="n">
        <v>9822</v>
      </c>
      <c r="E48" s="18" t="n">
        <v>15.42634578</v>
      </c>
      <c r="F48" s="20" t="n">
        <v>0.77098303</v>
      </c>
      <c r="G48" s="18" t="n">
        <v>29.95446825</v>
      </c>
      <c r="H48" s="20" t="n">
        <v>1.08807863</v>
      </c>
      <c r="I48" s="18" t="n">
        <v>30.21529502</v>
      </c>
      <c r="J48" s="20" t="n">
        <v>0.88495354</v>
      </c>
      <c r="K48" s="18" t="n">
        <v>21.51799033</v>
      </c>
      <c r="L48" s="20" t="n">
        <v>1.07877807</v>
      </c>
      <c r="M48" s="18" t="n">
        <v>2.15559195</v>
      </c>
      <c r="N48" s="20" t="n">
        <v>0.33339127</v>
      </c>
      <c r="O48" s="18" t="n">
        <v>0</v>
      </c>
      <c r="P48" s="20" t="n">
        <v>0</v>
      </c>
      <c r="Q48" s="18" t="s">
        <v>182</v>
      </c>
      <c r="R48" s="20" t="s">
        <v>182</v>
      </c>
      <c r="S48" s="18" t="n">
        <v>0</v>
      </c>
      <c r="T48" s="20" t="n">
        <v>0</v>
      </c>
      <c r="U48" s="18" t="n">
        <v>0</v>
      </c>
      <c r="V48" s="20" t="n">
        <v>0</v>
      </c>
      <c r="W48" s="18" t="n">
        <v>0.7303086600000001</v>
      </c>
      <c r="X48" s="20" t="n">
        <v>0.38079108</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(1002.0/B50*100)</f>
        <v/>
      </c>
      <c r="D50" s="19" t="n">
        <v>10793</v>
      </c>
      <c r="E50" s="18" t="n">
        <v>22.53382791</v>
      </c>
      <c r="F50" s="20" t="n">
        <v>0.68981845</v>
      </c>
      <c r="G50" s="18" t="n">
        <v>33.88040055</v>
      </c>
      <c r="H50" s="20" t="n">
        <v>0.7022279299999999</v>
      </c>
      <c r="I50" s="18" t="n">
        <v>24.72496207</v>
      </c>
      <c r="J50" s="20" t="n">
        <v>0.63208384</v>
      </c>
      <c r="K50" s="18" t="n">
        <v>14.68943197</v>
      </c>
      <c r="L50" s="20" t="n">
        <v>0.5808878</v>
      </c>
      <c r="M50" s="18" t="n">
        <v>1.72945757</v>
      </c>
      <c r="N50" s="20" t="n">
        <v>0.26275376</v>
      </c>
      <c r="O50" s="18" t="n">
        <v>0</v>
      </c>
      <c r="P50" s="20" t="n">
        <v>0</v>
      </c>
      <c r="Q50" s="18" t="s">
        <v>182</v>
      </c>
      <c r="R50" s="20" t="s">
        <v>182</v>
      </c>
      <c r="S50" s="18" t="n">
        <v>0</v>
      </c>
      <c r="T50" s="20" t="n">
        <v>0</v>
      </c>
      <c r="U50" s="18" t="n">
        <v>0</v>
      </c>
      <c r="V50" s="20" t="n">
        <v>0</v>
      </c>
      <c r="W50" s="18" t="n">
        <v>2.44191994</v>
      </c>
      <c r="X50" s="20" t="n">
        <v>0.42712842</v>
      </c>
    </row>
    <row r="51" spans="1:24">
      <c r="A51" s="15" t="s">
        <v>226</v>
      </c>
      <c r="B51" s="17" t="n">
        <v>6866</v>
      </c>
      <c r="C51" s="18">
        <f>(116.0/B51*100)</f>
        <v/>
      </c>
      <c r="D51" s="19" t="n">
        <v>6750</v>
      </c>
      <c r="E51" s="18" t="n">
        <v>24.305238</v>
      </c>
      <c r="F51" s="20" t="n">
        <v>0.75815325</v>
      </c>
      <c r="G51" s="18" t="n">
        <v>27.86355529</v>
      </c>
      <c r="H51" s="20" t="n">
        <v>0.73549546</v>
      </c>
      <c r="I51" s="18" t="n">
        <v>22.5653871</v>
      </c>
      <c r="J51" s="20" t="n">
        <v>0.61111548</v>
      </c>
      <c r="K51" s="18" t="n">
        <v>7.31951618</v>
      </c>
      <c r="L51" s="20" t="n">
        <v>0.43313598</v>
      </c>
      <c r="M51" s="18" t="n">
        <v>0.5831596</v>
      </c>
      <c r="N51" s="20" t="n">
        <v>0.10104777</v>
      </c>
      <c r="O51" s="18" t="n">
        <v>0</v>
      </c>
      <c r="P51" s="20" t="n">
        <v>0</v>
      </c>
      <c r="Q51" s="18" t="s">
        <v>182</v>
      </c>
      <c r="R51" s="20" t="s">
        <v>182</v>
      </c>
      <c r="S51" s="18" t="n">
        <v>10.58427659</v>
      </c>
      <c r="T51" s="20" t="n">
        <v>0.61212351</v>
      </c>
      <c r="U51" s="18" t="n">
        <v>0</v>
      </c>
      <c r="V51" s="20" t="n">
        <v>0</v>
      </c>
      <c r="W51" s="18" t="n">
        <v>6.77886724</v>
      </c>
      <c r="X51" s="20" t="n">
        <v>1.12443906</v>
      </c>
    </row>
    <row r="52" spans="1:24">
      <c r="A52" s="15" t="s">
        <v>227</v>
      </c>
      <c r="B52" s="17" t="n">
        <v>5809</v>
      </c>
      <c r="C52" s="18">
        <f>(117.0/B52*100)</f>
        <v/>
      </c>
      <c r="D52" s="19" t="n">
        <v>5692</v>
      </c>
      <c r="E52" s="18" t="n">
        <v>36.32850016</v>
      </c>
      <c r="F52" s="20" t="n">
        <v>0.64445148</v>
      </c>
      <c r="G52" s="18" t="n">
        <v>43.57080254</v>
      </c>
      <c r="H52" s="20" t="n">
        <v>0.65511061</v>
      </c>
      <c r="I52" s="18" t="n">
        <v>14.86545642</v>
      </c>
      <c r="J52" s="20" t="n">
        <v>0.51289263</v>
      </c>
      <c r="K52" s="18" t="n">
        <v>3.13929767</v>
      </c>
      <c r="L52" s="20" t="n">
        <v>0.26505197</v>
      </c>
      <c r="M52" s="18" t="n">
        <v>0.34046067</v>
      </c>
      <c r="N52" s="20" t="n">
        <v>0.08844512</v>
      </c>
      <c r="O52" s="18" t="n">
        <v>0</v>
      </c>
      <c r="P52" s="20" t="n">
        <v>0</v>
      </c>
      <c r="Q52" s="18" t="s">
        <v>182</v>
      </c>
      <c r="R52" s="20" t="s">
        <v>182</v>
      </c>
      <c r="S52" s="18" t="n">
        <v>0</v>
      </c>
      <c r="T52" s="20" t="n">
        <v>0</v>
      </c>
      <c r="U52" s="18" t="n">
        <v>0</v>
      </c>
      <c r="V52" s="20" t="n">
        <v>0</v>
      </c>
      <c r="W52" s="18" t="n">
        <v>1.75548252</v>
      </c>
      <c r="X52" s="20" t="n">
        <v>0.29195159</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(448.0/B54*100)</f>
        <v/>
      </c>
      <c r="D54" s="19" t="n">
        <v>4292</v>
      </c>
      <c r="E54" s="18" t="n">
        <v>25.79227458</v>
      </c>
      <c r="F54" s="20" t="n">
        <v>0.94966417</v>
      </c>
      <c r="G54" s="18" t="n">
        <v>24.14330596</v>
      </c>
      <c r="H54" s="20" t="n">
        <v>0.80084918</v>
      </c>
      <c r="I54" s="18" t="n">
        <v>23.63083003</v>
      </c>
      <c r="J54" s="20" t="n">
        <v>0.72969529</v>
      </c>
      <c r="K54" s="18" t="n">
        <v>19.08123819</v>
      </c>
      <c r="L54" s="20" t="n">
        <v>0.85513835</v>
      </c>
      <c r="M54" s="18" t="n">
        <v>3.33058206</v>
      </c>
      <c r="N54" s="20" t="n">
        <v>0.32224069</v>
      </c>
      <c r="O54" s="18" t="n">
        <v>0</v>
      </c>
      <c r="P54" s="20" t="n">
        <v>0</v>
      </c>
      <c r="Q54" s="18" t="s">
        <v>182</v>
      </c>
      <c r="R54" s="20" t="s">
        <v>182</v>
      </c>
      <c r="S54" s="18" t="n">
        <v>0</v>
      </c>
      <c r="T54" s="20" t="n">
        <v>0</v>
      </c>
      <c r="U54" s="18" t="n">
        <v>0</v>
      </c>
      <c r="V54" s="20" t="n">
        <v>0</v>
      </c>
      <c r="W54" s="18" t="n">
        <v>4.02176919</v>
      </c>
      <c r="X54" s="20" t="n">
        <v>0.5331186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34.34180758</v>
      </c>
      <c r="F56" s="20" t="n">
        <v>0.70019188</v>
      </c>
      <c r="G56" s="18" t="n">
        <v>37.45963058</v>
      </c>
      <c r="H56" s="20" t="n">
        <v>0.6733692999999999</v>
      </c>
      <c r="I56" s="18" t="n">
        <v>21.45327441</v>
      </c>
      <c r="J56" s="20" t="n">
        <v>0.49068316</v>
      </c>
      <c r="K56" s="18" t="n">
        <v>5.25227816</v>
      </c>
      <c r="L56" s="20" t="n">
        <v>0.27765877</v>
      </c>
      <c r="M56" s="18" t="n">
        <v>0.86016939</v>
      </c>
      <c r="N56" s="20" t="n">
        <v>0.13748164</v>
      </c>
      <c r="O56" s="18" t="n">
        <v>0</v>
      </c>
      <c r="P56" s="20" t="n">
        <v>0</v>
      </c>
      <c r="Q56" s="18" t="s">
        <v>182</v>
      </c>
      <c r="R56" s="20" t="s">
        <v>182</v>
      </c>
      <c r="S56" s="18" t="n">
        <v>0</v>
      </c>
      <c r="T56" s="20" t="n">
        <v>0</v>
      </c>
      <c r="U56" s="18" t="n">
        <v>0</v>
      </c>
      <c r="V56" s="20" t="n">
        <v>0</v>
      </c>
      <c r="W56" s="18" t="n">
        <v>0.63283988</v>
      </c>
      <c r="X56" s="20" t="n">
        <v>0.19055673</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(257.0/B61*100)</f>
        <v/>
      </c>
      <c r="D61" s="19" t="n">
        <v>6268</v>
      </c>
      <c r="E61" s="18" t="n">
        <v>39.40329124</v>
      </c>
      <c r="F61" s="20" t="n">
        <v>0.78509779</v>
      </c>
      <c r="G61" s="18" t="n">
        <v>41.38888612</v>
      </c>
      <c r="H61" s="20" t="n">
        <v>0.750233</v>
      </c>
      <c r="I61" s="18" t="n">
        <v>12.87045618</v>
      </c>
      <c r="J61" s="20" t="n">
        <v>0.42683593</v>
      </c>
      <c r="K61" s="18" t="n">
        <v>2.71921569</v>
      </c>
      <c r="L61" s="20" t="n">
        <v>0.23302447</v>
      </c>
      <c r="M61" s="18" t="n">
        <v>1.11352361</v>
      </c>
      <c r="N61" s="20" t="n">
        <v>0.15865463</v>
      </c>
      <c r="O61" s="18" t="n">
        <v>0</v>
      </c>
      <c r="P61" s="20" t="n">
        <v>0</v>
      </c>
      <c r="Q61" s="18" t="s">
        <v>182</v>
      </c>
      <c r="R61" s="20" t="s">
        <v>182</v>
      </c>
      <c r="S61" s="18" t="n">
        <v>0</v>
      </c>
      <c r="T61" s="20" t="n">
        <v>0</v>
      </c>
      <c r="U61" s="18" t="n">
        <v>0</v>
      </c>
      <c r="V61" s="20" t="n">
        <v>0</v>
      </c>
      <c r="W61" s="18" t="n">
        <v>2.50462716</v>
      </c>
      <c r="X61" s="20" t="n">
        <v>0.41257589</v>
      </c>
    </row>
    <row r="62" spans="1:24">
      <c r="A62" s="15" t="s">
        <v>237</v>
      </c>
      <c r="B62" s="17" t="n">
        <v>4476</v>
      </c>
      <c r="C62" s="18">
        <f>(5.0/B62*100)</f>
        <v/>
      </c>
      <c r="D62" s="19" t="n">
        <v>4471</v>
      </c>
      <c r="E62" s="18" t="n">
        <v>30.45638545</v>
      </c>
      <c r="F62" s="20" t="n">
        <v>0.6914697</v>
      </c>
      <c r="G62" s="18" t="n">
        <v>41.23355796</v>
      </c>
      <c r="H62" s="20" t="n">
        <v>0.75540016</v>
      </c>
      <c r="I62" s="18" t="n">
        <v>22.37829011</v>
      </c>
      <c r="J62" s="20" t="n">
        <v>0.69034893</v>
      </c>
      <c r="K62" s="18" t="n">
        <v>5.23490001</v>
      </c>
      <c r="L62" s="20" t="n">
        <v>0.33783191</v>
      </c>
      <c r="M62" s="18" t="n">
        <v>0.58527585</v>
      </c>
      <c r="N62" s="20" t="n">
        <v>0.13101018</v>
      </c>
      <c r="O62" s="18" t="n">
        <v>0</v>
      </c>
      <c r="P62" s="20" t="n">
        <v>0</v>
      </c>
      <c r="Q62" s="18" t="s">
        <v>182</v>
      </c>
      <c r="R62" s="20" t="s">
        <v>182</v>
      </c>
      <c r="S62" s="18" t="n">
        <v>0</v>
      </c>
      <c r="T62" s="20" t="n">
        <v>0</v>
      </c>
      <c r="U62" s="18" t="n">
        <v>0</v>
      </c>
      <c r="V62" s="20" t="n">
        <v>0</v>
      </c>
      <c r="W62" s="18" t="n">
        <v>0.11159062</v>
      </c>
      <c r="X62" s="20" t="n">
        <v>0.04994084</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(21.0/B67*100)</f>
        <v/>
      </c>
      <c r="D67" s="19" t="n">
        <v>6950</v>
      </c>
      <c r="E67" s="18" t="n">
        <v>16.08190167</v>
      </c>
      <c r="F67" s="20" t="n">
        <v>0.60652832</v>
      </c>
      <c r="G67" s="18" t="n">
        <v>25.07645391</v>
      </c>
      <c r="H67" s="20" t="n">
        <v>0.58071485</v>
      </c>
      <c r="I67" s="18" t="n">
        <v>28.19765625</v>
      </c>
      <c r="J67" s="20" t="n">
        <v>0.53198217</v>
      </c>
      <c r="K67" s="18" t="n">
        <v>25.95916819</v>
      </c>
      <c r="L67" s="20" t="n">
        <v>0.7716322799999999</v>
      </c>
      <c r="M67" s="18" t="n">
        <v>4.19598016</v>
      </c>
      <c r="N67" s="20" t="n">
        <v>0.33632915</v>
      </c>
      <c r="O67" s="18" t="n">
        <v>0</v>
      </c>
      <c r="P67" s="20" t="n">
        <v>0</v>
      </c>
      <c r="Q67" s="18" t="s">
        <v>182</v>
      </c>
      <c r="R67" s="20" t="s">
        <v>182</v>
      </c>
      <c r="S67" s="18" t="n">
        <v>0</v>
      </c>
      <c r="T67" s="20" t="n">
        <v>0</v>
      </c>
      <c r="U67" s="18" t="n">
        <v>0</v>
      </c>
      <c r="V67" s="20" t="n">
        <v>0</v>
      </c>
      <c r="W67" s="18" t="n">
        <v>0.48883982</v>
      </c>
      <c r="X67" s="20" t="n">
        <v>0.08814472</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27.83638472</v>
      </c>
      <c r="F70" s="20" t="n">
        <v>0.9169246</v>
      </c>
      <c r="G70" s="18" t="n">
        <v>44.77720864</v>
      </c>
      <c r="H70" s="20" t="n">
        <v>0.90014801</v>
      </c>
      <c r="I70" s="18" t="n">
        <v>19.1818011</v>
      </c>
      <c r="J70" s="20" t="n">
        <v>0.58632935</v>
      </c>
      <c r="K70" s="18" t="n">
        <v>5.59963271</v>
      </c>
      <c r="L70" s="20" t="n">
        <v>0.39053038</v>
      </c>
      <c r="M70" s="18" t="n">
        <v>0.78554432</v>
      </c>
      <c r="N70" s="20" t="n">
        <v>0.1032537</v>
      </c>
      <c r="O70" s="18" t="n">
        <v>0</v>
      </c>
      <c r="P70" s="20" t="n">
        <v>0</v>
      </c>
      <c r="Q70" s="18" t="s">
        <v>182</v>
      </c>
      <c r="R70" s="20" t="s">
        <v>182</v>
      </c>
      <c r="S70" s="18" t="n">
        <v>0</v>
      </c>
      <c r="T70" s="20" t="n">
        <v>0</v>
      </c>
      <c r="U70" s="18" t="n">
        <v>0</v>
      </c>
      <c r="V70" s="20" t="n">
        <v>0</v>
      </c>
      <c r="W70" s="18" t="n">
        <v>1.81942851</v>
      </c>
      <c r="X70" s="20" t="n">
        <v>0.26676733</v>
      </c>
    </row>
    <row r="71" spans="1:24">
      <c r="A71" s="15" t="s">
        <v>246</v>
      </c>
      <c r="B71" s="17" t="n">
        <v>6115</v>
      </c>
      <c r="C71" s="18">
        <f>(110.0/B71*100)</f>
        <v/>
      </c>
      <c r="D71" s="19" t="n">
        <v>6005</v>
      </c>
      <c r="E71" s="18" t="n">
        <v>23.2239915</v>
      </c>
      <c r="F71" s="20" t="n">
        <v>0.626569</v>
      </c>
      <c r="G71" s="18" t="n">
        <v>37.31467282</v>
      </c>
      <c r="H71" s="20" t="n">
        <v>0.56031242</v>
      </c>
      <c r="I71" s="18" t="n">
        <v>29.96438766</v>
      </c>
      <c r="J71" s="20" t="n">
        <v>0.68701533</v>
      </c>
      <c r="K71" s="18" t="n">
        <v>8.53594691</v>
      </c>
      <c r="L71" s="20" t="n">
        <v>0.38082948</v>
      </c>
      <c r="M71" s="18" t="n">
        <v>0.4379935</v>
      </c>
      <c r="N71" s="20" t="n">
        <v>0.07799950999999999</v>
      </c>
      <c r="O71" s="18" t="n">
        <v>0</v>
      </c>
      <c r="P71" s="20" t="n">
        <v>0</v>
      </c>
      <c r="Q71" s="18" t="s">
        <v>182</v>
      </c>
      <c r="R71" s="20" t="s">
        <v>182</v>
      </c>
      <c r="S71" s="18" t="n">
        <v>0</v>
      </c>
      <c r="T71" s="20" t="n">
        <v>0</v>
      </c>
      <c r="U71" s="18" t="n">
        <v>0</v>
      </c>
      <c r="V71" s="20" t="n">
        <v>0</v>
      </c>
      <c r="W71" s="18" t="n">
        <v>0.52300761</v>
      </c>
      <c r="X71" s="20" t="n">
        <v>0.08248651</v>
      </c>
    </row>
    <row r="72" spans="1:24">
      <c r="A72" s="15" t="s">
        <v>247</v>
      </c>
      <c r="B72" s="17" t="n">
        <v>7708</v>
      </c>
      <c r="C72" s="18">
        <f>(8.0/B72*100)</f>
        <v/>
      </c>
      <c r="D72" s="19" t="n">
        <v>7700</v>
      </c>
      <c r="E72" s="18" t="n">
        <v>20.03878824</v>
      </c>
      <c r="F72" s="20" t="n">
        <v>0.653267</v>
      </c>
      <c r="G72" s="18" t="n">
        <v>35.1055515</v>
      </c>
      <c r="H72" s="20" t="n">
        <v>0.60808577</v>
      </c>
      <c r="I72" s="18" t="n">
        <v>34.92072715</v>
      </c>
      <c r="J72" s="20" t="n">
        <v>0.71453369</v>
      </c>
      <c r="K72" s="18" t="n">
        <v>9.22601854</v>
      </c>
      <c r="L72" s="20" t="n">
        <v>0.34582615</v>
      </c>
      <c r="M72" s="18" t="n">
        <v>0.58560189</v>
      </c>
      <c r="N72" s="20" t="n">
        <v>0.09794811</v>
      </c>
      <c r="O72" s="18" t="n">
        <v>0</v>
      </c>
      <c r="P72" s="20" t="n">
        <v>0</v>
      </c>
      <c r="Q72" s="18" t="s">
        <v>182</v>
      </c>
      <c r="R72" s="20" t="s">
        <v>182</v>
      </c>
      <c r="S72" s="18" t="n">
        <v>0</v>
      </c>
      <c r="T72" s="20" t="n">
        <v>0</v>
      </c>
      <c r="U72" s="18" t="n">
        <v>0</v>
      </c>
      <c r="V72" s="20" t="n">
        <v>0</v>
      </c>
      <c r="W72" s="18" t="n">
        <v>0.12331268</v>
      </c>
      <c r="X72" s="20" t="n">
        <v>0.03689867</v>
      </c>
    </row>
    <row r="73" spans="1:24">
      <c r="A73" s="15" t="s">
        <v>248</v>
      </c>
      <c r="B73" s="17" t="n">
        <v>8249</v>
      </c>
      <c r="C73" s="18">
        <f>(227.0/B73*100)</f>
        <v/>
      </c>
      <c r="D73" s="19" t="n">
        <v>8022</v>
      </c>
      <c r="E73" s="18" t="n">
        <v>11.3970267</v>
      </c>
      <c r="F73" s="20" t="n">
        <v>0.62879576</v>
      </c>
      <c r="G73" s="18" t="n">
        <v>31.17056556</v>
      </c>
      <c r="H73" s="20" t="n">
        <v>0.77428836</v>
      </c>
      <c r="I73" s="18" t="n">
        <v>32.73530826</v>
      </c>
      <c r="J73" s="20" t="n">
        <v>0.76240991</v>
      </c>
      <c r="K73" s="18" t="n">
        <v>21.45528383</v>
      </c>
      <c r="L73" s="20" t="n">
        <v>0.81545821</v>
      </c>
      <c r="M73" s="18" t="n">
        <v>2.48645417</v>
      </c>
      <c r="N73" s="20" t="n">
        <v>0.24952725</v>
      </c>
      <c r="O73" s="18" t="n">
        <v>0</v>
      </c>
      <c r="P73" s="20" t="n">
        <v>0</v>
      </c>
      <c r="Q73" s="18" t="s">
        <v>182</v>
      </c>
      <c r="R73" s="20" t="s">
        <v>182</v>
      </c>
      <c r="S73" s="18" t="n">
        <v>0</v>
      </c>
      <c r="T73" s="20" t="n">
        <v>0</v>
      </c>
      <c r="U73" s="18" t="n">
        <v>0</v>
      </c>
      <c r="V73" s="20" t="n">
        <v>0</v>
      </c>
      <c r="W73" s="18" t="n">
        <v>0.75536149</v>
      </c>
      <c r="X73" s="20" t="n">
        <v>0.12433564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(268.0/B77*100)</f>
        <v/>
      </c>
      <c r="D77" s="19" t="n">
        <v>5794</v>
      </c>
      <c r="E77" s="18" t="n">
        <v>31.34981814</v>
      </c>
      <c r="F77" s="20" t="n">
        <v>0.74622992</v>
      </c>
      <c r="G77" s="18" t="n">
        <v>37.90483248</v>
      </c>
      <c r="H77" s="20" t="n">
        <v>0.66099937</v>
      </c>
      <c r="I77" s="18" t="n">
        <v>18.18926406</v>
      </c>
      <c r="J77" s="20" t="n">
        <v>0.53395237</v>
      </c>
      <c r="K77" s="18" t="n">
        <v>6.40496606</v>
      </c>
      <c r="L77" s="20" t="n">
        <v>0.36331846</v>
      </c>
      <c r="M77" s="18" t="n">
        <v>0.98701404</v>
      </c>
      <c r="N77" s="20" t="n">
        <v>0.11691098</v>
      </c>
      <c r="O77" s="18" t="n">
        <v>0</v>
      </c>
      <c r="P77" s="20" t="n">
        <v>0</v>
      </c>
      <c r="Q77" s="18" t="s">
        <v>182</v>
      </c>
      <c r="R77" s="20" t="s">
        <v>182</v>
      </c>
      <c r="S77" s="18" t="n">
        <v>0</v>
      </c>
      <c r="T77" s="20" t="n">
        <v>0</v>
      </c>
      <c r="U77" s="18" t="n">
        <v>0</v>
      </c>
      <c r="V77" s="20" t="n">
        <v>0</v>
      </c>
      <c r="W77" s="18" t="n">
        <v>5.16410521</v>
      </c>
      <c r="X77" s="20" t="n">
        <v>0.59498542</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297</v>
      </c>
    </row>
    <row customHeight="1" ht="30" r="4" spans="1:24">
      <c r="A4" s="6" t="n"/>
      <c r="B4" s="7" t="s">
        <v>165</v>
      </c>
      <c r="C4" s="7" t="s">
        <v>166</v>
      </c>
      <c r="D4" s="8" t="s">
        <v>165</v>
      </c>
      <c r="E4" s="9" t="s">
        <v>292</v>
      </c>
      <c r="F4" s="10" t="n"/>
      <c r="G4" s="9" t="s">
        <v>293</v>
      </c>
      <c r="H4" s="10" t="n"/>
      <c r="I4" s="9" t="s">
        <v>294</v>
      </c>
      <c r="J4" s="10" t="n"/>
      <c r="K4" s="9" t="s">
        <v>295</v>
      </c>
      <c r="L4" s="10" t="n"/>
      <c r="M4" s="9" t="s">
        <v>298</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(1087.0/B7*100)</f>
        <v/>
      </c>
      <c r="D7" s="19" t="n">
        <v>13443</v>
      </c>
      <c r="E7" s="18" t="n">
        <v>36.28459981</v>
      </c>
      <c r="F7" s="20" t="n">
        <v>0.48106532</v>
      </c>
      <c r="G7" s="18" t="n">
        <v>42.54194347</v>
      </c>
      <c r="H7" s="20" t="n">
        <v>0.48407135</v>
      </c>
      <c r="I7" s="18" t="n">
        <v>14.26194247</v>
      </c>
      <c r="J7" s="20" t="n">
        <v>0.33026333</v>
      </c>
      <c r="K7" s="18" t="n">
        <v>2.5627407</v>
      </c>
      <c r="L7" s="20" t="n">
        <v>0.17704393</v>
      </c>
      <c r="M7" s="18" t="n">
        <v>0.15485725</v>
      </c>
      <c r="N7" s="20" t="n">
        <v>0.03742</v>
      </c>
      <c r="O7" s="18" t="n">
        <v>0.67951807</v>
      </c>
      <c r="P7" s="20" t="n">
        <v>0.0888915</v>
      </c>
      <c r="Q7" s="18" t="s">
        <v>182</v>
      </c>
      <c r="R7" s="20" t="s">
        <v>182</v>
      </c>
      <c r="S7" s="18" t="n">
        <v>0</v>
      </c>
      <c r="T7" s="20" t="n">
        <v>0</v>
      </c>
      <c r="U7" s="18" t="n">
        <v>0</v>
      </c>
      <c r="V7" s="20" t="n">
        <v>0</v>
      </c>
      <c r="W7" s="18" t="n">
        <v>3.51439822</v>
      </c>
      <c r="X7" s="20" t="n">
        <v>0.24328828</v>
      </c>
    </row>
    <row r="8" spans="1:24">
      <c r="A8" s="15" t="s">
        <v>183</v>
      </c>
      <c r="B8" s="17" t="n">
        <v>7007</v>
      </c>
      <c r="C8" s="18">
        <f>(134.0/B8*100)</f>
        <v/>
      </c>
      <c r="D8" s="19" t="n">
        <v>6873</v>
      </c>
      <c r="E8" s="18" t="n">
        <v>19.36719241</v>
      </c>
      <c r="F8" s="20" t="n">
        <v>0.6576357900000001</v>
      </c>
      <c r="G8" s="18" t="n">
        <v>43.0368446</v>
      </c>
      <c r="H8" s="20" t="n">
        <v>0.64898257</v>
      </c>
      <c r="I8" s="18" t="n">
        <v>29.16704454</v>
      </c>
      <c r="J8" s="20" t="n">
        <v>0.57098031</v>
      </c>
      <c r="K8" s="18" t="n">
        <v>5.81557202</v>
      </c>
      <c r="L8" s="20" t="n">
        <v>0.34576342</v>
      </c>
      <c r="M8" s="18" t="n">
        <v>0.2567992</v>
      </c>
      <c r="N8" s="20" t="n">
        <v>0.07046481</v>
      </c>
      <c r="O8" s="18" t="n">
        <v>0.38362733</v>
      </c>
      <c r="P8" s="20" t="n">
        <v>0.10055171</v>
      </c>
      <c r="Q8" s="18" t="s">
        <v>182</v>
      </c>
      <c r="R8" s="20" t="s">
        <v>182</v>
      </c>
      <c r="S8" s="18" t="n">
        <v>0.48149031</v>
      </c>
      <c r="T8" s="20" t="n">
        <v>0.11855964</v>
      </c>
      <c r="U8" s="18" t="n">
        <v>0</v>
      </c>
      <c r="V8" s="20" t="n">
        <v>0</v>
      </c>
      <c r="W8" s="18" t="n">
        <v>1.49142959</v>
      </c>
      <c r="X8" s="20" t="n">
        <v>0.16639261</v>
      </c>
    </row>
    <row r="9" spans="1:24">
      <c r="A9" s="15" t="s">
        <v>184</v>
      </c>
      <c r="B9" s="17" t="n">
        <v>9651</v>
      </c>
      <c r="C9" s="18">
        <f>(518.0/B9*100)</f>
        <v/>
      </c>
      <c r="D9" s="19" t="n">
        <v>9133</v>
      </c>
      <c r="E9" s="18" t="n">
        <v>21.40194891</v>
      </c>
      <c r="F9" s="20" t="n">
        <v>0.50195932</v>
      </c>
      <c r="G9" s="18" t="n">
        <v>41.52781628</v>
      </c>
      <c r="H9" s="20" t="n">
        <v>0.62844209</v>
      </c>
      <c r="I9" s="18" t="n">
        <v>26.4097811</v>
      </c>
      <c r="J9" s="20" t="n">
        <v>0.51034912</v>
      </c>
      <c r="K9" s="18" t="n">
        <v>4.74662526</v>
      </c>
      <c r="L9" s="20" t="n">
        <v>0.23566216</v>
      </c>
      <c r="M9" s="18" t="n">
        <v>0.16192961</v>
      </c>
      <c r="N9" s="20" t="n">
        <v>0.04193117</v>
      </c>
      <c r="O9" s="18" t="n">
        <v>0.04989345</v>
      </c>
      <c r="P9" s="20" t="n">
        <v>0.0198553</v>
      </c>
      <c r="Q9" s="18" t="s">
        <v>182</v>
      </c>
      <c r="R9" s="20" t="s">
        <v>182</v>
      </c>
      <c r="S9" s="18" t="n">
        <v>3.14419695</v>
      </c>
      <c r="T9" s="20" t="n">
        <v>0.56201517</v>
      </c>
      <c r="U9" s="18" t="n">
        <v>0</v>
      </c>
      <c r="V9" s="20" t="n">
        <v>0</v>
      </c>
      <c r="W9" s="18" t="n">
        <v>2.55780844</v>
      </c>
      <c r="X9" s="20" t="n">
        <v>0.33205227</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(107.0/B11*100)</f>
        <v/>
      </c>
      <c r="D11" s="19" t="n">
        <v>6946</v>
      </c>
      <c r="E11" s="18" t="n">
        <v>28.38260632</v>
      </c>
      <c r="F11" s="20" t="n">
        <v>0.7641005400000001</v>
      </c>
      <c r="G11" s="18" t="n">
        <v>41.06161667</v>
      </c>
      <c r="H11" s="20" t="n">
        <v>0.76888521</v>
      </c>
      <c r="I11" s="18" t="n">
        <v>22.23659884</v>
      </c>
      <c r="J11" s="20" t="n">
        <v>0.60029805</v>
      </c>
      <c r="K11" s="18" t="n">
        <v>4.29192346</v>
      </c>
      <c r="L11" s="20" t="n">
        <v>0.2775597</v>
      </c>
      <c r="M11" s="18" t="n">
        <v>0.25961168</v>
      </c>
      <c r="N11" s="20" t="n">
        <v>0.07804965</v>
      </c>
      <c r="O11" s="18" t="n">
        <v>0.51118207</v>
      </c>
      <c r="P11" s="20" t="n">
        <v>0.12345128</v>
      </c>
      <c r="Q11" s="18" t="s">
        <v>182</v>
      </c>
      <c r="R11" s="20" t="s">
        <v>182</v>
      </c>
      <c r="S11" s="18" t="n">
        <v>0</v>
      </c>
      <c r="T11" s="20" t="n">
        <v>0</v>
      </c>
      <c r="U11" s="18" t="n">
        <v>0</v>
      </c>
      <c r="V11" s="20" t="n">
        <v>0</v>
      </c>
      <c r="W11" s="18" t="n">
        <v>3.25646096</v>
      </c>
      <c r="X11" s="20" t="n">
        <v>0.3873128</v>
      </c>
    </row>
    <row r="12" spans="1:24">
      <c r="A12" s="15" t="s">
        <v>187</v>
      </c>
      <c r="B12" s="17" t="n">
        <v>6894</v>
      </c>
      <c r="C12" s="18">
        <f>(125.0/B12*100)</f>
        <v/>
      </c>
      <c r="D12" s="19" t="n">
        <v>6769</v>
      </c>
      <c r="E12" s="18" t="n">
        <v>30.37644865</v>
      </c>
      <c r="F12" s="20" t="n">
        <v>0.66323728</v>
      </c>
      <c r="G12" s="18" t="n">
        <v>47.52923074</v>
      </c>
      <c r="H12" s="20" t="n">
        <v>0.81926079</v>
      </c>
      <c r="I12" s="18" t="n">
        <v>16.01186197</v>
      </c>
      <c r="J12" s="20" t="n">
        <v>0.5065243699999999</v>
      </c>
      <c r="K12" s="18" t="n">
        <v>1.62507389</v>
      </c>
      <c r="L12" s="20" t="n">
        <v>0.19190764</v>
      </c>
      <c r="M12" s="18" t="n">
        <v>0.22224904</v>
      </c>
      <c r="N12" s="20" t="n">
        <v>0.06233979</v>
      </c>
      <c r="O12" s="18" t="n">
        <v>0.27934598</v>
      </c>
      <c r="P12" s="20" t="n">
        <v>0.06465491</v>
      </c>
      <c r="Q12" s="18" t="s">
        <v>182</v>
      </c>
      <c r="R12" s="20" t="s">
        <v>182</v>
      </c>
      <c r="S12" s="18" t="n">
        <v>2.37450177</v>
      </c>
      <c r="T12" s="20" t="n">
        <v>0.59805562</v>
      </c>
      <c r="U12" s="18" t="n">
        <v>0</v>
      </c>
      <c r="V12" s="20" t="n">
        <v>0</v>
      </c>
      <c r="W12" s="18" t="n">
        <v>1.58128795</v>
      </c>
      <c r="X12" s="20" t="n">
        <v>0.29632951</v>
      </c>
    </row>
    <row r="13" spans="1:24">
      <c r="A13" s="15" t="s">
        <v>188</v>
      </c>
      <c r="B13" s="17" t="n">
        <v>7161</v>
      </c>
      <c r="C13" s="18">
        <f>(307.0/B13*100)</f>
        <v/>
      </c>
      <c r="D13" s="19" t="n">
        <v>6854</v>
      </c>
      <c r="E13" s="18" t="n">
        <v>42.83355228</v>
      </c>
      <c r="F13" s="20" t="n">
        <v>0.87616161</v>
      </c>
      <c r="G13" s="18" t="n">
        <v>39.65161559</v>
      </c>
      <c r="H13" s="20" t="n">
        <v>0.72726491</v>
      </c>
      <c r="I13" s="18" t="n">
        <v>9.55100388</v>
      </c>
      <c r="J13" s="20" t="n">
        <v>0.40610281</v>
      </c>
      <c r="K13" s="18" t="n">
        <v>0.9619913</v>
      </c>
      <c r="L13" s="20" t="n">
        <v>0.14001877</v>
      </c>
      <c r="M13" s="18" t="n">
        <v>0.17273603</v>
      </c>
      <c r="N13" s="20" t="n">
        <v>0.05886861</v>
      </c>
      <c r="O13" s="18" t="n">
        <v>0.21671826</v>
      </c>
      <c r="P13" s="20" t="n">
        <v>0.05233904</v>
      </c>
      <c r="Q13" s="18" t="s">
        <v>182</v>
      </c>
      <c r="R13" s="20" t="s">
        <v>182</v>
      </c>
      <c r="S13" s="18" t="n">
        <v>4.18564002</v>
      </c>
      <c r="T13" s="20" t="n">
        <v>0.48082089</v>
      </c>
      <c r="U13" s="18" t="n">
        <v>0</v>
      </c>
      <c r="V13" s="20" t="n">
        <v>0</v>
      </c>
      <c r="W13" s="18" t="n">
        <v>2.42674264</v>
      </c>
      <c r="X13" s="20" t="n">
        <v>0.32593644</v>
      </c>
    </row>
    <row r="14" spans="1:24">
      <c r="A14" s="15" t="s">
        <v>189</v>
      </c>
      <c r="B14" s="17" t="n">
        <v>5587</v>
      </c>
      <c r="C14" s="18">
        <f>(186.0/B14*100)</f>
        <v/>
      </c>
      <c r="D14" s="19" t="n">
        <v>5401</v>
      </c>
      <c r="E14" s="18" t="n">
        <v>48.14880116</v>
      </c>
      <c r="F14" s="20" t="n">
        <v>0.78544951</v>
      </c>
      <c r="G14" s="18" t="n">
        <v>41.16748422</v>
      </c>
      <c r="H14" s="20" t="n">
        <v>0.69560385</v>
      </c>
      <c r="I14" s="18" t="n">
        <v>8.403154649999999</v>
      </c>
      <c r="J14" s="20" t="n">
        <v>0.43076999</v>
      </c>
      <c r="K14" s="18" t="n">
        <v>0.96293487</v>
      </c>
      <c r="L14" s="20" t="n">
        <v>0.15991098</v>
      </c>
      <c r="M14" s="18" t="n">
        <v>0.14415022</v>
      </c>
      <c r="N14" s="20" t="n">
        <v>0.06164777</v>
      </c>
      <c r="O14" s="18" t="n">
        <v>0.61293599</v>
      </c>
      <c r="P14" s="20" t="n">
        <v>0.11399843</v>
      </c>
      <c r="Q14" s="18" t="s">
        <v>182</v>
      </c>
      <c r="R14" s="20" t="s">
        <v>182</v>
      </c>
      <c r="S14" s="18" t="n">
        <v>0</v>
      </c>
      <c r="T14" s="20" t="n">
        <v>0</v>
      </c>
      <c r="U14" s="18" t="n">
        <v>0</v>
      </c>
      <c r="V14" s="20" t="n">
        <v>0</v>
      </c>
      <c r="W14" s="18" t="n">
        <v>0.56053889</v>
      </c>
      <c r="X14" s="20" t="n">
        <v>0.1279972</v>
      </c>
    </row>
    <row r="15" spans="1:24">
      <c r="A15" s="15" t="s">
        <v>190</v>
      </c>
      <c r="B15" s="17" t="n">
        <v>5882</v>
      </c>
      <c r="C15" s="18">
        <f>(137.0/B15*100)</f>
        <v/>
      </c>
      <c r="D15" s="19" t="n">
        <v>5745</v>
      </c>
      <c r="E15" s="18" t="n">
        <v>46.26066008</v>
      </c>
      <c r="F15" s="20" t="n">
        <v>0.75119178</v>
      </c>
      <c r="G15" s="18" t="n">
        <v>43.04739635</v>
      </c>
      <c r="H15" s="20" t="n">
        <v>0.73127932</v>
      </c>
      <c r="I15" s="18" t="n">
        <v>7.13876288</v>
      </c>
      <c r="J15" s="20" t="n">
        <v>0.32036515</v>
      </c>
      <c r="K15" s="18" t="n">
        <v>0.44827898</v>
      </c>
      <c r="L15" s="20" t="n">
        <v>0.10079882</v>
      </c>
      <c r="M15" s="18" t="n">
        <v>0.1843069</v>
      </c>
      <c r="N15" s="20" t="n">
        <v>0.0562803</v>
      </c>
      <c r="O15" s="18" t="n">
        <v>0.47011596</v>
      </c>
      <c r="P15" s="20" t="n">
        <v>0.10625972</v>
      </c>
      <c r="Q15" s="18" t="s">
        <v>182</v>
      </c>
      <c r="R15" s="20" t="s">
        <v>182</v>
      </c>
      <c r="S15" s="18" t="n">
        <v>1.02731322</v>
      </c>
      <c r="T15" s="20" t="n">
        <v>0.46043077</v>
      </c>
      <c r="U15" s="18" t="n">
        <v>0</v>
      </c>
      <c r="V15" s="20" t="n">
        <v>0</v>
      </c>
      <c r="W15" s="18" t="n">
        <v>1.42316562</v>
      </c>
      <c r="X15" s="20" t="n">
        <v>0.22457376</v>
      </c>
    </row>
    <row r="16" spans="1:24">
      <c r="A16" s="15" t="s">
        <v>191</v>
      </c>
      <c r="B16" s="17" t="n">
        <v>6108</v>
      </c>
      <c r="C16" s="18">
        <f>(252.0/B16*100)</f>
        <v/>
      </c>
      <c r="D16" s="19" t="n">
        <v>5856</v>
      </c>
      <c r="E16" s="18" t="n">
        <v>22.3579441</v>
      </c>
      <c r="F16" s="20" t="n">
        <v>0.5867840600000001</v>
      </c>
      <c r="G16" s="18" t="n">
        <v>42.35817386</v>
      </c>
      <c r="H16" s="20" t="n">
        <v>0.71617633</v>
      </c>
      <c r="I16" s="18" t="n">
        <v>26.21100244</v>
      </c>
      <c r="J16" s="20" t="n">
        <v>0.67216425</v>
      </c>
      <c r="K16" s="18" t="n">
        <v>4.87003822</v>
      </c>
      <c r="L16" s="20" t="n">
        <v>0.29451372</v>
      </c>
      <c r="M16" s="18" t="n">
        <v>0.25651861</v>
      </c>
      <c r="N16" s="20" t="n">
        <v>0.06397748</v>
      </c>
      <c r="O16" s="18" t="n">
        <v>0.51288393</v>
      </c>
      <c r="P16" s="20" t="n">
        <v>0.08750062</v>
      </c>
      <c r="Q16" s="18" t="s">
        <v>182</v>
      </c>
      <c r="R16" s="20" t="s">
        <v>182</v>
      </c>
      <c r="S16" s="18" t="n">
        <v>0</v>
      </c>
      <c r="T16" s="20" t="n">
        <v>0</v>
      </c>
      <c r="U16" s="18" t="n">
        <v>0</v>
      </c>
      <c r="V16" s="20" t="n">
        <v>0</v>
      </c>
      <c r="W16" s="18" t="n">
        <v>3.43343885</v>
      </c>
      <c r="X16" s="20" t="n">
        <v>0.39808884</v>
      </c>
    </row>
    <row r="17" spans="1:24">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s">
        <v>182</v>
      </c>
      <c r="R17" s="20" t="s">
        <v>182</v>
      </c>
      <c r="S17" s="18" t="n">
        <v>100</v>
      </c>
      <c r="T17" s="20" t="n">
        <v>0</v>
      </c>
      <c r="U17" s="18" t="n">
        <v>0</v>
      </c>
      <c r="V17" s="20" t="n">
        <v>0</v>
      </c>
      <c r="W17" s="18" t="n">
        <v>0</v>
      </c>
      <c r="X17" s="20" t="n">
        <v>0</v>
      </c>
    </row>
    <row r="18" spans="1:24">
      <c r="A18" s="15" t="s">
        <v>193</v>
      </c>
      <c r="B18" s="17" t="n">
        <v>5532</v>
      </c>
      <c r="C18" s="18">
        <f>(37.0/B18*100)</f>
        <v/>
      </c>
      <c r="D18" s="19" t="n">
        <v>5495</v>
      </c>
      <c r="E18" s="18" t="n">
        <v>18.22315951</v>
      </c>
      <c r="F18" s="20" t="n">
        <v>0.5891671000000001</v>
      </c>
      <c r="G18" s="18" t="n">
        <v>38.74983409</v>
      </c>
      <c r="H18" s="20" t="n">
        <v>0.76623182</v>
      </c>
      <c r="I18" s="18" t="n">
        <v>30.21536354</v>
      </c>
      <c r="J18" s="20" t="n">
        <v>0.64211184</v>
      </c>
      <c r="K18" s="18" t="n">
        <v>8.559309470000001</v>
      </c>
      <c r="L18" s="20" t="n">
        <v>0.50702749</v>
      </c>
      <c r="M18" s="18" t="n">
        <v>0.28380975</v>
      </c>
      <c r="N18" s="20" t="n">
        <v>0.08041698</v>
      </c>
      <c r="O18" s="18" t="n">
        <v>1.16336968</v>
      </c>
      <c r="P18" s="20" t="n">
        <v>0.19334467</v>
      </c>
      <c r="Q18" s="18" t="s">
        <v>182</v>
      </c>
      <c r="R18" s="20" t="s">
        <v>182</v>
      </c>
      <c r="S18" s="18" t="n">
        <v>0</v>
      </c>
      <c r="T18" s="20" t="n">
        <v>0</v>
      </c>
      <c r="U18" s="18" t="n">
        <v>0</v>
      </c>
      <c r="V18" s="20" t="n">
        <v>0</v>
      </c>
      <c r="W18" s="18" t="n">
        <v>2.80515395</v>
      </c>
      <c r="X18" s="20" t="n">
        <v>0.49113401</v>
      </c>
    </row>
    <row r="19" spans="1:24">
      <c r="A19" s="15" t="s">
        <v>194</v>
      </c>
      <c r="B19" s="17" t="n">
        <v>5658</v>
      </c>
      <c r="C19" s="18">
        <f>(126.0/B19*100)</f>
        <v/>
      </c>
      <c r="D19" s="19" t="n">
        <v>5532</v>
      </c>
      <c r="E19" s="18" t="n">
        <v>33.30848128</v>
      </c>
      <c r="F19" s="20" t="n">
        <v>0.80117262</v>
      </c>
      <c r="G19" s="18" t="n">
        <v>45.63342641</v>
      </c>
      <c r="H19" s="20" t="n">
        <v>0.88107005</v>
      </c>
      <c r="I19" s="18" t="n">
        <v>16.7964756</v>
      </c>
      <c r="J19" s="20" t="n">
        <v>0.5418645</v>
      </c>
      <c r="K19" s="18" t="n">
        <v>2.06900316</v>
      </c>
      <c r="L19" s="20" t="n">
        <v>0.23824695</v>
      </c>
      <c r="M19" s="18" t="n">
        <v>0.0623558</v>
      </c>
      <c r="N19" s="20" t="n">
        <v>0.03237559</v>
      </c>
      <c r="O19" s="18" t="n">
        <v>0.64210473</v>
      </c>
      <c r="P19" s="20" t="n">
        <v>0.1330823</v>
      </c>
      <c r="Q19" s="18" t="s">
        <v>182</v>
      </c>
      <c r="R19" s="20" t="s">
        <v>182</v>
      </c>
      <c r="S19" s="18" t="n">
        <v>0</v>
      </c>
      <c r="T19" s="20" t="n">
        <v>0</v>
      </c>
      <c r="U19" s="18" t="n">
        <v>0</v>
      </c>
      <c r="V19" s="20" t="n">
        <v>0</v>
      </c>
      <c r="W19" s="18" t="n">
        <v>1.48815301</v>
      </c>
      <c r="X19" s="20" t="n">
        <v>0.27479291</v>
      </c>
    </row>
    <row r="20" spans="1:24">
      <c r="A20" s="15" t="s">
        <v>195</v>
      </c>
      <c r="B20" s="17" t="n">
        <v>3371</v>
      </c>
      <c r="C20" s="18">
        <f>(81.0/B20*100)</f>
        <v/>
      </c>
      <c r="D20" s="19" t="n">
        <v>3290</v>
      </c>
      <c r="E20" s="18" t="n">
        <v>47.52954178</v>
      </c>
      <c r="F20" s="20" t="n">
        <v>0.92424952</v>
      </c>
      <c r="G20" s="18" t="n">
        <v>38.08311311</v>
      </c>
      <c r="H20" s="20" t="n">
        <v>0.82975341</v>
      </c>
      <c r="I20" s="18" t="n">
        <v>11.27042087</v>
      </c>
      <c r="J20" s="20" t="n">
        <v>0.56211735</v>
      </c>
      <c r="K20" s="18" t="n">
        <v>1.16934946</v>
      </c>
      <c r="L20" s="20" t="n">
        <v>0.19382712</v>
      </c>
      <c r="M20" s="18" t="n">
        <v>0.14287951</v>
      </c>
      <c r="N20" s="20" t="n">
        <v>0.06335149</v>
      </c>
      <c r="O20" s="18" t="n">
        <v>0</v>
      </c>
      <c r="P20" s="20" t="n">
        <v>0</v>
      </c>
      <c r="Q20" s="18" t="s">
        <v>182</v>
      </c>
      <c r="R20" s="20" t="s">
        <v>182</v>
      </c>
      <c r="S20" s="18" t="n">
        <v>0</v>
      </c>
      <c r="T20" s="20" t="n">
        <v>0</v>
      </c>
      <c r="U20" s="18" t="n">
        <v>0</v>
      </c>
      <c r="V20" s="20" t="n">
        <v>0</v>
      </c>
      <c r="W20" s="18" t="n">
        <v>1.80469526</v>
      </c>
      <c r="X20" s="20" t="n">
        <v>0.2220417</v>
      </c>
    </row>
    <row r="21" spans="1:24">
      <c r="A21" s="15" t="s">
        <v>196</v>
      </c>
      <c r="B21" s="17" t="n">
        <v>5741</v>
      </c>
      <c r="C21" s="18">
        <f>(77.0/B21*100)</f>
        <v/>
      </c>
      <c r="D21" s="19" t="n">
        <v>5664</v>
      </c>
      <c r="E21" s="18" t="n">
        <v>27.66036526</v>
      </c>
      <c r="F21" s="20" t="n">
        <v>0.70443477</v>
      </c>
      <c r="G21" s="18" t="n">
        <v>46.44015537</v>
      </c>
      <c r="H21" s="20" t="n">
        <v>0.6642557100000001</v>
      </c>
      <c r="I21" s="18" t="n">
        <v>21.65480139</v>
      </c>
      <c r="J21" s="20" t="n">
        <v>0.51875755</v>
      </c>
      <c r="K21" s="18" t="n">
        <v>3.23784205</v>
      </c>
      <c r="L21" s="20" t="n">
        <v>0.2876381</v>
      </c>
      <c r="M21" s="18" t="n">
        <v>0.12415776</v>
      </c>
      <c r="N21" s="20" t="n">
        <v>0.05216941</v>
      </c>
      <c r="O21" s="18" t="n">
        <v>0.18190395</v>
      </c>
      <c r="P21" s="20" t="n">
        <v>0.05698437</v>
      </c>
      <c r="Q21" s="18" t="s">
        <v>182</v>
      </c>
      <c r="R21" s="20" t="s">
        <v>182</v>
      </c>
      <c r="S21" s="18" t="n">
        <v>0</v>
      </c>
      <c r="T21" s="20" t="n">
        <v>0</v>
      </c>
      <c r="U21" s="18" t="n">
        <v>0</v>
      </c>
      <c r="V21" s="20" t="n">
        <v>0</v>
      </c>
      <c r="W21" s="18" t="n">
        <v>0.70077422</v>
      </c>
      <c r="X21" s="20" t="n">
        <v>0.11905042</v>
      </c>
    </row>
    <row r="22" spans="1:24">
      <c r="A22" s="15" t="s">
        <v>197</v>
      </c>
      <c r="B22" s="17" t="n">
        <v>6598</v>
      </c>
      <c r="C22" s="18">
        <f>(99.0/B22*100)</f>
        <v/>
      </c>
      <c r="D22" s="19" t="n">
        <v>6499</v>
      </c>
      <c r="E22" s="18" t="n">
        <v>43.56057074</v>
      </c>
      <c r="F22" s="20" t="n">
        <v>1.09374804</v>
      </c>
      <c r="G22" s="18" t="n">
        <v>30.16496173</v>
      </c>
      <c r="H22" s="20" t="n">
        <v>0.75569465</v>
      </c>
      <c r="I22" s="18" t="n">
        <v>6.61127709</v>
      </c>
      <c r="J22" s="20" t="n">
        <v>0.31590644</v>
      </c>
      <c r="K22" s="18" t="n">
        <v>2.44476315</v>
      </c>
      <c r="L22" s="20" t="n">
        <v>0.35904891</v>
      </c>
      <c r="M22" s="18" t="n">
        <v>0.48109634</v>
      </c>
      <c r="N22" s="20" t="n">
        <v>0.10775117</v>
      </c>
      <c r="O22" s="18" t="n">
        <v>2.35808372</v>
      </c>
      <c r="P22" s="20" t="n">
        <v>0.31561667</v>
      </c>
      <c r="Q22" s="18" t="s">
        <v>182</v>
      </c>
      <c r="R22" s="20" t="s">
        <v>182</v>
      </c>
      <c r="S22" s="18" t="n">
        <v>10.38173533</v>
      </c>
      <c r="T22" s="20" t="n">
        <v>1.34049883</v>
      </c>
      <c r="U22" s="18" t="n">
        <v>0</v>
      </c>
      <c r="V22" s="20" t="n">
        <v>0</v>
      </c>
      <c r="W22" s="18" t="n">
        <v>3.99751191</v>
      </c>
      <c r="X22" s="20" t="n">
        <v>0.44150375</v>
      </c>
    </row>
    <row r="23" spans="1:24">
      <c r="A23" s="15" t="s">
        <v>198</v>
      </c>
      <c r="B23" s="17" t="n">
        <v>11583</v>
      </c>
      <c r="C23" s="18">
        <f>(509.0/B23*100)</f>
        <v/>
      </c>
      <c r="D23" s="19" t="n">
        <v>11074</v>
      </c>
      <c r="E23" s="18" t="n">
        <v>22.10705153</v>
      </c>
      <c r="F23" s="20" t="n">
        <v>0.6477829000000001</v>
      </c>
      <c r="G23" s="18" t="n">
        <v>44.283196</v>
      </c>
      <c r="H23" s="20" t="n">
        <v>0.78070572</v>
      </c>
      <c r="I23" s="18" t="n">
        <v>25.49352246</v>
      </c>
      <c r="J23" s="20" t="n">
        <v>0.53355232</v>
      </c>
      <c r="K23" s="18" t="n">
        <v>4.73149168</v>
      </c>
      <c r="L23" s="20" t="n">
        <v>0.27060984</v>
      </c>
      <c r="M23" s="18" t="n">
        <v>0.40884951</v>
      </c>
      <c r="N23" s="20" t="n">
        <v>0.07599896</v>
      </c>
      <c r="O23" s="18" t="n">
        <v>0.42088192</v>
      </c>
      <c r="P23" s="20" t="n">
        <v>0.10164625</v>
      </c>
      <c r="Q23" s="18" t="s">
        <v>182</v>
      </c>
      <c r="R23" s="20" t="s">
        <v>182</v>
      </c>
      <c r="S23" s="18" t="n">
        <v>0</v>
      </c>
      <c r="T23" s="20" t="n">
        <v>0</v>
      </c>
      <c r="U23" s="18" t="n">
        <v>0</v>
      </c>
      <c r="V23" s="20" t="n">
        <v>0</v>
      </c>
      <c r="W23" s="18" t="n">
        <v>2.55500692</v>
      </c>
      <c r="X23" s="20" t="n">
        <v>0.31219611</v>
      </c>
    </row>
    <row r="24" spans="1:24">
      <c r="A24" s="15" t="s">
        <v>199</v>
      </c>
      <c r="B24" s="17" t="n">
        <v>6647</v>
      </c>
      <c r="C24" s="18">
        <f>(15.0/B24*100)</f>
        <v/>
      </c>
      <c r="D24" s="19" t="n">
        <v>6632</v>
      </c>
      <c r="E24" s="18" t="n">
        <v>10.64320194</v>
      </c>
      <c r="F24" s="20" t="n">
        <v>0.45587211</v>
      </c>
      <c r="G24" s="18" t="n">
        <v>33.16148097</v>
      </c>
      <c r="H24" s="20" t="n">
        <v>0.60024086</v>
      </c>
      <c r="I24" s="18" t="n">
        <v>40.8433751</v>
      </c>
      <c r="J24" s="20" t="n">
        <v>0.64571229</v>
      </c>
      <c r="K24" s="18" t="n">
        <v>13.35322462</v>
      </c>
      <c r="L24" s="20" t="n">
        <v>0.49598123</v>
      </c>
      <c r="M24" s="18" t="n">
        <v>0.45173903</v>
      </c>
      <c r="N24" s="20" t="n">
        <v>0.08099707</v>
      </c>
      <c r="O24" s="18" t="n">
        <v>0.7422863200000001</v>
      </c>
      <c r="P24" s="20" t="n">
        <v>0.1354807</v>
      </c>
      <c r="Q24" s="18" t="s">
        <v>182</v>
      </c>
      <c r="R24" s="20" t="s">
        <v>182</v>
      </c>
      <c r="S24" s="18" t="n">
        <v>0</v>
      </c>
      <c r="T24" s="20" t="n">
        <v>0</v>
      </c>
      <c r="U24" s="18" t="n">
        <v>0</v>
      </c>
      <c r="V24" s="20" t="n">
        <v>0</v>
      </c>
      <c r="W24" s="18" t="n">
        <v>0.80469203</v>
      </c>
      <c r="X24" s="20" t="n">
        <v>0.1992251</v>
      </c>
    </row>
    <row r="25" spans="1:24">
      <c r="A25" s="15" t="s">
        <v>200</v>
      </c>
      <c r="B25" s="17" t="n">
        <v>5581</v>
      </c>
      <c r="C25" s="18">
        <f>(28.0/B25*100)</f>
        <v/>
      </c>
      <c r="D25" s="19" t="n">
        <v>5553</v>
      </c>
      <c r="E25" s="18" t="n">
        <v>16.97829487</v>
      </c>
      <c r="F25" s="20" t="n">
        <v>0.60084781</v>
      </c>
      <c r="G25" s="18" t="n">
        <v>51.66097431</v>
      </c>
      <c r="H25" s="20" t="n">
        <v>0.69071417</v>
      </c>
      <c r="I25" s="18" t="n">
        <v>26.68831893</v>
      </c>
      <c r="J25" s="20" t="n">
        <v>0.69955349</v>
      </c>
      <c r="K25" s="18" t="n">
        <v>3.93862353</v>
      </c>
      <c r="L25" s="20" t="n">
        <v>0.25009136</v>
      </c>
      <c r="M25" s="18" t="n">
        <v>0.07649728</v>
      </c>
      <c r="N25" s="20" t="n">
        <v>0.04545264</v>
      </c>
      <c r="O25" s="18" t="n">
        <v>0.26888821</v>
      </c>
      <c r="P25" s="20" t="n">
        <v>0.07687529999999999</v>
      </c>
      <c r="Q25" s="18" t="s">
        <v>182</v>
      </c>
      <c r="R25" s="20" t="s">
        <v>182</v>
      </c>
      <c r="S25" s="18" t="n">
        <v>0</v>
      </c>
      <c r="T25" s="20" t="n">
        <v>0</v>
      </c>
      <c r="U25" s="18" t="n">
        <v>0</v>
      </c>
      <c r="V25" s="20" t="n">
        <v>0</v>
      </c>
      <c r="W25" s="18" t="n">
        <v>0.38840287</v>
      </c>
      <c r="X25" s="20" t="n">
        <v>0.08461995999999999</v>
      </c>
    </row>
    <row r="26" spans="1:24">
      <c r="A26" s="15" t="s">
        <v>201</v>
      </c>
      <c r="B26" s="17" t="n">
        <v>4869</v>
      </c>
      <c r="C26" s="18">
        <f>(98.0/B26*100)</f>
        <v/>
      </c>
      <c r="D26" s="19" t="n">
        <v>4771</v>
      </c>
      <c r="E26" s="18" t="n">
        <v>28.33948384</v>
      </c>
      <c r="F26" s="20" t="n">
        <v>0.7897753199999999</v>
      </c>
      <c r="G26" s="18" t="n">
        <v>50.98969322</v>
      </c>
      <c r="H26" s="20" t="n">
        <v>0.81732404</v>
      </c>
      <c r="I26" s="18" t="n">
        <v>17.44306852</v>
      </c>
      <c r="J26" s="20" t="n">
        <v>0.64430659</v>
      </c>
      <c r="K26" s="18" t="n">
        <v>2.58883407</v>
      </c>
      <c r="L26" s="20" t="n">
        <v>0.32483437</v>
      </c>
      <c r="M26" s="18" t="n">
        <v>0</v>
      </c>
      <c r="N26" s="20" t="n">
        <v>0</v>
      </c>
      <c r="O26" s="18" t="n">
        <v>0</v>
      </c>
      <c r="P26" s="20" t="n">
        <v>0</v>
      </c>
      <c r="Q26" s="18" t="s">
        <v>182</v>
      </c>
      <c r="R26" s="20" t="s">
        <v>182</v>
      </c>
      <c r="S26" s="18" t="n">
        <v>0</v>
      </c>
      <c r="T26" s="20" t="n">
        <v>0</v>
      </c>
      <c r="U26" s="18" t="n">
        <v>0</v>
      </c>
      <c r="V26" s="20" t="n">
        <v>0</v>
      </c>
      <c r="W26" s="18" t="n">
        <v>0.63892034</v>
      </c>
      <c r="X26" s="20" t="n">
        <v>0.12701318</v>
      </c>
    </row>
    <row r="27" spans="1:24">
      <c r="A27" s="15" t="s">
        <v>202</v>
      </c>
      <c r="B27" s="17" t="n">
        <v>5299</v>
      </c>
      <c r="C27" s="18">
        <f>(166.0/B27*100)</f>
        <v/>
      </c>
      <c r="D27" s="19" t="n">
        <v>5133</v>
      </c>
      <c r="E27" s="18" t="n">
        <v>14.75291729</v>
      </c>
      <c r="F27" s="20" t="n">
        <v>0.58744359</v>
      </c>
      <c r="G27" s="18" t="n">
        <v>37.311118</v>
      </c>
      <c r="H27" s="20" t="n">
        <v>0.71640949</v>
      </c>
      <c r="I27" s="18" t="n">
        <v>34.37119482</v>
      </c>
      <c r="J27" s="20" t="n">
        <v>0.64770359</v>
      </c>
      <c r="K27" s="18" t="n">
        <v>7.91826095</v>
      </c>
      <c r="L27" s="20" t="n">
        <v>0.34938526</v>
      </c>
      <c r="M27" s="18" t="n">
        <v>0.38405149</v>
      </c>
      <c r="N27" s="20" t="n">
        <v>0.09333672</v>
      </c>
      <c r="O27" s="18" t="n">
        <v>1.20598681</v>
      </c>
      <c r="P27" s="20" t="n">
        <v>0.13599228</v>
      </c>
      <c r="Q27" s="18" t="s">
        <v>182</v>
      </c>
      <c r="R27" s="20" t="s">
        <v>182</v>
      </c>
      <c r="S27" s="18" t="n">
        <v>0</v>
      </c>
      <c r="T27" s="20" t="n">
        <v>0</v>
      </c>
      <c r="U27" s="18" t="n">
        <v>0</v>
      </c>
      <c r="V27" s="20" t="n">
        <v>0</v>
      </c>
      <c r="W27" s="18" t="n">
        <v>4.05647063</v>
      </c>
      <c r="X27" s="20" t="n">
        <v>0.25308655</v>
      </c>
    </row>
    <row r="28" spans="1:24">
      <c r="A28" s="15" t="s">
        <v>203</v>
      </c>
      <c r="B28" s="17" t="n">
        <v>7568</v>
      </c>
      <c r="C28" s="18">
        <f>(127.0/B28*100)</f>
        <v/>
      </c>
      <c r="D28" s="19" t="n">
        <v>7441</v>
      </c>
      <c r="E28" s="18" t="n">
        <v>13.76504748</v>
      </c>
      <c r="F28" s="20" t="n">
        <v>0.60286511</v>
      </c>
      <c r="G28" s="18" t="n">
        <v>35.53771367</v>
      </c>
      <c r="H28" s="20" t="n">
        <v>0.78473942</v>
      </c>
      <c r="I28" s="18" t="n">
        <v>32.78450913</v>
      </c>
      <c r="J28" s="20" t="n">
        <v>0.62787349</v>
      </c>
      <c r="K28" s="18" t="n">
        <v>14.3671045</v>
      </c>
      <c r="L28" s="20" t="n">
        <v>0.71857441</v>
      </c>
      <c r="M28" s="18" t="n">
        <v>0.63441854</v>
      </c>
      <c r="N28" s="20" t="n">
        <v>0.14107516</v>
      </c>
      <c r="O28" s="18" t="n">
        <v>2.25910442</v>
      </c>
      <c r="P28" s="20" t="n">
        <v>0.33066451</v>
      </c>
      <c r="Q28" s="18" t="s">
        <v>182</v>
      </c>
      <c r="R28" s="20" t="s">
        <v>182</v>
      </c>
      <c r="S28" s="18" t="n">
        <v>0</v>
      </c>
      <c r="T28" s="20" t="n">
        <v>0</v>
      </c>
      <c r="U28" s="18" t="n">
        <v>0</v>
      </c>
      <c r="V28" s="20" t="n">
        <v>0</v>
      </c>
      <c r="W28" s="18" t="n">
        <v>0.65210225</v>
      </c>
      <c r="X28" s="20" t="n">
        <v>0.14384599</v>
      </c>
    </row>
    <row r="29" spans="1:24">
      <c r="A29" s="15" t="s">
        <v>204</v>
      </c>
      <c r="B29" s="17" t="n">
        <v>5385</v>
      </c>
      <c r="C29" s="18">
        <f>(36.0/B29*100)</f>
        <v/>
      </c>
      <c r="D29" s="19" t="n">
        <v>5349</v>
      </c>
      <c r="E29" s="18" t="n">
        <v>35.83355421</v>
      </c>
      <c r="F29" s="20" t="n">
        <v>0.76828423</v>
      </c>
      <c r="G29" s="18" t="n">
        <v>47.14334585</v>
      </c>
      <c r="H29" s="20" t="n">
        <v>0.72649239</v>
      </c>
      <c r="I29" s="18" t="n">
        <v>12.32521255</v>
      </c>
      <c r="J29" s="20" t="n">
        <v>0.45530427</v>
      </c>
      <c r="K29" s="18" t="n">
        <v>1.06884556</v>
      </c>
      <c r="L29" s="20" t="n">
        <v>0.13763137</v>
      </c>
      <c r="M29" s="18" t="n">
        <v>0.01876562</v>
      </c>
      <c r="N29" s="20" t="n">
        <v>0.01935426</v>
      </c>
      <c r="O29" s="18" t="n">
        <v>0.11228954</v>
      </c>
      <c r="P29" s="20" t="n">
        <v>0.03614922</v>
      </c>
      <c r="Q29" s="18" t="s">
        <v>182</v>
      </c>
      <c r="R29" s="20" t="s">
        <v>182</v>
      </c>
      <c r="S29" s="18" t="n">
        <v>2.76922343</v>
      </c>
      <c r="T29" s="20" t="n">
        <v>0.24152133</v>
      </c>
      <c r="U29" s="18" t="n">
        <v>0</v>
      </c>
      <c r="V29" s="20" t="n">
        <v>0</v>
      </c>
      <c r="W29" s="18" t="n">
        <v>0.72876324</v>
      </c>
      <c r="X29" s="20" t="n">
        <v>0.17122068</v>
      </c>
    </row>
    <row r="30" spans="1:24">
      <c r="A30" s="15" t="s">
        <v>205</v>
      </c>
      <c r="B30" s="17" t="n">
        <v>4520</v>
      </c>
      <c r="C30" s="18">
        <f>(514.0/B30*100)</f>
        <v/>
      </c>
      <c r="D30" s="19" t="n">
        <v>4006</v>
      </c>
      <c r="E30" s="18" t="n">
        <v>36.86875</v>
      </c>
      <c r="F30" s="20" t="n">
        <v>0.80120643</v>
      </c>
      <c r="G30" s="18" t="n">
        <v>42.835739</v>
      </c>
      <c r="H30" s="20" t="n">
        <v>0.72413016</v>
      </c>
      <c r="I30" s="18" t="n">
        <v>13.8324041</v>
      </c>
      <c r="J30" s="20" t="n">
        <v>0.5207235</v>
      </c>
      <c r="K30" s="18" t="n">
        <v>3.08363397</v>
      </c>
      <c r="L30" s="20" t="n">
        <v>0.27212145</v>
      </c>
      <c r="M30" s="18" t="n">
        <v>0.15254896</v>
      </c>
      <c r="N30" s="20" t="n">
        <v>0.06424745</v>
      </c>
      <c r="O30" s="18" t="n">
        <v>0.79590818</v>
      </c>
      <c r="P30" s="20" t="n">
        <v>0.15504213</v>
      </c>
      <c r="Q30" s="18" t="s">
        <v>182</v>
      </c>
      <c r="R30" s="20" t="s">
        <v>182</v>
      </c>
      <c r="S30" s="18" t="n">
        <v>0</v>
      </c>
      <c r="T30" s="20" t="n">
        <v>0</v>
      </c>
      <c r="U30" s="18" t="n">
        <v>0</v>
      </c>
      <c r="V30" s="20" t="n">
        <v>0</v>
      </c>
      <c r="W30" s="18" t="n">
        <v>2.4310158</v>
      </c>
      <c r="X30" s="20" t="n">
        <v>0.29372052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38.3687535</v>
      </c>
      <c r="F32" s="20" t="n">
        <v>0.79858359</v>
      </c>
      <c r="G32" s="18" t="n">
        <v>48.44557567</v>
      </c>
      <c r="H32" s="20" t="n">
        <v>0.73986106</v>
      </c>
      <c r="I32" s="18" t="n">
        <v>10.76214915</v>
      </c>
      <c r="J32" s="20" t="n">
        <v>0.45094299</v>
      </c>
      <c r="K32" s="18" t="n">
        <v>1.27610135</v>
      </c>
      <c r="L32" s="20" t="n">
        <v>0.20231941</v>
      </c>
      <c r="M32" s="18" t="n">
        <v>0.08678971000000001</v>
      </c>
      <c r="N32" s="20" t="n">
        <v>0.0437573</v>
      </c>
      <c r="O32" s="18" t="n">
        <v>0.34520353</v>
      </c>
      <c r="P32" s="20" t="n">
        <v>0.08409824</v>
      </c>
      <c r="Q32" s="18" t="s">
        <v>182</v>
      </c>
      <c r="R32" s="20" t="s">
        <v>182</v>
      </c>
      <c r="S32" s="18" t="n">
        <v>0</v>
      </c>
      <c r="T32" s="20" t="n">
        <v>0</v>
      </c>
      <c r="U32" s="18" t="n">
        <v>0</v>
      </c>
      <c r="V32" s="20" t="n">
        <v>0</v>
      </c>
      <c r="W32" s="18" t="n">
        <v>0.71542709</v>
      </c>
      <c r="X32" s="20" t="n">
        <v>0.15197149</v>
      </c>
    </row>
    <row r="33" spans="1:24">
      <c r="A33" s="15" t="s">
        <v>208</v>
      </c>
      <c r="B33" s="17" t="n">
        <v>7325</v>
      </c>
      <c r="C33" s="18">
        <f>(226.0/B33*100)</f>
        <v/>
      </c>
      <c r="D33" s="19" t="n">
        <v>7099</v>
      </c>
      <c r="E33" s="18" t="n">
        <v>29.81922189</v>
      </c>
      <c r="F33" s="20" t="n">
        <v>0.75594961</v>
      </c>
      <c r="G33" s="18" t="n">
        <v>46.29712382</v>
      </c>
      <c r="H33" s="20" t="n">
        <v>0.69721193</v>
      </c>
      <c r="I33" s="18" t="n">
        <v>20.09140034</v>
      </c>
      <c r="J33" s="20" t="n">
        <v>0.66713117</v>
      </c>
      <c r="K33" s="18" t="n">
        <v>2.18778404</v>
      </c>
      <c r="L33" s="20" t="n">
        <v>0.20018006</v>
      </c>
      <c r="M33" s="18" t="n">
        <v>0.02450951</v>
      </c>
      <c r="N33" s="20" t="n">
        <v>0.01750235</v>
      </c>
      <c r="O33" s="18" t="n">
        <v>0.23100766</v>
      </c>
      <c r="P33" s="20" t="n">
        <v>0.06096804</v>
      </c>
      <c r="Q33" s="18" t="s">
        <v>182</v>
      </c>
      <c r="R33" s="20" t="s">
        <v>182</v>
      </c>
      <c r="S33" s="18" t="n">
        <v>0</v>
      </c>
      <c r="T33" s="20" t="n">
        <v>0</v>
      </c>
      <c r="U33" s="18" t="n">
        <v>0</v>
      </c>
      <c r="V33" s="20" t="n">
        <v>0</v>
      </c>
      <c r="W33" s="18" t="n">
        <v>1.34895275</v>
      </c>
      <c r="X33" s="20" t="n">
        <v>0.21203971</v>
      </c>
    </row>
    <row r="34" spans="1:24">
      <c r="A34" s="15" t="s">
        <v>209</v>
      </c>
      <c r="B34" s="17" t="n">
        <v>6350</v>
      </c>
      <c r="C34" s="18">
        <f>(81.0/B34*100)</f>
        <v/>
      </c>
      <c r="D34" s="19" t="n">
        <v>6269</v>
      </c>
      <c r="E34" s="18" t="n">
        <v>18.18176866</v>
      </c>
      <c r="F34" s="20" t="n">
        <v>0.60497977</v>
      </c>
      <c r="G34" s="18" t="n">
        <v>44.93884129</v>
      </c>
      <c r="H34" s="20" t="n">
        <v>0.76643957</v>
      </c>
      <c r="I34" s="18" t="n">
        <v>26.15343651</v>
      </c>
      <c r="J34" s="20" t="n">
        <v>0.74736081</v>
      </c>
      <c r="K34" s="18" t="n">
        <v>4.55330259</v>
      </c>
      <c r="L34" s="20" t="n">
        <v>0.32297356</v>
      </c>
      <c r="M34" s="18" t="n">
        <v>0.22753607</v>
      </c>
      <c r="N34" s="20" t="n">
        <v>0.06662375</v>
      </c>
      <c r="O34" s="18" t="n">
        <v>1.16552202</v>
      </c>
      <c r="P34" s="20" t="n">
        <v>0.13786956</v>
      </c>
      <c r="Q34" s="18" t="s">
        <v>182</v>
      </c>
      <c r="R34" s="20" t="s">
        <v>182</v>
      </c>
      <c r="S34" s="18" t="n">
        <v>2.57770984</v>
      </c>
      <c r="T34" s="20" t="n">
        <v>0.53506224</v>
      </c>
      <c r="U34" s="18" t="n">
        <v>0</v>
      </c>
      <c r="V34" s="20" t="n">
        <v>0</v>
      </c>
      <c r="W34" s="18" t="n">
        <v>2.20188303</v>
      </c>
      <c r="X34" s="20" t="n">
        <v>0.34005929</v>
      </c>
    </row>
    <row r="35" spans="1:24">
      <c r="A35" s="15" t="s">
        <v>210</v>
      </c>
      <c r="B35" s="17" t="n">
        <v>6406</v>
      </c>
      <c r="C35" s="18">
        <f>(68.0/B35*100)</f>
        <v/>
      </c>
      <c r="D35" s="19" t="n">
        <v>6338</v>
      </c>
      <c r="E35" s="18" t="n">
        <v>30.89224694</v>
      </c>
      <c r="F35" s="20" t="n">
        <v>0.63794143</v>
      </c>
      <c r="G35" s="18" t="n">
        <v>48.8258012</v>
      </c>
      <c r="H35" s="20" t="n">
        <v>0.71296401</v>
      </c>
      <c r="I35" s="18" t="n">
        <v>15.80625509</v>
      </c>
      <c r="J35" s="20" t="n">
        <v>0.5853027200000001</v>
      </c>
      <c r="K35" s="18" t="n">
        <v>1.49159196</v>
      </c>
      <c r="L35" s="20" t="n">
        <v>0.17147117</v>
      </c>
      <c r="M35" s="18" t="n">
        <v>0.11781435</v>
      </c>
      <c r="N35" s="20" t="n">
        <v>0.03369731</v>
      </c>
      <c r="O35" s="18" t="n">
        <v>0.52724232</v>
      </c>
      <c r="P35" s="20" t="n">
        <v>0.09263357999999999</v>
      </c>
      <c r="Q35" s="18" t="s">
        <v>182</v>
      </c>
      <c r="R35" s="20" t="s">
        <v>182</v>
      </c>
      <c r="S35" s="18" t="n">
        <v>1.03980212</v>
      </c>
      <c r="T35" s="20" t="n">
        <v>0.05690113</v>
      </c>
      <c r="U35" s="18" t="n">
        <v>0</v>
      </c>
      <c r="V35" s="20" t="n">
        <v>0</v>
      </c>
      <c r="W35" s="18" t="n">
        <v>1.29924601</v>
      </c>
      <c r="X35" s="20" t="n">
        <v>0.13344794</v>
      </c>
    </row>
    <row r="36" spans="1:24">
      <c r="A36" s="15" t="s">
        <v>211</v>
      </c>
      <c r="B36" s="17" t="n">
        <v>6736</v>
      </c>
      <c r="C36" s="18">
        <f>(46.0/B36*100)</f>
        <v/>
      </c>
      <c r="D36" s="19" t="n">
        <v>6690</v>
      </c>
      <c r="E36" s="18" t="n">
        <v>30.29277294</v>
      </c>
      <c r="F36" s="20" t="n">
        <v>0.64866563</v>
      </c>
      <c r="G36" s="18" t="n">
        <v>46.69158141</v>
      </c>
      <c r="H36" s="20" t="n">
        <v>0.71668204</v>
      </c>
      <c r="I36" s="18" t="n">
        <v>19.37836481</v>
      </c>
      <c r="J36" s="20" t="n">
        <v>0.60463946</v>
      </c>
      <c r="K36" s="18" t="n">
        <v>1.77213924</v>
      </c>
      <c r="L36" s="20" t="n">
        <v>0.17575826</v>
      </c>
      <c r="M36" s="18" t="n">
        <v>0.16656373</v>
      </c>
      <c r="N36" s="20" t="n">
        <v>0.06432019</v>
      </c>
      <c r="O36" s="18" t="n">
        <v>0.41509272</v>
      </c>
      <c r="P36" s="20" t="n">
        <v>0.08120004</v>
      </c>
      <c r="Q36" s="18" t="s">
        <v>182</v>
      </c>
      <c r="R36" s="20" t="s">
        <v>182</v>
      </c>
      <c r="S36" s="18" t="n">
        <v>0</v>
      </c>
      <c r="T36" s="20" t="n">
        <v>0</v>
      </c>
      <c r="U36" s="18" t="n">
        <v>0</v>
      </c>
      <c r="V36" s="20" t="n">
        <v>0</v>
      </c>
      <c r="W36" s="18" t="n">
        <v>1.28348515</v>
      </c>
      <c r="X36" s="20" t="n">
        <v>0.16440561</v>
      </c>
    </row>
    <row r="37" spans="1:24">
      <c r="A37" s="15" t="s">
        <v>212</v>
      </c>
      <c r="B37" s="17" t="n">
        <v>5458</v>
      </c>
      <c r="C37" s="18">
        <f>(233.0/B37*100)</f>
        <v/>
      </c>
      <c r="D37" s="19" t="n">
        <v>5225</v>
      </c>
      <c r="E37" s="18" t="n">
        <v>47.29714032</v>
      </c>
      <c r="F37" s="20" t="n">
        <v>0.7327199599999999</v>
      </c>
      <c r="G37" s="18" t="n">
        <v>38.19364094</v>
      </c>
      <c r="H37" s="20" t="n">
        <v>0.70288058</v>
      </c>
      <c r="I37" s="18" t="n">
        <v>8.674829239999999</v>
      </c>
      <c r="J37" s="20" t="n">
        <v>0.48789051</v>
      </c>
      <c r="K37" s="18" t="n">
        <v>1.44729555</v>
      </c>
      <c r="L37" s="20" t="n">
        <v>0.15669338</v>
      </c>
      <c r="M37" s="18" t="n">
        <v>0.32310921</v>
      </c>
      <c r="N37" s="20" t="n">
        <v>0.09254308</v>
      </c>
      <c r="O37" s="18" t="n">
        <v>0.78255826</v>
      </c>
      <c r="P37" s="20" t="n">
        <v>0.13848155</v>
      </c>
      <c r="Q37" s="18" t="s">
        <v>182</v>
      </c>
      <c r="R37" s="20" t="s">
        <v>182</v>
      </c>
      <c r="S37" s="18" t="n">
        <v>0</v>
      </c>
      <c r="T37" s="20" t="n">
        <v>0</v>
      </c>
      <c r="U37" s="18" t="n">
        <v>0</v>
      </c>
      <c r="V37" s="20" t="n">
        <v>0</v>
      </c>
      <c r="W37" s="18" t="n">
        <v>3.28142648</v>
      </c>
      <c r="X37" s="20" t="n">
        <v>0.44444336</v>
      </c>
    </row>
    <row r="38" spans="1:24">
      <c r="A38" s="15" t="s">
        <v>213</v>
      </c>
      <c r="B38" s="17" t="n">
        <v>5860</v>
      </c>
      <c r="C38" s="18">
        <f>(62.0/B38*100)</f>
        <v/>
      </c>
      <c r="D38" s="19" t="n">
        <v>5798</v>
      </c>
      <c r="E38" s="18" t="n">
        <v>18.50556748</v>
      </c>
      <c r="F38" s="20" t="n">
        <v>0.5117482</v>
      </c>
      <c r="G38" s="18" t="n">
        <v>42.85858222</v>
      </c>
      <c r="H38" s="20" t="n">
        <v>0.66641853</v>
      </c>
      <c r="I38" s="18" t="n">
        <v>29.0118426</v>
      </c>
      <c r="J38" s="20" t="n">
        <v>0.61592598</v>
      </c>
      <c r="K38" s="18" t="n">
        <v>6.25196707</v>
      </c>
      <c r="L38" s="20" t="n">
        <v>0.37833905</v>
      </c>
      <c r="M38" s="18" t="n">
        <v>0.26916944</v>
      </c>
      <c r="N38" s="20" t="n">
        <v>0.0824299</v>
      </c>
      <c r="O38" s="18" t="n">
        <v>0.63839081</v>
      </c>
      <c r="P38" s="20" t="n">
        <v>0.1263778</v>
      </c>
      <c r="Q38" s="18" t="s">
        <v>182</v>
      </c>
      <c r="R38" s="20" t="s">
        <v>182</v>
      </c>
      <c r="S38" s="18" t="n">
        <v>0</v>
      </c>
      <c r="T38" s="20" t="n">
        <v>0</v>
      </c>
      <c r="U38" s="18" t="n">
        <v>0</v>
      </c>
      <c r="V38" s="20" t="n">
        <v>0</v>
      </c>
      <c r="W38" s="18" t="n">
        <v>2.46448038</v>
      </c>
      <c r="X38" s="20" t="n">
        <v>0.29498332</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(5668.0/B40*100)</f>
        <v/>
      </c>
      <c r="D40" s="19" t="n">
        <v>8489</v>
      </c>
      <c r="E40" s="18" t="n">
        <v>37.21792337</v>
      </c>
      <c r="F40" s="20" t="n">
        <v>0.79767163</v>
      </c>
      <c r="G40" s="18" t="n">
        <v>38.44940718</v>
      </c>
      <c r="H40" s="20" t="n">
        <v>0.78536519</v>
      </c>
      <c r="I40" s="18" t="n">
        <v>10.96612763</v>
      </c>
      <c r="J40" s="20" t="n">
        <v>0.50287454</v>
      </c>
      <c r="K40" s="18" t="n">
        <v>1.56246233</v>
      </c>
      <c r="L40" s="20" t="n">
        <v>0.2398516</v>
      </c>
      <c r="M40" s="18" t="n">
        <v>0.14497588</v>
      </c>
      <c r="N40" s="20" t="n">
        <v>0.04254351</v>
      </c>
      <c r="O40" s="18" t="n">
        <v>0.4133232</v>
      </c>
      <c r="P40" s="20" t="n">
        <v>0.09586087</v>
      </c>
      <c r="Q40" s="18" t="s">
        <v>182</v>
      </c>
      <c r="R40" s="20" t="s">
        <v>182</v>
      </c>
      <c r="S40" s="18" t="n">
        <v>8.99546185</v>
      </c>
      <c r="T40" s="20" t="n">
        <v>0.20107884</v>
      </c>
      <c r="U40" s="18" t="n">
        <v>0</v>
      </c>
      <c r="V40" s="20" t="n">
        <v>0</v>
      </c>
      <c r="W40" s="18" t="n">
        <v>2.25031856</v>
      </c>
      <c r="X40" s="20" t="n">
        <v>0.36066434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(2752.0/B46*100)</f>
        <v/>
      </c>
      <c r="D46" s="19" t="n">
        <v>20389</v>
      </c>
      <c r="E46" s="18" t="n">
        <v>18.66151298</v>
      </c>
      <c r="F46" s="20" t="n">
        <v>0.58569733</v>
      </c>
      <c r="G46" s="18" t="n">
        <v>26.94891945</v>
      </c>
      <c r="H46" s="20" t="n">
        <v>0.5942341</v>
      </c>
      <c r="I46" s="18" t="n">
        <v>19.74413166</v>
      </c>
      <c r="J46" s="20" t="n">
        <v>0.45308531</v>
      </c>
      <c r="K46" s="18" t="n">
        <v>9.343582039999999</v>
      </c>
      <c r="L46" s="20" t="n">
        <v>0.41432081</v>
      </c>
      <c r="M46" s="18" t="n">
        <v>0.98118434</v>
      </c>
      <c r="N46" s="20" t="n">
        <v>0.09861464</v>
      </c>
      <c r="O46" s="18" t="n">
        <v>1.13639734</v>
      </c>
      <c r="P46" s="20" t="n">
        <v>0.10147304</v>
      </c>
      <c r="Q46" s="18" t="s">
        <v>182</v>
      </c>
      <c r="R46" s="20" t="s">
        <v>182</v>
      </c>
      <c r="S46" s="18" t="n">
        <v>0</v>
      </c>
      <c r="T46" s="20" t="n">
        <v>0</v>
      </c>
      <c r="U46" s="18" t="n">
        <v>0</v>
      </c>
      <c r="V46" s="20" t="n">
        <v>0</v>
      </c>
      <c r="W46" s="18" t="n">
        <v>23.18427219</v>
      </c>
      <c r="X46" s="20" t="n">
        <v>1.07210074</v>
      </c>
    </row>
    <row r="47" spans="1:24">
      <c r="A47" s="15" t="s">
        <v>222</v>
      </c>
      <c r="B47" s="17" t="n">
        <v>5928</v>
      </c>
      <c r="C47" s="18">
        <f>(120.0/B47*100)</f>
        <v/>
      </c>
      <c r="D47" s="19" t="n">
        <v>5808</v>
      </c>
      <c r="E47" s="18" t="n">
        <v>32.88087854</v>
      </c>
      <c r="F47" s="20" t="n">
        <v>0.97871231</v>
      </c>
      <c r="G47" s="18" t="n">
        <v>42.57094363</v>
      </c>
      <c r="H47" s="20" t="n">
        <v>0.8145298399999999</v>
      </c>
      <c r="I47" s="18" t="n">
        <v>12.61679252</v>
      </c>
      <c r="J47" s="20" t="n">
        <v>0.55490158</v>
      </c>
      <c r="K47" s="18" t="n">
        <v>3.68252125</v>
      </c>
      <c r="L47" s="20" t="n">
        <v>0.33780679</v>
      </c>
      <c r="M47" s="18" t="n">
        <v>0.47991058</v>
      </c>
      <c r="N47" s="20" t="n">
        <v>0.09611403</v>
      </c>
      <c r="O47" s="18" t="n">
        <v>1.42861325</v>
      </c>
      <c r="P47" s="20" t="n">
        <v>0.18623753</v>
      </c>
      <c r="Q47" s="18" t="s">
        <v>182</v>
      </c>
      <c r="R47" s="20" t="s">
        <v>182</v>
      </c>
      <c r="S47" s="18" t="n">
        <v>0</v>
      </c>
      <c r="T47" s="20" t="n">
        <v>0</v>
      </c>
      <c r="U47" s="18" t="n">
        <v>0</v>
      </c>
      <c r="V47" s="20" t="n">
        <v>0</v>
      </c>
      <c r="W47" s="18" t="n">
        <v>6.34034023</v>
      </c>
      <c r="X47" s="20" t="n">
        <v>0.65669815</v>
      </c>
    </row>
    <row r="48" spans="1:24">
      <c r="A48" s="15" t="s">
        <v>223</v>
      </c>
      <c r="B48" s="17" t="n">
        <v>9841</v>
      </c>
      <c r="C48" s="18">
        <f>(20.0/B48*100)</f>
        <v/>
      </c>
      <c r="D48" s="19" t="n">
        <v>9821</v>
      </c>
      <c r="E48" s="18" t="n">
        <v>9.8825731</v>
      </c>
      <c r="F48" s="20" t="n">
        <v>0.6389616</v>
      </c>
      <c r="G48" s="18" t="n">
        <v>30.38345278</v>
      </c>
      <c r="H48" s="20" t="n">
        <v>1.16881803</v>
      </c>
      <c r="I48" s="18" t="n">
        <v>33.69789649</v>
      </c>
      <c r="J48" s="20" t="n">
        <v>0.99890376</v>
      </c>
      <c r="K48" s="18" t="n">
        <v>22.44060522</v>
      </c>
      <c r="L48" s="20" t="n">
        <v>1.17078571</v>
      </c>
      <c r="M48" s="18" t="n">
        <v>0.73689403</v>
      </c>
      <c r="N48" s="20" t="n">
        <v>0.1561136</v>
      </c>
      <c r="O48" s="18" t="n">
        <v>2.15597873</v>
      </c>
      <c r="P48" s="20" t="n">
        <v>0.33337151</v>
      </c>
      <c r="Q48" s="18" t="s">
        <v>182</v>
      </c>
      <c r="R48" s="20" t="s">
        <v>182</v>
      </c>
      <c r="S48" s="18" t="n">
        <v>0</v>
      </c>
      <c r="T48" s="20" t="n">
        <v>0</v>
      </c>
      <c r="U48" s="18" t="n">
        <v>0</v>
      </c>
      <c r="V48" s="20" t="n">
        <v>0</v>
      </c>
      <c r="W48" s="18" t="n">
        <v>0.70259964</v>
      </c>
      <c r="X48" s="20" t="n">
        <v>0.37841452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(1010.0/B50*100)</f>
        <v/>
      </c>
      <c r="D50" s="19" t="n">
        <v>10785</v>
      </c>
      <c r="E50" s="18" t="n">
        <v>19.72499596</v>
      </c>
      <c r="F50" s="20" t="n">
        <v>0.60957561</v>
      </c>
      <c r="G50" s="18" t="n">
        <v>41.09368714</v>
      </c>
      <c r="H50" s="20" t="n">
        <v>0.81064443</v>
      </c>
      <c r="I50" s="18" t="n">
        <v>23.94514452</v>
      </c>
      <c r="J50" s="20" t="n">
        <v>0.71351356</v>
      </c>
      <c r="K50" s="18" t="n">
        <v>10.09011465</v>
      </c>
      <c r="L50" s="20" t="n">
        <v>0.51048173</v>
      </c>
      <c r="M50" s="18" t="n">
        <v>0.35874485</v>
      </c>
      <c r="N50" s="20" t="n">
        <v>0.07908353</v>
      </c>
      <c r="O50" s="18" t="n">
        <v>1.73072227</v>
      </c>
      <c r="P50" s="20" t="n">
        <v>0.26284016</v>
      </c>
      <c r="Q50" s="18" t="s">
        <v>182</v>
      </c>
      <c r="R50" s="20" t="s">
        <v>182</v>
      </c>
      <c r="S50" s="18" t="n">
        <v>0</v>
      </c>
      <c r="T50" s="20" t="n">
        <v>0</v>
      </c>
      <c r="U50" s="18" t="n">
        <v>0</v>
      </c>
      <c r="V50" s="20" t="n">
        <v>0</v>
      </c>
      <c r="W50" s="18" t="n">
        <v>3.05659061</v>
      </c>
      <c r="X50" s="20" t="n">
        <v>0.41436769</v>
      </c>
    </row>
    <row r="51" spans="1:24">
      <c r="A51" s="15" t="s">
        <v>226</v>
      </c>
      <c r="B51" s="17" t="n">
        <v>6866</v>
      </c>
      <c r="C51" s="18">
        <f>(115.0/B51*100)</f>
        <v/>
      </c>
      <c r="D51" s="19" t="n">
        <v>6751</v>
      </c>
      <c r="E51" s="18" t="n">
        <v>20.31243436</v>
      </c>
      <c r="F51" s="20" t="n">
        <v>0.7956606899999999</v>
      </c>
      <c r="G51" s="18" t="n">
        <v>32.8032785</v>
      </c>
      <c r="H51" s="20" t="n">
        <v>0.81555681</v>
      </c>
      <c r="I51" s="18" t="n">
        <v>19.42895559</v>
      </c>
      <c r="J51" s="20" t="n">
        <v>0.70104509</v>
      </c>
      <c r="K51" s="18" t="n">
        <v>8.798777960000001</v>
      </c>
      <c r="L51" s="20" t="n">
        <v>0.49219072</v>
      </c>
      <c r="M51" s="18" t="n">
        <v>0.49220448</v>
      </c>
      <c r="N51" s="20" t="n">
        <v>0.09917891</v>
      </c>
      <c r="O51" s="18" t="n">
        <v>0.58288952</v>
      </c>
      <c r="P51" s="20" t="n">
        <v>0.10101432</v>
      </c>
      <c r="Q51" s="18" t="s">
        <v>182</v>
      </c>
      <c r="R51" s="20" t="s">
        <v>182</v>
      </c>
      <c r="S51" s="18" t="n">
        <v>10.57937474</v>
      </c>
      <c r="T51" s="20" t="n">
        <v>0.61243802</v>
      </c>
      <c r="U51" s="18" t="n">
        <v>0</v>
      </c>
      <c r="V51" s="20" t="n">
        <v>0</v>
      </c>
      <c r="W51" s="18" t="n">
        <v>7.00208485</v>
      </c>
      <c r="X51" s="20" t="n">
        <v>1.13335416</v>
      </c>
    </row>
    <row r="52" spans="1:24">
      <c r="A52" s="15" t="s">
        <v>227</v>
      </c>
      <c r="B52" s="17" t="n">
        <v>5809</v>
      </c>
      <c r="C52" s="18">
        <f>(118.0/B52*100)</f>
        <v/>
      </c>
      <c r="D52" s="19" t="n">
        <v>5691</v>
      </c>
      <c r="E52" s="18" t="n">
        <v>32.6550303</v>
      </c>
      <c r="F52" s="20" t="n">
        <v>0.7115157</v>
      </c>
      <c r="G52" s="18" t="n">
        <v>47.50739786</v>
      </c>
      <c r="H52" s="20" t="n">
        <v>0.68297264</v>
      </c>
      <c r="I52" s="18" t="n">
        <v>15.80743729</v>
      </c>
      <c r="J52" s="20" t="n">
        <v>0.5272138200000001</v>
      </c>
      <c r="K52" s="18" t="n">
        <v>2.06312952</v>
      </c>
      <c r="L52" s="20" t="n">
        <v>0.18418163</v>
      </c>
      <c r="M52" s="18" t="n">
        <v>0.08802773999999999</v>
      </c>
      <c r="N52" s="20" t="n">
        <v>0.0402925</v>
      </c>
      <c r="O52" s="18" t="n">
        <v>0.34053161</v>
      </c>
      <c r="P52" s="20" t="n">
        <v>0.08846728</v>
      </c>
      <c r="Q52" s="18" t="s">
        <v>182</v>
      </c>
      <c r="R52" s="20" t="s">
        <v>182</v>
      </c>
      <c r="S52" s="18" t="n">
        <v>0</v>
      </c>
      <c r="T52" s="20" t="n">
        <v>0</v>
      </c>
      <c r="U52" s="18" t="n">
        <v>0</v>
      </c>
      <c r="V52" s="20" t="n">
        <v>0</v>
      </c>
      <c r="W52" s="18" t="n">
        <v>1.53844568</v>
      </c>
      <c r="X52" s="20" t="n">
        <v>0.25732625</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(453.0/B54*100)</f>
        <v/>
      </c>
      <c r="D54" s="19" t="n">
        <v>4287</v>
      </c>
      <c r="E54" s="18" t="n">
        <v>18.27901923</v>
      </c>
      <c r="F54" s="20" t="n">
        <v>0.83784608</v>
      </c>
      <c r="G54" s="18" t="n">
        <v>29.18366159</v>
      </c>
      <c r="H54" s="20" t="n">
        <v>0.93554416</v>
      </c>
      <c r="I54" s="18" t="n">
        <v>25.26715742</v>
      </c>
      <c r="J54" s="20" t="n">
        <v>0.68126899</v>
      </c>
      <c r="K54" s="18" t="n">
        <v>18.50342068</v>
      </c>
      <c r="L54" s="20" t="n">
        <v>0.95858681</v>
      </c>
      <c r="M54" s="18" t="n">
        <v>1.23573031</v>
      </c>
      <c r="N54" s="20" t="n">
        <v>0.19607669</v>
      </c>
      <c r="O54" s="18" t="n">
        <v>3.33499801</v>
      </c>
      <c r="P54" s="20" t="n">
        <v>0.32223229</v>
      </c>
      <c r="Q54" s="18" t="s">
        <v>182</v>
      </c>
      <c r="R54" s="20" t="s">
        <v>182</v>
      </c>
      <c r="S54" s="18" t="n">
        <v>0</v>
      </c>
      <c r="T54" s="20" t="n">
        <v>0</v>
      </c>
      <c r="U54" s="18" t="n">
        <v>0</v>
      </c>
      <c r="V54" s="20" t="n">
        <v>0</v>
      </c>
      <c r="W54" s="18" t="n">
        <v>4.19601275</v>
      </c>
      <c r="X54" s="20" t="n">
        <v>0.5234971</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33.60440249</v>
      </c>
      <c r="F56" s="20" t="n">
        <v>0.69682539</v>
      </c>
      <c r="G56" s="18" t="n">
        <v>48.1909278</v>
      </c>
      <c r="H56" s="20" t="n">
        <v>0.62160936</v>
      </c>
      <c r="I56" s="18" t="n">
        <v>14.67513987</v>
      </c>
      <c r="J56" s="20" t="n">
        <v>0.5062607</v>
      </c>
      <c r="K56" s="18" t="n">
        <v>1.81321831</v>
      </c>
      <c r="L56" s="20" t="n">
        <v>0.20602377</v>
      </c>
      <c r="M56" s="18" t="n">
        <v>0.15471715</v>
      </c>
      <c r="N56" s="20" t="n">
        <v>0.05890904</v>
      </c>
      <c r="O56" s="18" t="n">
        <v>0.86016939</v>
      </c>
      <c r="P56" s="20" t="n">
        <v>0.13748164</v>
      </c>
      <c r="Q56" s="18" t="s">
        <v>182</v>
      </c>
      <c r="R56" s="20" t="s">
        <v>182</v>
      </c>
      <c r="S56" s="18" t="n">
        <v>0</v>
      </c>
      <c r="T56" s="20" t="n">
        <v>0</v>
      </c>
      <c r="U56" s="18" t="n">
        <v>0</v>
      </c>
      <c r="V56" s="20" t="n">
        <v>0</v>
      </c>
      <c r="W56" s="18" t="n">
        <v>0.70142499</v>
      </c>
      <c r="X56" s="20" t="n">
        <v>0.18497598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(258.0/B61*100)</f>
        <v/>
      </c>
      <c r="D61" s="19" t="n">
        <v>6267</v>
      </c>
      <c r="E61" s="18" t="n">
        <v>38.9462348</v>
      </c>
      <c r="F61" s="20" t="n">
        <v>0.77323535</v>
      </c>
      <c r="G61" s="18" t="n">
        <v>44.81220935</v>
      </c>
      <c r="H61" s="20" t="n">
        <v>0.70426269</v>
      </c>
      <c r="I61" s="18" t="n">
        <v>11.05425575</v>
      </c>
      <c r="J61" s="20" t="n">
        <v>0.47696304</v>
      </c>
      <c r="K61" s="18" t="n">
        <v>1.54386321</v>
      </c>
      <c r="L61" s="20" t="n">
        <v>0.16784624</v>
      </c>
      <c r="M61" s="18" t="n">
        <v>0.61495827</v>
      </c>
      <c r="N61" s="20" t="n">
        <v>0.13757622</v>
      </c>
      <c r="O61" s="18" t="n">
        <v>1.11377302</v>
      </c>
      <c r="P61" s="20" t="n">
        <v>0.15868479</v>
      </c>
      <c r="Q61" s="18" t="s">
        <v>182</v>
      </c>
      <c r="R61" s="20" t="s">
        <v>182</v>
      </c>
      <c r="S61" s="18" t="n">
        <v>0</v>
      </c>
      <c r="T61" s="20" t="n">
        <v>0</v>
      </c>
      <c r="U61" s="18" t="n">
        <v>0</v>
      </c>
      <c r="V61" s="20" t="n">
        <v>0</v>
      </c>
      <c r="W61" s="18" t="n">
        <v>1.91470559</v>
      </c>
      <c r="X61" s="20" t="n">
        <v>0.37974815</v>
      </c>
    </row>
    <row r="62" spans="1:24">
      <c r="A62" s="15" t="s">
        <v>237</v>
      </c>
      <c r="B62" s="17" t="n">
        <v>4476</v>
      </c>
      <c r="C62" s="18">
        <f>(5.0/B62*100)</f>
        <v/>
      </c>
      <c r="D62" s="19" t="n">
        <v>4471</v>
      </c>
      <c r="E62" s="18" t="n">
        <v>28.12837268</v>
      </c>
      <c r="F62" s="20" t="n">
        <v>0.6835040999999999</v>
      </c>
      <c r="G62" s="18" t="n">
        <v>50.90190156</v>
      </c>
      <c r="H62" s="20" t="n">
        <v>0.72992116</v>
      </c>
      <c r="I62" s="18" t="n">
        <v>18.01433808</v>
      </c>
      <c r="J62" s="20" t="n">
        <v>0.52901253</v>
      </c>
      <c r="K62" s="18" t="n">
        <v>2.16914294</v>
      </c>
      <c r="L62" s="20" t="n">
        <v>0.2411326</v>
      </c>
      <c r="M62" s="18" t="n">
        <v>0.0444247</v>
      </c>
      <c r="N62" s="20" t="n">
        <v>0.03141305</v>
      </c>
      <c r="O62" s="18" t="n">
        <v>0.58527585</v>
      </c>
      <c r="P62" s="20" t="n">
        <v>0.13101018</v>
      </c>
      <c r="Q62" s="18" t="s">
        <v>182</v>
      </c>
      <c r="R62" s="20" t="s">
        <v>182</v>
      </c>
      <c r="S62" s="18" t="n">
        <v>0</v>
      </c>
      <c r="T62" s="20" t="n">
        <v>0</v>
      </c>
      <c r="U62" s="18" t="n">
        <v>0</v>
      </c>
      <c r="V62" s="20" t="n">
        <v>0</v>
      </c>
      <c r="W62" s="18" t="n">
        <v>0.15654419</v>
      </c>
      <c r="X62" s="20" t="n">
        <v>0.06358413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(23.0/B67*100)</f>
        <v/>
      </c>
      <c r="D67" s="19" t="n">
        <v>6948</v>
      </c>
      <c r="E67" s="18" t="n">
        <v>15.64458299</v>
      </c>
      <c r="F67" s="20" t="n">
        <v>0.67237738</v>
      </c>
      <c r="G67" s="18" t="n">
        <v>29.98625086</v>
      </c>
      <c r="H67" s="20" t="n">
        <v>0.68870652</v>
      </c>
      <c r="I67" s="18" t="n">
        <v>28.76445339</v>
      </c>
      <c r="J67" s="20" t="n">
        <v>0.61681027</v>
      </c>
      <c r="K67" s="18" t="n">
        <v>19.71502737</v>
      </c>
      <c r="L67" s="20" t="n">
        <v>0.72473896</v>
      </c>
      <c r="M67" s="18" t="n">
        <v>1.37136094</v>
      </c>
      <c r="N67" s="20" t="n">
        <v>0.17278136</v>
      </c>
      <c r="O67" s="18" t="n">
        <v>4.19725937</v>
      </c>
      <c r="P67" s="20" t="n">
        <v>0.33641307</v>
      </c>
      <c r="Q67" s="18" t="s">
        <v>182</v>
      </c>
      <c r="R67" s="20" t="s">
        <v>182</v>
      </c>
      <c r="S67" s="18" t="n">
        <v>0</v>
      </c>
      <c r="T67" s="20" t="n">
        <v>0</v>
      </c>
      <c r="U67" s="18" t="n">
        <v>0</v>
      </c>
      <c r="V67" s="20" t="n">
        <v>0</v>
      </c>
      <c r="W67" s="18" t="n">
        <v>0.32106508</v>
      </c>
      <c r="X67" s="20" t="n">
        <v>0.06893128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24.33937312</v>
      </c>
      <c r="F70" s="20" t="n">
        <v>0.89124201</v>
      </c>
      <c r="G70" s="18" t="n">
        <v>45.28205753</v>
      </c>
      <c r="H70" s="20" t="n">
        <v>0.70928879</v>
      </c>
      <c r="I70" s="18" t="n">
        <v>22.13037596</v>
      </c>
      <c r="J70" s="20" t="n">
        <v>0.62360553</v>
      </c>
      <c r="K70" s="18" t="n">
        <v>5.50363881</v>
      </c>
      <c r="L70" s="20" t="n">
        <v>0.49956594</v>
      </c>
      <c r="M70" s="18" t="n">
        <v>0.21472861</v>
      </c>
      <c r="N70" s="20" t="n">
        <v>0.07125281999999999</v>
      </c>
      <c r="O70" s="18" t="n">
        <v>0.78554432</v>
      </c>
      <c r="P70" s="20" t="n">
        <v>0.1032537</v>
      </c>
      <c r="Q70" s="18" t="s">
        <v>182</v>
      </c>
      <c r="R70" s="20" t="s">
        <v>182</v>
      </c>
      <c r="S70" s="18" t="n">
        <v>0</v>
      </c>
      <c r="T70" s="20" t="n">
        <v>0</v>
      </c>
      <c r="U70" s="18" t="n">
        <v>0</v>
      </c>
      <c r="V70" s="20" t="n">
        <v>0</v>
      </c>
      <c r="W70" s="18" t="n">
        <v>1.74428164</v>
      </c>
      <c r="X70" s="20" t="n">
        <v>0.3284817</v>
      </c>
    </row>
    <row r="71" spans="1:24">
      <c r="A71" s="15" t="s">
        <v>246</v>
      </c>
      <c r="B71" s="17" t="n">
        <v>6115</v>
      </c>
      <c r="C71" s="18">
        <f>(110.0/B71*100)</f>
        <v/>
      </c>
      <c r="D71" s="19" t="n">
        <v>6005</v>
      </c>
      <c r="E71" s="18" t="n">
        <v>24.89439029</v>
      </c>
      <c r="F71" s="20" t="n">
        <v>0.5668673400000001</v>
      </c>
      <c r="G71" s="18" t="n">
        <v>46.95182282</v>
      </c>
      <c r="H71" s="20" t="n">
        <v>0.64742972</v>
      </c>
      <c r="I71" s="18" t="n">
        <v>23.66128888</v>
      </c>
      <c r="J71" s="20" t="n">
        <v>0.60764571</v>
      </c>
      <c r="K71" s="18" t="n">
        <v>3.40956813</v>
      </c>
      <c r="L71" s="20" t="n">
        <v>0.243611</v>
      </c>
      <c r="M71" s="18" t="n">
        <v>0.11665215</v>
      </c>
      <c r="N71" s="20" t="n">
        <v>0.04336238</v>
      </c>
      <c r="O71" s="18" t="n">
        <v>0.4379935</v>
      </c>
      <c r="P71" s="20" t="n">
        <v>0.07799950999999999</v>
      </c>
      <c r="Q71" s="18" t="s">
        <v>182</v>
      </c>
      <c r="R71" s="20" t="s">
        <v>182</v>
      </c>
      <c r="S71" s="18" t="n">
        <v>0</v>
      </c>
      <c r="T71" s="20" t="n">
        <v>0</v>
      </c>
      <c r="U71" s="18" t="n">
        <v>0</v>
      </c>
      <c r="V71" s="20" t="n">
        <v>0</v>
      </c>
      <c r="W71" s="18" t="n">
        <v>0.52828421</v>
      </c>
      <c r="X71" s="20" t="n">
        <v>0.08639229</v>
      </c>
    </row>
    <row r="72" spans="1:24">
      <c r="A72" s="15" t="s">
        <v>247</v>
      </c>
      <c r="B72" s="17" t="n">
        <v>7708</v>
      </c>
      <c r="C72" s="18">
        <f>(8.0/B72*100)</f>
        <v/>
      </c>
      <c r="D72" s="19" t="n">
        <v>7700</v>
      </c>
      <c r="E72" s="18" t="n">
        <v>19.29961007</v>
      </c>
      <c r="F72" s="20" t="n">
        <v>0.62391381</v>
      </c>
      <c r="G72" s="18" t="n">
        <v>44.73724602</v>
      </c>
      <c r="H72" s="20" t="n">
        <v>0.6008869100000001</v>
      </c>
      <c r="I72" s="18" t="n">
        <v>31.54054277</v>
      </c>
      <c r="J72" s="20" t="n">
        <v>0.62422502</v>
      </c>
      <c r="K72" s="18" t="n">
        <v>3.70984935</v>
      </c>
      <c r="L72" s="20" t="n">
        <v>0.19749116</v>
      </c>
      <c r="M72" s="18" t="n">
        <v>0.01996605</v>
      </c>
      <c r="N72" s="20" t="n">
        <v>0.01417459</v>
      </c>
      <c r="O72" s="18" t="n">
        <v>0.58560189</v>
      </c>
      <c r="P72" s="20" t="n">
        <v>0.09794811</v>
      </c>
      <c r="Q72" s="18" t="s">
        <v>182</v>
      </c>
      <c r="R72" s="20" t="s">
        <v>182</v>
      </c>
      <c r="S72" s="18" t="n">
        <v>0</v>
      </c>
      <c r="T72" s="20" t="n">
        <v>0</v>
      </c>
      <c r="U72" s="18" t="n">
        <v>0</v>
      </c>
      <c r="V72" s="20" t="n">
        <v>0</v>
      </c>
      <c r="W72" s="18" t="n">
        <v>0.10718385</v>
      </c>
      <c r="X72" s="20" t="n">
        <v>0.03584663</v>
      </c>
    </row>
    <row r="73" spans="1:24">
      <c r="A73" s="15" t="s">
        <v>248</v>
      </c>
      <c r="B73" s="17" t="n">
        <v>8249</v>
      </c>
      <c r="C73" s="18">
        <f>(229.0/B73*100)</f>
        <v/>
      </c>
      <c r="D73" s="19" t="n">
        <v>8020</v>
      </c>
      <c r="E73" s="18" t="n">
        <v>12.83086796</v>
      </c>
      <c r="F73" s="20" t="n">
        <v>0.67830923</v>
      </c>
      <c r="G73" s="18" t="n">
        <v>41.97546917</v>
      </c>
      <c r="H73" s="20" t="n">
        <v>0.6670265</v>
      </c>
      <c r="I73" s="18" t="n">
        <v>29.26079092</v>
      </c>
      <c r="J73" s="20" t="n">
        <v>0.67736166</v>
      </c>
      <c r="K73" s="18" t="n">
        <v>12.19444293</v>
      </c>
      <c r="L73" s="20" t="n">
        <v>0.55971099</v>
      </c>
      <c r="M73" s="18" t="n">
        <v>0.41535554</v>
      </c>
      <c r="N73" s="20" t="n">
        <v>0.08453809</v>
      </c>
      <c r="O73" s="18" t="n">
        <v>2.48690356</v>
      </c>
      <c r="P73" s="20" t="n">
        <v>0.24953335</v>
      </c>
      <c r="Q73" s="18" t="s">
        <v>182</v>
      </c>
      <c r="R73" s="20" t="s">
        <v>182</v>
      </c>
      <c r="S73" s="18" t="n">
        <v>0</v>
      </c>
      <c r="T73" s="20" t="n">
        <v>0</v>
      </c>
      <c r="U73" s="18" t="n">
        <v>0</v>
      </c>
      <c r="V73" s="20" t="n">
        <v>0</v>
      </c>
      <c r="W73" s="18" t="n">
        <v>0.83616993</v>
      </c>
      <c r="X73" s="20" t="n">
        <v>0.15123154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(271.0/B77*100)</f>
        <v/>
      </c>
      <c r="D77" s="19" t="n">
        <v>5791</v>
      </c>
      <c r="E77" s="18" t="n">
        <v>30.19785575</v>
      </c>
      <c r="F77" s="20" t="n">
        <v>0.76194882</v>
      </c>
      <c r="G77" s="18" t="n">
        <v>44.76687993</v>
      </c>
      <c r="H77" s="20" t="n">
        <v>0.79967313</v>
      </c>
      <c r="I77" s="18" t="n">
        <v>15.57307118</v>
      </c>
      <c r="J77" s="20" t="n">
        <v>0.60405896</v>
      </c>
      <c r="K77" s="18" t="n">
        <v>3.06491721</v>
      </c>
      <c r="L77" s="20" t="n">
        <v>0.24876364</v>
      </c>
      <c r="M77" s="18" t="n">
        <v>0.05471287</v>
      </c>
      <c r="N77" s="20" t="n">
        <v>0.02972</v>
      </c>
      <c r="O77" s="18" t="n">
        <v>0.98746288</v>
      </c>
      <c r="P77" s="20" t="n">
        <v>0.11696102</v>
      </c>
      <c r="Q77" s="18" t="s">
        <v>182</v>
      </c>
      <c r="R77" s="20" t="s">
        <v>182</v>
      </c>
      <c r="S77" s="18" t="n">
        <v>0</v>
      </c>
      <c r="T77" s="20" t="n">
        <v>0</v>
      </c>
      <c r="U77" s="18" t="n">
        <v>0</v>
      </c>
      <c r="V77" s="20" t="n">
        <v>0</v>
      </c>
      <c r="W77" s="18" t="n">
        <v>5.35510018</v>
      </c>
      <c r="X77" s="20" t="n">
        <v>0.58453752</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299</v>
      </c>
    </row>
    <row customHeight="1" ht="30" r="4" spans="1:24">
      <c r="A4" s="6" t="n"/>
      <c r="B4" s="7" t="s">
        <v>165</v>
      </c>
      <c r="C4" s="7" t="s">
        <v>166</v>
      </c>
      <c r="D4" s="8" t="s">
        <v>165</v>
      </c>
      <c r="E4" s="9" t="s">
        <v>292</v>
      </c>
      <c r="F4" s="10" t="n"/>
      <c r="G4" s="9" t="s">
        <v>293</v>
      </c>
      <c r="H4" s="10" t="n"/>
      <c r="I4" s="9" t="s">
        <v>294</v>
      </c>
      <c r="J4" s="10" t="n"/>
      <c r="K4" s="9" t="s">
        <v>295</v>
      </c>
      <c r="L4" s="10" t="n"/>
      <c r="M4" s="9" t="s">
        <v>300</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(1100.0/B7*100)</f>
        <v/>
      </c>
      <c r="D7" s="19" t="n">
        <v>13430</v>
      </c>
      <c r="E7" s="18" t="n">
        <v>21.01203368</v>
      </c>
      <c r="F7" s="20" t="n">
        <v>0.44676937</v>
      </c>
      <c r="G7" s="18" t="n">
        <v>43.80431779</v>
      </c>
      <c r="H7" s="20" t="n">
        <v>0.49737205</v>
      </c>
      <c r="I7" s="18" t="n">
        <v>26.50401196</v>
      </c>
      <c r="J7" s="20" t="n">
        <v>0.48456191</v>
      </c>
      <c r="K7" s="18" t="n">
        <v>4.17257897</v>
      </c>
      <c r="L7" s="20" t="n">
        <v>0.18788883</v>
      </c>
      <c r="M7" s="18" t="n">
        <v>0.20236922</v>
      </c>
      <c r="N7" s="20" t="n">
        <v>0.04768832</v>
      </c>
      <c r="O7" s="18" t="n">
        <v>0.680181</v>
      </c>
      <c r="P7" s="20" t="n">
        <v>0.08897809</v>
      </c>
      <c r="Q7" s="18" t="s">
        <v>182</v>
      </c>
      <c r="R7" s="20" t="s">
        <v>182</v>
      </c>
      <c r="S7" s="18" t="n">
        <v>0</v>
      </c>
      <c r="T7" s="20" t="n">
        <v>0</v>
      </c>
      <c r="U7" s="18" t="n">
        <v>0</v>
      </c>
      <c r="V7" s="20" t="n">
        <v>0</v>
      </c>
      <c r="W7" s="18" t="n">
        <v>3.62450738</v>
      </c>
      <c r="X7" s="20" t="n">
        <v>0.25675359</v>
      </c>
    </row>
    <row r="8" spans="1:24">
      <c r="A8" s="15" t="s">
        <v>183</v>
      </c>
      <c r="B8" s="17" t="n">
        <v>7007</v>
      </c>
      <c r="C8" s="18">
        <f>(137.0/B8*100)</f>
        <v/>
      </c>
      <c r="D8" s="19" t="n">
        <v>6870</v>
      </c>
      <c r="E8" s="18" t="n">
        <v>9.051638970000001</v>
      </c>
      <c r="F8" s="20" t="n">
        <v>0.44042078</v>
      </c>
      <c r="G8" s="18" t="n">
        <v>35.1456549</v>
      </c>
      <c r="H8" s="20" t="n">
        <v>0.61312117</v>
      </c>
      <c r="I8" s="18" t="n">
        <v>42.76850318</v>
      </c>
      <c r="J8" s="20" t="n">
        <v>0.66410709</v>
      </c>
      <c r="K8" s="18" t="n">
        <v>10.17401399</v>
      </c>
      <c r="L8" s="20" t="n">
        <v>0.43751956</v>
      </c>
      <c r="M8" s="18" t="n">
        <v>0.26527992</v>
      </c>
      <c r="N8" s="20" t="n">
        <v>0.07704148</v>
      </c>
      <c r="O8" s="18" t="n">
        <v>0.38378969</v>
      </c>
      <c r="P8" s="20" t="n">
        <v>0.10059087</v>
      </c>
      <c r="Q8" s="18" t="s">
        <v>182</v>
      </c>
      <c r="R8" s="20" t="s">
        <v>182</v>
      </c>
      <c r="S8" s="18" t="n">
        <v>0.48169409</v>
      </c>
      <c r="T8" s="20" t="n">
        <v>0.11860617</v>
      </c>
      <c r="U8" s="18" t="n">
        <v>0</v>
      </c>
      <c r="V8" s="20" t="n">
        <v>0</v>
      </c>
      <c r="W8" s="18" t="n">
        <v>1.72942526</v>
      </c>
      <c r="X8" s="20" t="n">
        <v>0.19072528</v>
      </c>
    </row>
    <row r="9" spans="1:24">
      <c r="A9" s="15" t="s">
        <v>184</v>
      </c>
      <c r="B9" s="17" t="n">
        <v>9651</v>
      </c>
      <c r="C9" s="18">
        <f>(524.0/B9*100)</f>
        <v/>
      </c>
      <c r="D9" s="19" t="n">
        <v>9127</v>
      </c>
      <c r="E9" s="18" t="n">
        <v>12.78295301</v>
      </c>
      <c r="F9" s="20" t="n">
        <v>0.34778966</v>
      </c>
      <c r="G9" s="18" t="n">
        <v>36.78323163</v>
      </c>
      <c r="H9" s="20" t="n">
        <v>0.59733381</v>
      </c>
      <c r="I9" s="18" t="n">
        <v>37.54481037</v>
      </c>
      <c r="J9" s="20" t="n">
        <v>0.70434939</v>
      </c>
      <c r="K9" s="18" t="n">
        <v>6.88159032</v>
      </c>
      <c r="L9" s="20" t="n">
        <v>0.24601691</v>
      </c>
      <c r="M9" s="18" t="n">
        <v>0.13240993</v>
      </c>
      <c r="N9" s="20" t="n">
        <v>0.0413772</v>
      </c>
      <c r="O9" s="18" t="n">
        <v>0.04992446</v>
      </c>
      <c r="P9" s="20" t="n">
        <v>0.01986558</v>
      </c>
      <c r="Q9" s="18" t="s">
        <v>182</v>
      </c>
      <c r="R9" s="20" t="s">
        <v>182</v>
      </c>
      <c r="S9" s="18" t="n">
        <v>3.14615147</v>
      </c>
      <c r="T9" s="20" t="n">
        <v>0.56217602</v>
      </c>
      <c r="U9" s="18" t="n">
        <v>0</v>
      </c>
      <c r="V9" s="20" t="n">
        <v>0</v>
      </c>
      <c r="W9" s="18" t="n">
        <v>2.67892881</v>
      </c>
      <c r="X9" s="20" t="n">
        <v>0.33827199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(108.0/B11*100)</f>
        <v/>
      </c>
      <c r="D11" s="19" t="n">
        <v>6945</v>
      </c>
      <c r="E11" s="18" t="n">
        <v>13.17184048</v>
      </c>
      <c r="F11" s="20" t="n">
        <v>0.51532794</v>
      </c>
      <c r="G11" s="18" t="n">
        <v>39.25144952</v>
      </c>
      <c r="H11" s="20" t="n">
        <v>0.72712612</v>
      </c>
      <c r="I11" s="18" t="n">
        <v>35.0175181</v>
      </c>
      <c r="J11" s="20" t="n">
        <v>0.78764542</v>
      </c>
      <c r="K11" s="18" t="n">
        <v>8.72153159</v>
      </c>
      <c r="L11" s="20" t="n">
        <v>0.48153471</v>
      </c>
      <c r="M11" s="18" t="n">
        <v>0.13608617</v>
      </c>
      <c r="N11" s="20" t="n">
        <v>0.07131749</v>
      </c>
      <c r="O11" s="18" t="n">
        <v>0.51126531</v>
      </c>
      <c r="P11" s="20" t="n">
        <v>0.12347249</v>
      </c>
      <c r="Q11" s="18" t="s">
        <v>182</v>
      </c>
      <c r="R11" s="20" t="s">
        <v>182</v>
      </c>
      <c r="S11" s="18" t="n">
        <v>0</v>
      </c>
      <c r="T11" s="20" t="n">
        <v>0</v>
      </c>
      <c r="U11" s="18" t="n">
        <v>0</v>
      </c>
      <c r="V11" s="20" t="n">
        <v>0</v>
      </c>
      <c r="W11" s="18" t="n">
        <v>3.19030883</v>
      </c>
      <c r="X11" s="20" t="n">
        <v>0.38487278</v>
      </c>
    </row>
    <row r="12" spans="1:24">
      <c r="A12" s="15" t="s">
        <v>187</v>
      </c>
      <c r="B12" s="17" t="n">
        <v>6894</v>
      </c>
      <c r="C12" s="18">
        <f>(125.0/B12*100)</f>
        <v/>
      </c>
      <c r="D12" s="19" t="n">
        <v>6769</v>
      </c>
      <c r="E12" s="18" t="n">
        <v>13.15854997</v>
      </c>
      <c r="F12" s="20" t="n">
        <v>0.51896225</v>
      </c>
      <c r="G12" s="18" t="n">
        <v>45.5522793</v>
      </c>
      <c r="H12" s="20" t="n">
        <v>0.79060156</v>
      </c>
      <c r="I12" s="18" t="n">
        <v>32.17395601</v>
      </c>
      <c r="J12" s="20" t="n">
        <v>0.73769902</v>
      </c>
      <c r="K12" s="18" t="n">
        <v>4.46328338</v>
      </c>
      <c r="L12" s="20" t="n">
        <v>0.28660463</v>
      </c>
      <c r="M12" s="18" t="n">
        <v>0.23901595</v>
      </c>
      <c r="N12" s="20" t="n">
        <v>0.06360780000000001</v>
      </c>
      <c r="O12" s="18" t="n">
        <v>0.27934598</v>
      </c>
      <c r="P12" s="20" t="n">
        <v>0.06465491</v>
      </c>
      <c r="Q12" s="18" t="s">
        <v>182</v>
      </c>
      <c r="R12" s="20" t="s">
        <v>182</v>
      </c>
      <c r="S12" s="18" t="n">
        <v>2.37450177</v>
      </c>
      <c r="T12" s="20" t="n">
        <v>0.59805562</v>
      </c>
      <c r="U12" s="18" t="n">
        <v>0</v>
      </c>
      <c r="V12" s="20" t="n">
        <v>0</v>
      </c>
      <c r="W12" s="18" t="n">
        <v>1.75906764</v>
      </c>
      <c r="X12" s="20" t="n">
        <v>0.31553222</v>
      </c>
    </row>
    <row r="13" spans="1:24">
      <c r="A13" s="15" t="s">
        <v>188</v>
      </c>
      <c r="B13" s="17" t="n">
        <v>7161</v>
      </c>
      <c r="C13" s="18">
        <f>(310.0/B13*100)</f>
        <v/>
      </c>
      <c r="D13" s="19" t="n">
        <v>6851</v>
      </c>
      <c r="E13" s="18" t="n">
        <v>28.9007888</v>
      </c>
      <c r="F13" s="20" t="n">
        <v>0.78113017</v>
      </c>
      <c r="G13" s="18" t="n">
        <v>46.91536759</v>
      </c>
      <c r="H13" s="20" t="n">
        <v>0.75294836</v>
      </c>
      <c r="I13" s="18" t="n">
        <v>16.11151808</v>
      </c>
      <c r="J13" s="20" t="n">
        <v>0.59468155</v>
      </c>
      <c r="K13" s="18" t="n">
        <v>0.94230269</v>
      </c>
      <c r="L13" s="20" t="n">
        <v>0.14853657</v>
      </c>
      <c r="M13" s="18" t="n">
        <v>0.19317244</v>
      </c>
      <c r="N13" s="20" t="n">
        <v>0.06219859</v>
      </c>
      <c r="O13" s="18" t="n">
        <v>0.21680955</v>
      </c>
      <c r="P13" s="20" t="n">
        <v>0.05236558</v>
      </c>
      <c r="Q13" s="18" t="s">
        <v>182</v>
      </c>
      <c r="R13" s="20" t="s">
        <v>182</v>
      </c>
      <c r="S13" s="18" t="n">
        <v>4.18740323</v>
      </c>
      <c r="T13" s="20" t="n">
        <v>0.48119465</v>
      </c>
      <c r="U13" s="18" t="n">
        <v>0</v>
      </c>
      <c r="V13" s="20" t="n">
        <v>0</v>
      </c>
      <c r="W13" s="18" t="n">
        <v>2.53263763</v>
      </c>
      <c r="X13" s="20" t="n">
        <v>0.32284041</v>
      </c>
    </row>
    <row r="14" spans="1:24">
      <c r="A14" s="15" t="s">
        <v>189</v>
      </c>
      <c r="B14" s="17" t="n">
        <v>5587</v>
      </c>
      <c r="C14" s="18">
        <f>(189.0/B14*100)</f>
        <v/>
      </c>
      <c r="D14" s="19" t="n">
        <v>5398</v>
      </c>
      <c r="E14" s="18" t="n">
        <v>30.62729808</v>
      </c>
      <c r="F14" s="20" t="n">
        <v>0.64457916</v>
      </c>
      <c r="G14" s="18" t="n">
        <v>49.77598183</v>
      </c>
      <c r="H14" s="20" t="n">
        <v>0.6505645</v>
      </c>
      <c r="I14" s="18" t="n">
        <v>15.89799059</v>
      </c>
      <c r="J14" s="20" t="n">
        <v>0.62190827</v>
      </c>
      <c r="K14" s="18" t="n">
        <v>2.22919657</v>
      </c>
      <c r="L14" s="20" t="n">
        <v>0.24532816</v>
      </c>
      <c r="M14" s="18" t="n">
        <v>0.18783174</v>
      </c>
      <c r="N14" s="20" t="n">
        <v>0.06401134</v>
      </c>
      <c r="O14" s="18" t="n">
        <v>0.6135206</v>
      </c>
      <c r="P14" s="20" t="n">
        <v>0.11393132</v>
      </c>
      <c r="Q14" s="18" t="s">
        <v>182</v>
      </c>
      <c r="R14" s="20" t="s">
        <v>182</v>
      </c>
      <c r="S14" s="18" t="n">
        <v>0</v>
      </c>
      <c r="T14" s="20" t="n">
        <v>0</v>
      </c>
      <c r="U14" s="18" t="n">
        <v>0</v>
      </c>
      <c r="V14" s="20" t="n">
        <v>0</v>
      </c>
      <c r="W14" s="18" t="n">
        <v>0.66818059</v>
      </c>
      <c r="X14" s="20" t="n">
        <v>0.13735405</v>
      </c>
    </row>
    <row r="15" spans="1:24">
      <c r="A15" s="15" t="s">
        <v>190</v>
      </c>
      <c r="B15" s="17" t="n">
        <v>5882</v>
      </c>
      <c r="C15" s="18">
        <f>(138.0/B15*100)</f>
        <v/>
      </c>
      <c r="D15" s="19" t="n">
        <v>5744</v>
      </c>
      <c r="E15" s="18" t="n">
        <v>25.42954596</v>
      </c>
      <c r="F15" s="20" t="n">
        <v>0.61343391</v>
      </c>
      <c r="G15" s="18" t="n">
        <v>54.59463144</v>
      </c>
      <c r="H15" s="20" t="n">
        <v>0.70909215</v>
      </c>
      <c r="I15" s="18" t="n">
        <v>15.52798363</v>
      </c>
      <c r="J15" s="20" t="n">
        <v>0.44233553</v>
      </c>
      <c r="K15" s="18" t="n">
        <v>1.03092135</v>
      </c>
      <c r="L15" s="20" t="n">
        <v>0.13895633</v>
      </c>
      <c r="M15" s="18" t="n">
        <v>0.39958331</v>
      </c>
      <c r="N15" s="20" t="n">
        <v>0.08039425</v>
      </c>
      <c r="O15" s="18" t="n">
        <v>0.47018919</v>
      </c>
      <c r="P15" s="20" t="n">
        <v>0.1062764</v>
      </c>
      <c r="Q15" s="18" t="s">
        <v>182</v>
      </c>
      <c r="R15" s="20" t="s">
        <v>182</v>
      </c>
      <c r="S15" s="18" t="n">
        <v>1.02747325</v>
      </c>
      <c r="T15" s="20" t="n">
        <v>0.46050479</v>
      </c>
      <c r="U15" s="18" t="n">
        <v>0</v>
      </c>
      <c r="V15" s="20" t="n">
        <v>0</v>
      </c>
      <c r="W15" s="18" t="n">
        <v>1.51967187</v>
      </c>
      <c r="X15" s="20" t="n">
        <v>0.23372813</v>
      </c>
    </row>
    <row r="16" spans="1:24">
      <c r="A16" s="15" t="s">
        <v>191</v>
      </c>
      <c r="B16" s="17" t="n">
        <v>6108</v>
      </c>
      <c r="C16" s="18">
        <f>(253.0/B16*100)</f>
        <v/>
      </c>
      <c r="D16" s="19" t="n">
        <v>5855</v>
      </c>
      <c r="E16" s="18" t="n">
        <v>12.31345439</v>
      </c>
      <c r="F16" s="20" t="n">
        <v>0.4276376</v>
      </c>
      <c r="G16" s="18" t="n">
        <v>41.93474844</v>
      </c>
      <c r="H16" s="20" t="n">
        <v>0.82606999</v>
      </c>
      <c r="I16" s="18" t="n">
        <v>35.85147193</v>
      </c>
      <c r="J16" s="20" t="n">
        <v>0.78711316</v>
      </c>
      <c r="K16" s="18" t="n">
        <v>5.69370679</v>
      </c>
      <c r="L16" s="20" t="n">
        <v>0.36347805</v>
      </c>
      <c r="M16" s="18" t="n">
        <v>0.24231637</v>
      </c>
      <c r="N16" s="20" t="n">
        <v>0.05874543</v>
      </c>
      <c r="O16" s="18" t="n">
        <v>0.5129747</v>
      </c>
      <c r="P16" s="20" t="n">
        <v>0.08751649</v>
      </c>
      <c r="Q16" s="18" t="s">
        <v>182</v>
      </c>
      <c r="R16" s="20" t="s">
        <v>182</v>
      </c>
      <c r="S16" s="18" t="n">
        <v>0</v>
      </c>
      <c r="T16" s="20" t="n">
        <v>0</v>
      </c>
      <c r="U16" s="18" t="n">
        <v>0</v>
      </c>
      <c r="V16" s="20" t="n">
        <v>0</v>
      </c>
      <c r="W16" s="18" t="n">
        <v>3.45132737</v>
      </c>
      <c r="X16" s="20" t="n">
        <v>0.42214541</v>
      </c>
    </row>
    <row r="17" spans="1:24">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s">
        <v>182</v>
      </c>
      <c r="R17" s="20" t="s">
        <v>182</v>
      </c>
      <c r="S17" s="18" t="n">
        <v>100</v>
      </c>
      <c r="T17" s="20" t="n">
        <v>0</v>
      </c>
      <c r="U17" s="18" t="n">
        <v>0</v>
      </c>
      <c r="V17" s="20" t="n">
        <v>0</v>
      </c>
      <c r="W17" s="18" t="n">
        <v>0</v>
      </c>
      <c r="X17" s="20" t="n">
        <v>0</v>
      </c>
    </row>
    <row r="18" spans="1:24">
      <c r="A18" s="15" t="s">
        <v>193</v>
      </c>
      <c r="B18" s="17" t="n">
        <v>5532</v>
      </c>
      <c r="C18" s="18">
        <f>(38.0/B18*100)</f>
        <v/>
      </c>
      <c r="D18" s="19" t="n">
        <v>5494</v>
      </c>
      <c r="E18" s="18" t="n">
        <v>8.349933269999999</v>
      </c>
      <c r="F18" s="20" t="n">
        <v>0.50599943</v>
      </c>
      <c r="G18" s="18" t="n">
        <v>31.87923382</v>
      </c>
      <c r="H18" s="20" t="n">
        <v>0.76353104</v>
      </c>
      <c r="I18" s="18" t="n">
        <v>41.16623999</v>
      </c>
      <c r="J18" s="20" t="n">
        <v>0.8028287</v>
      </c>
      <c r="K18" s="18" t="n">
        <v>14.12897675</v>
      </c>
      <c r="L18" s="20" t="n">
        <v>0.66386679</v>
      </c>
      <c r="M18" s="18" t="n">
        <v>0.36171829</v>
      </c>
      <c r="N18" s="20" t="n">
        <v>0.06467557</v>
      </c>
      <c r="O18" s="18" t="n">
        <v>1.16356122</v>
      </c>
      <c r="P18" s="20" t="n">
        <v>0.19338625</v>
      </c>
      <c r="Q18" s="18" t="s">
        <v>182</v>
      </c>
      <c r="R18" s="20" t="s">
        <v>182</v>
      </c>
      <c r="S18" s="18" t="n">
        <v>0</v>
      </c>
      <c r="T18" s="20" t="n">
        <v>0</v>
      </c>
      <c r="U18" s="18" t="n">
        <v>0</v>
      </c>
      <c r="V18" s="20" t="n">
        <v>0</v>
      </c>
      <c r="W18" s="18" t="n">
        <v>2.95033667</v>
      </c>
      <c r="X18" s="20" t="n">
        <v>0.44329493</v>
      </c>
    </row>
    <row r="19" spans="1:24">
      <c r="A19" s="15" t="s">
        <v>194</v>
      </c>
      <c r="B19" s="17" t="n">
        <v>5658</v>
      </c>
      <c r="C19" s="18">
        <f>(126.0/B19*100)</f>
        <v/>
      </c>
      <c r="D19" s="19" t="n">
        <v>5532</v>
      </c>
      <c r="E19" s="18" t="n">
        <v>16.07888314</v>
      </c>
      <c r="F19" s="20" t="n">
        <v>0.56760296</v>
      </c>
      <c r="G19" s="18" t="n">
        <v>45.38872144</v>
      </c>
      <c r="H19" s="20" t="n">
        <v>0.72069146</v>
      </c>
      <c r="I19" s="18" t="n">
        <v>31.38785863</v>
      </c>
      <c r="J19" s="20" t="n">
        <v>0.64973472</v>
      </c>
      <c r="K19" s="18" t="n">
        <v>4.73774606</v>
      </c>
      <c r="L19" s="20" t="n">
        <v>0.35273655</v>
      </c>
      <c r="M19" s="18" t="n">
        <v>0.19205118</v>
      </c>
      <c r="N19" s="20" t="n">
        <v>0.07759501000000001</v>
      </c>
      <c r="O19" s="18" t="n">
        <v>0.64210473</v>
      </c>
      <c r="P19" s="20" t="n">
        <v>0.1330823</v>
      </c>
      <c r="Q19" s="18" t="s">
        <v>182</v>
      </c>
      <c r="R19" s="20" t="s">
        <v>182</v>
      </c>
      <c r="S19" s="18" t="n">
        <v>0</v>
      </c>
      <c r="T19" s="20" t="n">
        <v>0</v>
      </c>
      <c r="U19" s="18" t="n">
        <v>0</v>
      </c>
      <c r="V19" s="20" t="n">
        <v>0</v>
      </c>
      <c r="W19" s="18" t="n">
        <v>1.57263482</v>
      </c>
      <c r="X19" s="20" t="n">
        <v>0.26371725</v>
      </c>
    </row>
    <row r="20" spans="1:24">
      <c r="A20" s="15" t="s">
        <v>195</v>
      </c>
      <c r="B20" s="17" t="n">
        <v>3371</v>
      </c>
      <c r="C20" s="18">
        <f>(81.0/B20*100)</f>
        <v/>
      </c>
      <c r="D20" s="19" t="n">
        <v>3290</v>
      </c>
      <c r="E20" s="18" t="n">
        <v>29.76311368</v>
      </c>
      <c r="F20" s="20" t="n">
        <v>0.78177376</v>
      </c>
      <c r="G20" s="18" t="n">
        <v>46.3943302</v>
      </c>
      <c r="H20" s="20" t="n">
        <v>0.8527674200000001</v>
      </c>
      <c r="I20" s="18" t="n">
        <v>19.24140136</v>
      </c>
      <c r="J20" s="20" t="n">
        <v>0.82407644</v>
      </c>
      <c r="K20" s="18" t="n">
        <v>2.1023763</v>
      </c>
      <c r="L20" s="20" t="n">
        <v>0.23473521</v>
      </c>
      <c r="M20" s="18" t="n">
        <v>0.38784162</v>
      </c>
      <c r="N20" s="20" t="n">
        <v>0.11462295</v>
      </c>
      <c r="O20" s="18" t="n">
        <v>0</v>
      </c>
      <c r="P20" s="20" t="n">
        <v>0</v>
      </c>
      <c r="Q20" s="18" t="s">
        <v>182</v>
      </c>
      <c r="R20" s="20" t="s">
        <v>182</v>
      </c>
      <c r="S20" s="18" t="n">
        <v>0</v>
      </c>
      <c r="T20" s="20" t="n">
        <v>0</v>
      </c>
      <c r="U20" s="18" t="n">
        <v>0</v>
      </c>
      <c r="V20" s="20" t="n">
        <v>0</v>
      </c>
      <c r="W20" s="18" t="n">
        <v>2.11093685</v>
      </c>
      <c r="X20" s="20" t="n">
        <v>0.2331314</v>
      </c>
    </row>
    <row r="21" spans="1:24">
      <c r="A21" s="15" t="s">
        <v>196</v>
      </c>
      <c r="B21" s="17" t="n">
        <v>5741</v>
      </c>
      <c r="C21" s="18">
        <f>(78.0/B21*100)</f>
        <v/>
      </c>
      <c r="D21" s="19" t="n">
        <v>5663</v>
      </c>
      <c r="E21" s="18" t="n">
        <v>8.58457872</v>
      </c>
      <c r="F21" s="20" t="n">
        <v>0.49421724</v>
      </c>
      <c r="G21" s="18" t="n">
        <v>32.85929947</v>
      </c>
      <c r="H21" s="20" t="n">
        <v>0.72048219</v>
      </c>
      <c r="I21" s="18" t="n">
        <v>46.63523004</v>
      </c>
      <c r="J21" s="20" t="n">
        <v>0.7426722</v>
      </c>
      <c r="K21" s="18" t="n">
        <v>11.1050268</v>
      </c>
      <c r="L21" s="20" t="n">
        <v>0.41984552</v>
      </c>
      <c r="M21" s="18" t="n">
        <v>0.07248192000000001</v>
      </c>
      <c r="N21" s="20" t="n">
        <v>0.03445748</v>
      </c>
      <c r="O21" s="18" t="n">
        <v>0.18193316</v>
      </c>
      <c r="P21" s="20" t="n">
        <v>0.05699359</v>
      </c>
      <c r="Q21" s="18" t="s">
        <v>182</v>
      </c>
      <c r="R21" s="20" t="s">
        <v>182</v>
      </c>
      <c r="S21" s="18" t="n">
        <v>0</v>
      </c>
      <c r="T21" s="20" t="n">
        <v>0</v>
      </c>
      <c r="U21" s="18" t="n">
        <v>0</v>
      </c>
      <c r="V21" s="20" t="n">
        <v>0</v>
      </c>
      <c r="W21" s="18" t="n">
        <v>0.56144989</v>
      </c>
      <c r="X21" s="20" t="n">
        <v>0.1051617</v>
      </c>
    </row>
    <row r="22" spans="1:24">
      <c r="A22" s="15" t="s">
        <v>197</v>
      </c>
      <c r="B22" s="17" t="n">
        <v>6598</v>
      </c>
      <c r="C22" s="18">
        <f>(99.0/B22*100)</f>
        <v/>
      </c>
      <c r="D22" s="19" t="n">
        <v>6499</v>
      </c>
      <c r="E22" s="18" t="n">
        <v>28.18871097</v>
      </c>
      <c r="F22" s="20" t="n">
        <v>0.8214791299999999</v>
      </c>
      <c r="G22" s="18" t="n">
        <v>36.25516037</v>
      </c>
      <c r="H22" s="20" t="n">
        <v>0.78102166</v>
      </c>
      <c r="I22" s="18" t="n">
        <v>14.41165113</v>
      </c>
      <c r="J22" s="20" t="n">
        <v>0.59183095</v>
      </c>
      <c r="K22" s="18" t="n">
        <v>4.08305646</v>
      </c>
      <c r="L22" s="20" t="n">
        <v>0.4051661</v>
      </c>
      <c r="M22" s="18" t="n">
        <v>0.50848361</v>
      </c>
      <c r="N22" s="20" t="n">
        <v>0.09615772</v>
      </c>
      <c r="O22" s="18" t="n">
        <v>2.35808372</v>
      </c>
      <c r="P22" s="20" t="n">
        <v>0.31561667</v>
      </c>
      <c r="Q22" s="18" t="s">
        <v>182</v>
      </c>
      <c r="R22" s="20" t="s">
        <v>182</v>
      </c>
      <c r="S22" s="18" t="n">
        <v>10.38173533</v>
      </c>
      <c r="T22" s="20" t="n">
        <v>1.34049883</v>
      </c>
      <c r="U22" s="18" t="n">
        <v>0</v>
      </c>
      <c r="V22" s="20" t="n">
        <v>0</v>
      </c>
      <c r="W22" s="18" t="n">
        <v>3.81311841</v>
      </c>
      <c r="X22" s="20" t="n">
        <v>0.43777467</v>
      </c>
    </row>
    <row r="23" spans="1:24">
      <c r="A23" s="15" t="s">
        <v>198</v>
      </c>
      <c r="B23" s="17" t="n">
        <v>11583</v>
      </c>
      <c r="C23" s="18">
        <f>(510.0/B23*100)</f>
        <v/>
      </c>
      <c r="D23" s="19" t="n">
        <v>11073</v>
      </c>
      <c r="E23" s="18" t="n">
        <v>8.226049339999999</v>
      </c>
      <c r="F23" s="20" t="n">
        <v>0.36954488</v>
      </c>
      <c r="G23" s="18" t="n">
        <v>30.99972736</v>
      </c>
      <c r="H23" s="20" t="n">
        <v>0.6690199100000001</v>
      </c>
      <c r="I23" s="18" t="n">
        <v>44.80998397</v>
      </c>
      <c r="J23" s="20" t="n">
        <v>0.6334222900000001</v>
      </c>
      <c r="K23" s="18" t="n">
        <v>12.68054686</v>
      </c>
      <c r="L23" s="20" t="n">
        <v>0.5498746799999999</v>
      </c>
      <c r="M23" s="18" t="n">
        <v>0.37614997</v>
      </c>
      <c r="N23" s="20" t="n">
        <v>0.09141011</v>
      </c>
      <c r="O23" s="18" t="n">
        <v>0.42093226</v>
      </c>
      <c r="P23" s="20" t="n">
        <v>0.10165637</v>
      </c>
      <c r="Q23" s="18" t="s">
        <v>182</v>
      </c>
      <c r="R23" s="20" t="s">
        <v>182</v>
      </c>
      <c r="S23" s="18" t="n">
        <v>0</v>
      </c>
      <c r="T23" s="20" t="n">
        <v>0</v>
      </c>
      <c r="U23" s="18" t="n">
        <v>0</v>
      </c>
      <c r="V23" s="20" t="n">
        <v>0</v>
      </c>
      <c r="W23" s="18" t="n">
        <v>2.48661024</v>
      </c>
      <c r="X23" s="20" t="n">
        <v>0.32405734</v>
      </c>
    </row>
    <row r="24" spans="1:24">
      <c r="A24" s="15" t="s">
        <v>199</v>
      </c>
      <c r="B24" s="17" t="n">
        <v>6647</v>
      </c>
      <c r="C24" s="18">
        <f>(15.0/B24*100)</f>
        <v/>
      </c>
      <c r="D24" s="19" t="n">
        <v>6632</v>
      </c>
      <c r="E24" s="18" t="n">
        <v>9.279395040000001</v>
      </c>
      <c r="F24" s="20" t="n">
        <v>0.38299691</v>
      </c>
      <c r="G24" s="18" t="n">
        <v>33.86061071</v>
      </c>
      <c r="H24" s="20" t="n">
        <v>0.59968042</v>
      </c>
      <c r="I24" s="18" t="n">
        <v>42.09455787</v>
      </c>
      <c r="J24" s="20" t="n">
        <v>0.57665461</v>
      </c>
      <c r="K24" s="18" t="n">
        <v>13.23546847</v>
      </c>
      <c r="L24" s="20" t="n">
        <v>0.46117089</v>
      </c>
      <c r="M24" s="18" t="n">
        <v>0.13806227</v>
      </c>
      <c r="N24" s="20" t="n">
        <v>0.0466526</v>
      </c>
      <c r="O24" s="18" t="n">
        <v>0.7422863200000001</v>
      </c>
      <c r="P24" s="20" t="n">
        <v>0.1354807</v>
      </c>
      <c r="Q24" s="18" t="s">
        <v>182</v>
      </c>
      <c r="R24" s="20" t="s">
        <v>182</v>
      </c>
      <c r="S24" s="18" t="n">
        <v>0</v>
      </c>
      <c r="T24" s="20" t="n">
        <v>0</v>
      </c>
      <c r="U24" s="18" t="n">
        <v>0</v>
      </c>
      <c r="V24" s="20" t="n">
        <v>0</v>
      </c>
      <c r="W24" s="18" t="n">
        <v>0.6496193300000001</v>
      </c>
      <c r="X24" s="20" t="n">
        <v>0.15843328</v>
      </c>
    </row>
    <row r="25" spans="1:24">
      <c r="A25" s="15" t="s">
        <v>200</v>
      </c>
      <c r="B25" s="17" t="n">
        <v>5581</v>
      </c>
      <c r="C25" s="18">
        <f>(28.0/B25*100)</f>
        <v/>
      </c>
      <c r="D25" s="19" t="n">
        <v>5553</v>
      </c>
      <c r="E25" s="18" t="n">
        <v>14.69196894</v>
      </c>
      <c r="F25" s="20" t="n">
        <v>0.56468307</v>
      </c>
      <c r="G25" s="18" t="n">
        <v>49.88694015</v>
      </c>
      <c r="H25" s="20" t="n">
        <v>0.70233153</v>
      </c>
      <c r="I25" s="18" t="n">
        <v>29.83582595</v>
      </c>
      <c r="J25" s="20" t="n">
        <v>0.73559332</v>
      </c>
      <c r="K25" s="18" t="n">
        <v>4.87048319</v>
      </c>
      <c r="L25" s="20" t="n">
        <v>0.26084757</v>
      </c>
      <c r="M25" s="18" t="n">
        <v>0.09183597</v>
      </c>
      <c r="N25" s="20" t="n">
        <v>0.047579</v>
      </c>
      <c r="O25" s="18" t="n">
        <v>0.26888821</v>
      </c>
      <c r="P25" s="20" t="n">
        <v>0.07687529999999999</v>
      </c>
      <c r="Q25" s="18" t="s">
        <v>182</v>
      </c>
      <c r="R25" s="20" t="s">
        <v>182</v>
      </c>
      <c r="S25" s="18" t="n">
        <v>0</v>
      </c>
      <c r="T25" s="20" t="n">
        <v>0</v>
      </c>
      <c r="U25" s="18" t="n">
        <v>0</v>
      </c>
      <c r="V25" s="20" t="n">
        <v>0</v>
      </c>
      <c r="W25" s="18" t="n">
        <v>0.35405759</v>
      </c>
      <c r="X25" s="20" t="n">
        <v>0.08660801999999999</v>
      </c>
    </row>
    <row r="26" spans="1:24">
      <c r="A26" s="15" t="s">
        <v>201</v>
      </c>
      <c r="B26" s="17" t="n">
        <v>4869</v>
      </c>
      <c r="C26" s="18">
        <f>(98.0/B26*100)</f>
        <v/>
      </c>
      <c r="D26" s="19" t="n">
        <v>4771</v>
      </c>
      <c r="E26" s="18" t="n">
        <v>18.25709322</v>
      </c>
      <c r="F26" s="20" t="n">
        <v>0.69919345</v>
      </c>
      <c r="G26" s="18" t="n">
        <v>51.86272441</v>
      </c>
      <c r="H26" s="20" t="n">
        <v>0.80868777</v>
      </c>
      <c r="I26" s="18" t="n">
        <v>25.42995177</v>
      </c>
      <c r="J26" s="20" t="n">
        <v>0.75250184</v>
      </c>
      <c r="K26" s="18" t="n">
        <v>3.86379289</v>
      </c>
      <c r="L26" s="20" t="n">
        <v>0.33310163</v>
      </c>
      <c r="M26" s="18" t="n">
        <v>0</v>
      </c>
      <c r="N26" s="20" t="n">
        <v>0</v>
      </c>
      <c r="O26" s="18" t="n">
        <v>0</v>
      </c>
      <c r="P26" s="20" t="n">
        <v>0</v>
      </c>
      <c r="Q26" s="18" t="s">
        <v>182</v>
      </c>
      <c r="R26" s="20" t="s">
        <v>182</v>
      </c>
      <c r="S26" s="18" t="n">
        <v>0</v>
      </c>
      <c r="T26" s="20" t="n">
        <v>0</v>
      </c>
      <c r="U26" s="18" t="n">
        <v>0</v>
      </c>
      <c r="V26" s="20" t="n">
        <v>0</v>
      </c>
      <c r="W26" s="18" t="n">
        <v>0.58643771</v>
      </c>
      <c r="X26" s="20" t="n">
        <v>0.12020036</v>
      </c>
    </row>
    <row r="27" spans="1:24">
      <c r="A27" s="15" t="s">
        <v>202</v>
      </c>
      <c r="B27" s="17" t="n">
        <v>5299</v>
      </c>
      <c r="C27" s="18">
        <f>(168.0/B27*100)</f>
        <v/>
      </c>
      <c r="D27" s="19" t="n">
        <v>5131</v>
      </c>
      <c r="E27" s="18" t="n">
        <v>8.773501209999999</v>
      </c>
      <c r="F27" s="20" t="n">
        <v>0.38351202</v>
      </c>
      <c r="G27" s="18" t="n">
        <v>31.12481416</v>
      </c>
      <c r="H27" s="20" t="n">
        <v>0.6365669900000001</v>
      </c>
      <c r="I27" s="18" t="n">
        <v>42.88255658</v>
      </c>
      <c r="J27" s="20" t="n">
        <v>0.78890796</v>
      </c>
      <c r="K27" s="18" t="n">
        <v>11.34801745</v>
      </c>
      <c r="L27" s="20" t="n">
        <v>0.43464385</v>
      </c>
      <c r="M27" s="18" t="n">
        <v>0.4360174</v>
      </c>
      <c r="N27" s="20" t="n">
        <v>0.09650488</v>
      </c>
      <c r="O27" s="18" t="n">
        <v>1.20645069</v>
      </c>
      <c r="P27" s="20" t="n">
        <v>0.13601328</v>
      </c>
      <c r="Q27" s="18" t="s">
        <v>182</v>
      </c>
      <c r="R27" s="20" t="s">
        <v>182</v>
      </c>
      <c r="S27" s="18" t="n">
        <v>0</v>
      </c>
      <c r="T27" s="20" t="n">
        <v>0</v>
      </c>
      <c r="U27" s="18" t="n">
        <v>0</v>
      </c>
      <c r="V27" s="20" t="n">
        <v>0</v>
      </c>
      <c r="W27" s="18" t="n">
        <v>4.2286425</v>
      </c>
      <c r="X27" s="20" t="n">
        <v>0.26411057</v>
      </c>
    </row>
    <row r="28" spans="1:24">
      <c r="A28" s="15" t="s">
        <v>203</v>
      </c>
      <c r="B28" s="17" t="n">
        <v>7568</v>
      </c>
      <c r="C28" s="18">
        <f>(128.0/B28*100)</f>
        <v/>
      </c>
      <c r="D28" s="19" t="n">
        <v>7440</v>
      </c>
      <c r="E28" s="18" t="n">
        <v>7.04362125</v>
      </c>
      <c r="F28" s="20" t="n">
        <v>0.38555121</v>
      </c>
      <c r="G28" s="18" t="n">
        <v>30.54716059</v>
      </c>
      <c r="H28" s="20" t="n">
        <v>0.843102</v>
      </c>
      <c r="I28" s="18" t="n">
        <v>38.59814952</v>
      </c>
      <c r="J28" s="20" t="n">
        <v>0.7755334</v>
      </c>
      <c r="K28" s="18" t="n">
        <v>19.87218084</v>
      </c>
      <c r="L28" s="20" t="n">
        <v>0.92687738</v>
      </c>
      <c r="M28" s="18" t="n">
        <v>1.10472107</v>
      </c>
      <c r="N28" s="20" t="n">
        <v>0.17081806</v>
      </c>
      <c r="O28" s="18" t="n">
        <v>2.25969229</v>
      </c>
      <c r="P28" s="20" t="n">
        <v>0.33053666</v>
      </c>
      <c r="Q28" s="18" t="s">
        <v>182</v>
      </c>
      <c r="R28" s="20" t="s">
        <v>182</v>
      </c>
      <c r="S28" s="18" t="n">
        <v>0</v>
      </c>
      <c r="T28" s="20" t="n">
        <v>0</v>
      </c>
      <c r="U28" s="18" t="n">
        <v>0</v>
      </c>
      <c r="V28" s="20" t="n">
        <v>0</v>
      </c>
      <c r="W28" s="18" t="n">
        <v>0.57447443</v>
      </c>
      <c r="X28" s="20" t="n">
        <v>0.13017485</v>
      </c>
    </row>
    <row r="29" spans="1:24">
      <c r="A29" s="15" t="s">
        <v>204</v>
      </c>
      <c r="B29" s="17" t="n">
        <v>5385</v>
      </c>
      <c r="C29" s="18">
        <f>(36.0/B29*100)</f>
        <v/>
      </c>
      <c r="D29" s="19" t="n">
        <v>5349</v>
      </c>
      <c r="E29" s="18" t="n">
        <v>23.28811812</v>
      </c>
      <c r="F29" s="20" t="n">
        <v>0.74771547</v>
      </c>
      <c r="G29" s="18" t="n">
        <v>46.03304067</v>
      </c>
      <c r="H29" s="20" t="n">
        <v>0.73977206</v>
      </c>
      <c r="I29" s="18" t="n">
        <v>24.07499819</v>
      </c>
      <c r="J29" s="20" t="n">
        <v>0.68366262</v>
      </c>
      <c r="K29" s="18" t="n">
        <v>2.95508725</v>
      </c>
      <c r="L29" s="20" t="n">
        <v>0.24488092</v>
      </c>
      <c r="M29" s="18" t="n">
        <v>0.04602567</v>
      </c>
      <c r="N29" s="20" t="n">
        <v>0.02792305</v>
      </c>
      <c r="O29" s="18" t="n">
        <v>0.11228954</v>
      </c>
      <c r="P29" s="20" t="n">
        <v>0.03614922</v>
      </c>
      <c r="Q29" s="18" t="s">
        <v>182</v>
      </c>
      <c r="R29" s="20" t="s">
        <v>182</v>
      </c>
      <c r="S29" s="18" t="n">
        <v>2.76922343</v>
      </c>
      <c r="T29" s="20" t="n">
        <v>0.24152133</v>
      </c>
      <c r="U29" s="18" t="n">
        <v>0</v>
      </c>
      <c r="V29" s="20" t="n">
        <v>0</v>
      </c>
      <c r="W29" s="18" t="n">
        <v>0.72121712</v>
      </c>
      <c r="X29" s="20" t="n">
        <v>0.18654198</v>
      </c>
    </row>
    <row r="30" spans="1:24">
      <c r="A30" s="15" t="s">
        <v>205</v>
      </c>
      <c r="B30" s="17" t="n">
        <v>4520</v>
      </c>
      <c r="C30" s="18">
        <f>(522.0/B30*100)</f>
        <v/>
      </c>
      <c r="D30" s="19" t="n">
        <v>3998</v>
      </c>
      <c r="E30" s="18" t="n">
        <v>20.24966213</v>
      </c>
      <c r="F30" s="20" t="n">
        <v>0.57804126</v>
      </c>
      <c r="G30" s="18" t="n">
        <v>45.37156713</v>
      </c>
      <c r="H30" s="20" t="n">
        <v>0.82782523</v>
      </c>
      <c r="I30" s="18" t="n">
        <v>25.8553042</v>
      </c>
      <c r="J30" s="20" t="n">
        <v>0.7032773</v>
      </c>
      <c r="K30" s="18" t="n">
        <v>4.78899106</v>
      </c>
      <c r="L30" s="20" t="n">
        <v>0.39646983</v>
      </c>
      <c r="M30" s="18" t="n">
        <v>0.34400142</v>
      </c>
      <c r="N30" s="20" t="n">
        <v>0.09518342</v>
      </c>
      <c r="O30" s="18" t="n">
        <v>0.7974730799999999</v>
      </c>
      <c r="P30" s="20" t="n">
        <v>0.15537115</v>
      </c>
      <c r="Q30" s="18" t="s">
        <v>182</v>
      </c>
      <c r="R30" s="20" t="s">
        <v>182</v>
      </c>
      <c r="S30" s="18" t="n">
        <v>0</v>
      </c>
      <c r="T30" s="20" t="n">
        <v>0</v>
      </c>
      <c r="U30" s="18" t="n">
        <v>0</v>
      </c>
      <c r="V30" s="20" t="n">
        <v>0</v>
      </c>
      <c r="W30" s="18" t="n">
        <v>2.59300098</v>
      </c>
      <c r="X30" s="20" t="n">
        <v>0.29254536</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16.93364011</v>
      </c>
      <c r="F32" s="20" t="n">
        <v>0.64941366</v>
      </c>
      <c r="G32" s="18" t="n">
        <v>46.2981759</v>
      </c>
      <c r="H32" s="20" t="n">
        <v>0.8046650400000001</v>
      </c>
      <c r="I32" s="18" t="n">
        <v>29.76341204</v>
      </c>
      <c r="J32" s="20" t="n">
        <v>0.73200194</v>
      </c>
      <c r="K32" s="18" t="n">
        <v>5.64855921</v>
      </c>
      <c r="L32" s="20" t="n">
        <v>0.4076589</v>
      </c>
      <c r="M32" s="18" t="n">
        <v>0.21226288</v>
      </c>
      <c r="N32" s="20" t="n">
        <v>0.06188124</v>
      </c>
      <c r="O32" s="18" t="n">
        <v>0.34520353</v>
      </c>
      <c r="P32" s="20" t="n">
        <v>0.08409824</v>
      </c>
      <c r="Q32" s="18" t="s">
        <v>182</v>
      </c>
      <c r="R32" s="20" t="s">
        <v>182</v>
      </c>
      <c r="S32" s="18" t="n">
        <v>0</v>
      </c>
      <c r="T32" s="20" t="n">
        <v>0</v>
      </c>
      <c r="U32" s="18" t="n">
        <v>0</v>
      </c>
      <c r="V32" s="20" t="n">
        <v>0</v>
      </c>
      <c r="W32" s="18" t="n">
        <v>0.79874634</v>
      </c>
      <c r="X32" s="20" t="n">
        <v>0.16239307</v>
      </c>
    </row>
    <row r="33" spans="1:24">
      <c r="A33" s="15" t="s">
        <v>208</v>
      </c>
      <c r="B33" s="17" t="n">
        <v>7325</v>
      </c>
      <c r="C33" s="18">
        <f>(229.0/B33*100)</f>
        <v/>
      </c>
      <c r="D33" s="19" t="n">
        <v>7096</v>
      </c>
      <c r="E33" s="18" t="n">
        <v>16.84227819</v>
      </c>
      <c r="F33" s="20" t="n">
        <v>0.65596792</v>
      </c>
      <c r="G33" s="18" t="n">
        <v>44.29861208</v>
      </c>
      <c r="H33" s="20" t="n">
        <v>0.79000685</v>
      </c>
      <c r="I33" s="18" t="n">
        <v>31.95116103</v>
      </c>
      <c r="J33" s="20" t="n">
        <v>0.85583061</v>
      </c>
      <c r="K33" s="18" t="n">
        <v>5.04908185</v>
      </c>
      <c r="L33" s="20" t="n">
        <v>0.31814094</v>
      </c>
      <c r="M33" s="18" t="n">
        <v>0.2034447</v>
      </c>
      <c r="N33" s="20" t="n">
        <v>0.04970637</v>
      </c>
      <c r="O33" s="18" t="n">
        <v>0.23103397</v>
      </c>
      <c r="P33" s="20" t="n">
        <v>0.06097533</v>
      </c>
      <c r="Q33" s="18" t="s">
        <v>182</v>
      </c>
      <c r="R33" s="20" t="s">
        <v>182</v>
      </c>
      <c r="S33" s="18" t="n">
        <v>0</v>
      </c>
      <c r="T33" s="20" t="n">
        <v>0</v>
      </c>
      <c r="U33" s="18" t="n">
        <v>0</v>
      </c>
      <c r="V33" s="20" t="n">
        <v>0</v>
      </c>
      <c r="W33" s="18" t="n">
        <v>1.42438818</v>
      </c>
      <c r="X33" s="20" t="n">
        <v>0.22414972</v>
      </c>
    </row>
    <row r="34" spans="1:24">
      <c r="A34" s="15" t="s">
        <v>209</v>
      </c>
      <c r="B34" s="17" t="n">
        <v>6350</v>
      </c>
      <c r="C34" s="18">
        <f>(82.0/B34*100)</f>
        <v/>
      </c>
      <c r="D34" s="19" t="n">
        <v>6268</v>
      </c>
      <c r="E34" s="18" t="n">
        <v>7.42058547</v>
      </c>
      <c r="F34" s="20" t="n">
        <v>0.38118964</v>
      </c>
      <c r="G34" s="18" t="n">
        <v>34.11248358</v>
      </c>
      <c r="H34" s="20" t="n">
        <v>0.70445477</v>
      </c>
      <c r="I34" s="18" t="n">
        <v>41.57375637</v>
      </c>
      <c r="J34" s="20" t="n">
        <v>0.75737728</v>
      </c>
      <c r="K34" s="18" t="n">
        <v>10.55962322</v>
      </c>
      <c r="L34" s="20" t="n">
        <v>0.43865643</v>
      </c>
      <c r="M34" s="18" t="n">
        <v>0.48770463</v>
      </c>
      <c r="N34" s="20" t="n">
        <v>0.09676785</v>
      </c>
      <c r="O34" s="18" t="n">
        <v>1.16569215</v>
      </c>
      <c r="P34" s="20" t="n">
        <v>0.13788925</v>
      </c>
      <c r="Q34" s="18" t="s">
        <v>182</v>
      </c>
      <c r="R34" s="20" t="s">
        <v>182</v>
      </c>
      <c r="S34" s="18" t="n">
        <v>2.57808611</v>
      </c>
      <c r="T34" s="20" t="n">
        <v>0.53512288</v>
      </c>
      <c r="U34" s="18" t="n">
        <v>0</v>
      </c>
      <c r="V34" s="20" t="n">
        <v>0</v>
      </c>
      <c r="W34" s="18" t="n">
        <v>2.10206846</v>
      </c>
      <c r="X34" s="20" t="n">
        <v>0.31939829</v>
      </c>
    </row>
    <row r="35" spans="1:24">
      <c r="A35" s="15" t="s">
        <v>210</v>
      </c>
      <c r="B35" s="17" t="n">
        <v>6406</v>
      </c>
      <c r="C35" s="18">
        <f>(68.0/B35*100)</f>
        <v/>
      </c>
      <c r="D35" s="19" t="n">
        <v>6338</v>
      </c>
      <c r="E35" s="18" t="n">
        <v>15.3694258</v>
      </c>
      <c r="F35" s="20" t="n">
        <v>0.47794004</v>
      </c>
      <c r="G35" s="18" t="n">
        <v>46.32961101</v>
      </c>
      <c r="H35" s="20" t="n">
        <v>0.89990415</v>
      </c>
      <c r="I35" s="18" t="n">
        <v>31.1602981</v>
      </c>
      <c r="J35" s="20" t="n">
        <v>0.76327575</v>
      </c>
      <c r="K35" s="18" t="n">
        <v>4.07584021</v>
      </c>
      <c r="L35" s="20" t="n">
        <v>0.30510367</v>
      </c>
      <c r="M35" s="18" t="n">
        <v>0.16542521</v>
      </c>
      <c r="N35" s="20" t="n">
        <v>0.04745233</v>
      </c>
      <c r="O35" s="18" t="n">
        <v>0.52724232</v>
      </c>
      <c r="P35" s="20" t="n">
        <v>0.09263357999999999</v>
      </c>
      <c r="Q35" s="18" t="s">
        <v>182</v>
      </c>
      <c r="R35" s="20" t="s">
        <v>182</v>
      </c>
      <c r="S35" s="18" t="n">
        <v>1.03980212</v>
      </c>
      <c r="T35" s="20" t="n">
        <v>0.05690113</v>
      </c>
      <c r="U35" s="18" t="n">
        <v>0</v>
      </c>
      <c r="V35" s="20" t="n">
        <v>0</v>
      </c>
      <c r="W35" s="18" t="n">
        <v>1.33235522</v>
      </c>
      <c r="X35" s="20" t="n">
        <v>0.13495551</v>
      </c>
    </row>
    <row r="36" spans="1:24">
      <c r="A36" s="15" t="s">
        <v>211</v>
      </c>
      <c r="B36" s="17" t="n">
        <v>6736</v>
      </c>
      <c r="C36" s="18">
        <f>(47.0/B36*100)</f>
        <v/>
      </c>
      <c r="D36" s="19" t="n">
        <v>6689</v>
      </c>
      <c r="E36" s="18" t="n">
        <v>16.65769674</v>
      </c>
      <c r="F36" s="20" t="n">
        <v>0.52820657</v>
      </c>
      <c r="G36" s="18" t="n">
        <v>45.52170627</v>
      </c>
      <c r="H36" s="20" t="n">
        <v>0.72326262</v>
      </c>
      <c r="I36" s="18" t="n">
        <v>31.38623997</v>
      </c>
      <c r="J36" s="20" t="n">
        <v>0.72983498</v>
      </c>
      <c r="K36" s="18" t="n">
        <v>4.64750891</v>
      </c>
      <c r="L36" s="20" t="n">
        <v>0.32896794</v>
      </c>
      <c r="M36" s="18" t="n">
        <v>0.11607039</v>
      </c>
      <c r="N36" s="20" t="n">
        <v>0.04893662</v>
      </c>
      <c r="O36" s="18" t="n">
        <v>0.41515373</v>
      </c>
      <c r="P36" s="20" t="n">
        <v>0.08122406</v>
      </c>
      <c r="Q36" s="18" t="s">
        <v>182</v>
      </c>
      <c r="R36" s="20" t="s">
        <v>182</v>
      </c>
      <c r="S36" s="18" t="n">
        <v>0</v>
      </c>
      <c r="T36" s="20" t="n">
        <v>0</v>
      </c>
      <c r="U36" s="18" t="n">
        <v>0</v>
      </c>
      <c r="V36" s="20" t="n">
        <v>0</v>
      </c>
      <c r="W36" s="18" t="n">
        <v>1.25562399</v>
      </c>
      <c r="X36" s="20" t="n">
        <v>0.15843435</v>
      </c>
    </row>
    <row r="37" spans="1:24">
      <c r="A37" s="15" t="s">
        <v>212</v>
      </c>
      <c r="B37" s="17" t="n">
        <v>5458</v>
      </c>
      <c r="C37" s="18">
        <f>(235.0/B37*100)</f>
        <v/>
      </c>
      <c r="D37" s="19" t="n">
        <v>5223</v>
      </c>
      <c r="E37" s="18" t="n">
        <v>25.10921902</v>
      </c>
      <c r="F37" s="20" t="n">
        <v>0.58423317</v>
      </c>
      <c r="G37" s="18" t="n">
        <v>47.0915559</v>
      </c>
      <c r="H37" s="20" t="n">
        <v>0.70435788</v>
      </c>
      <c r="I37" s="18" t="n">
        <v>20.77255982</v>
      </c>
      <c r="J37" s="20" t="n">
        <v>0.73104287</v>
      </c>
      <c r="K37" s="18" t="n">
        <v>2.40703637</v>
      </c>
      <c r="L37" s="20" t="n">
        <v>0.20533273</v>
      </c>
      <c r="M37" s="18" t="n">
        <v>0.54484871</v>
      </c>
      <c r="N37" s="20" t="n">
        <v>0.11374189</v>
      </c>
      <c r="O37" s="18" t="n">
        <v>0.78281748</v>
      </c>
      <c r="P37" s="20" t="n">
        <v>0.13851045</v>
      </c>
      <c r="Q37" s="18" t="s">
        <v>182</v>
      </c>
      <c r="R37" s="20" t="s">
        <v>182</v>
      </c>
      <c r="S37" s="18" t="n">
        <v>0</v>
      </c>
      <c r="T37" s="20" t="n">
        <v>0</v>
      </c>
      <c r="U37" s="18" t="n">
        <v>0</v>
      </c>
      <c r="V37" s="20" t="n">
        <v>0</v>
      </c>
      <c r="W37" s="18" t="n">
        <v>3.2919627</v>
      </c>
      <c r="X37" s="20" t="n">
        <v>0.46742375</v>
      </c>
    </row>
    <row r="38" spans="1:24">
      <c r="A38" s="15" t="s">
        <v>213</v>
      </c>
      <c r="B38" s="17" t="n">
        <v>5860</v>
      </c>
      <c r="C38" s="18">
        <f>(63.0/B38*100)</f>
        <v/>
      </c>
      <c r="D38" s="19" t="n">
        <v>5797</v>
      </c>
      <c r="E38" s="18" t="n">
        <v>9.495018290000001</v>
      </c>
      <c r="F38" s="20" t="n">
        <v>0.43611394</v>
      </c>
      <c r="G38" s="18" t="n">
        <v>37.18419026</v>
      </c>
      <c r="H38" s="20" t="n">
        <v>0.69790695</v>
      </c>
      <c r="I38" s="18" t="n">
        <v>40.38955781</v>
      </c>
      <c r="J38" s="20" t="n">
        <v>0.69749618</v>
      </c>
      <c r="K38" s="18" t="n">
        <v>9.391883119999999</v>
      </c>
      <c r="L38" s="20" t="n">
        <v>0.56041876</v>
      </c>
      <c r="M38" s="18" t="n">
        <v>0.36284859</v>
      </c>
      <c r="N38" s="20" t="n">
        <v>0.09333825</v>
      </c>
      <c r="O38" s="18" t="n">
        <v>0.63846687</v>
      </c>
      <c r="P38" s="20" t="n">
        <v>0.12639287</v>
      </c>
      <c r="Q38" s="18" t="s">
        <v>182</v>
      </c>
      <c r="R38" s="20" t="s">
        <v>182</v>
      </c>
      <c r="S38" s="18" t="n">
        <v>0</v>
      </c>
      <c r="T38" s="20" t="n">
        <v>0</v>
      </c>
      <c r="U38" s="18" t="n">
        <v>0</v>
      </c>
      <c r="V38" s="20" t="n">
        <v>0</v>
      </c>
      <c r="W38" s="18" t="n">
        <v>2.53803506</v>
      </c>
      <c r="X38" s="20" t="n">
        <v>0.29667714</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(5669.0/B40*100)</f>
        <v/>
      </c>
      <c r="D40" s="19" t="n">
        <v>8488</v>
      </c>
      <c r="E40" s="18" t="n">
        <v>24.39290481</v>
      </c>
      <c r="F40" s="20" t="n">
        <v>0.67357935</v>
      </c>
      <c r="G40" s="18" t="n">
        <v>42.04279521</v>
      </c>
      <c r="H40" s="20" t="n">
        <v>0.75042648</v>
      </c>
      <c r="I40" s="18" t="n">
        <v>19.38085435</v>
      </c>
      <c r="J40" s="20" t="n">
        <v>0.63924151</v>
      </c>
      <c r="K40" s="18" t="n">
        <v>2.5085544</v>
      </c>
      <c r="L40" s="20" t="n">
        <v>0.21023184</v>
      </c>
      <c r="M40" s="18" t="n">
        <v>0.08867036</v>
      </c>
      <c r="N40" s="20" t="n">
        <v>0.04233144</v>
      </c>
      <c r="O40" s="18" t="n">
        <v>0.41333186</v>
      </c>
      <c r="P40" s="20" t="n">
        <v>0.09586305000000001</v>
      </c>
      <c r="Q40" s="18" t="s">
        <v>182</v>
      </c>
      <c r="R40" s="20" t="s">
        <v>182</v>
      </c>
      <c r="S40" s="18" t="n">
        <v>8.99565028</v>
      </c>
      <c r="T40" s="20" t="n">
        <v>0.20108554</v>
      </c>
      <c r="U40" s="18" t="n">
        <v>0</v>
      </c>
      <c r="V40" s="20" t="n">
        <v>0</v>
      </c>
      <c r="W40" s="18" t="n">
        <v>2.17723873</v>
      </c>
      <c r="X40" s="20" t="n">
        <v>0.34602137</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(2758.0/B46*100)</f>
        <v/>
      </c>
      <c r="D46" s="19" t="n">
        <v>20383</v>
      </c>
      <c r="E46" s="18" t="n">
        <v>13.01208105</v>
      </c>
      <c r="F46" s="20" t="n">
        <v>0.49040791</v>
      </c>
      <c r="G46" s="18" t="n">
        <v>27.27645256</v>
      </c>
      <c r="H46" s="20" t="n">
        <v>0.60183901</v>
      </c>
      <c r="I46" s="18" t="n">
        <v>23.6227125</v>
      </c>
      <c r="J46" s="20" t="n">
        <v>0.46886622</v>
      </c>
      <c r="K46" s="18" t="n">
        <v>10.9123029</v>
      </c>
      <c r="L46" s="20" t="n">
        <v>0.41805354</v>
      </c>
      <c r="M46" s="18" t="n">
        <v>0.99987634</v>
      </c>
      <c r="N46" s="20" t="n">
        <v>0.13493405</v>
      </c>
      <c r="O46" s="18" t="n">
        <v>1.13678244</v>
      </c>
      <c r="P46" s="20" t="n">
        <v>0.10148747</v>
      </c>
      <c r="Q46" s="18" t="s">
        <v>182</v>
      </c>
      <c r="R46" s="20" t="s">
        <v>182</v>
      </c>
      <c r="S46" s="18" t="n">
        <v>0</v>
      </c>
      <c r="T46" s="20" t="n">
        <v>0</v>
      </c>
      <c r="U46" s="18" t="n">
        <v>0</v>
      </c>
      <c r="V46" s="20" t="n">
        <v>0</v>
      </c>
      <c r="W46" s="18" t="n">
        <v>23.03979221</v>
      </c>
      <c r="X46" s="20" t="n">
        <v>1.04334559</v>
      </c>
    </row>
    <row r="47" spans="1:24">
      <c r="A47" s="15" t="s">
        <v>222</v>
      </c>
      <c r="B47" s="17" t="n">
        <v>5928</v>
      </c>
      <c r="C47" s="18">
        <f>(128.0/B47*100)</f>
        <v/>
      </c>
      <c r="D47" s="19" t="n">
        <v>5800</v>
      </c>
      <c r="E47" s="18" t="n">
        <v>18.90569043</v>
      </c>
      <c r="F47" s="20" t="n">
        <v>0.67815791</v>
      </c>
      <c r="G47" s="18" t="n">
        <v>46.25059142</v>
      </c>
      <c r="H47" s="20" t="n">
        <v>0.8746937299999999</v>
      </c>
      <c r="I47" s="18" t="n">
        <v>21.79166464</v>
      </c>
      <c r="J47" s="20" t="n">
        <v>0.66987257</v>
      </c>
      <c r="K47" s="18" t="n">
        <v>4.9488663</v>
      </c>
      <c r="L47" s="20" t="n">
        <v>0.40981769</v>
      </c>
      <c r="M47" s="18" t="n">
        <v>0.74995551</v>
      </c>
      <c r="N47" s="20" t="n">
        <v>0.10736447</v>
      </c>
      <c r="O47" s="18" t="n">
        <v>1.43053225</v>
      </c>
      <c r="P47" s="20" t="n">
        <v>0.18622262</v>
      </c>
      <c r="Q47" s="18" t="s">
        <v>182</v>
      </c>
      <c r="R47" s="20" t="s">
        <v>182</v>
      </c>
      <c r="S47" s="18" t="n">
        <v>0</v>
      </c>
      <c r="T47" s="20" t="n">
        <v>0</v>
      </c>
      <c r="U47" s="18" t="n">
        <v>0</v>
      </c>
      <c r="V47" s="20" t="n">
        <v>0</v>
      </c>
      <c r="W47" s="18" t="n">
        <v>5.92269946</v>
      </c>
      <c r="X47" s="20" t="n">
        <v>0.64405114</v>
      </c>
    </row>
    <row r="48" spans="1:24">
      <c r="A48" s="15" t="s">
        <v>223</v>
      </c>
      <c r="B48" s="17" t="n">
        <v>9841</v>
      </c>
      <c r="C48" s="18">
        <f>(19.0/B48*100)</f>
        <v/>
      </c>
      <c r="D48" s="19" t="n">
        <v>9822</v>
      </c>
      <c r="E48" s="18" t="n">
        <v>6.44574876</v>
      </c>
      <c r="F48" s="20" t="n">
        <v>0.45511971</v>
      </c>
      <c r="G48" s="18" t="n">
        <v>26.97061549</v>
      </c>
      <c r="H48" s="20" t="n">
        <v>1.11145929</v>
      </c>
      <c r="I48" s="18" t="n">
        <v>33.77111993</v>
      </c>
      <c r="J48" s="20" t="n">
        <v>1.12617695</v>
      </c>
      <c r="K48" s="18" t="n">
        <v>23.21712399</v>
      </c>
      <c r="L48" s="20" t="n">
        <v>1.05697918</v>
      </c>
      <c r="M48" s="18" t="n">
        <v>6.5185472</v>
      </c>
      <c r="N48" s="20" t="n">
        <v>0.5392334</v>
      </c>
      <c r="O48" s="18" t="n">
        <v>2.15559195</v>
      </c>
      <c r="P48" s="20" t="n">
        <v>0.33339127</v>
      </c>
      <c r="Q48" s="18" t="s">
        <v>182</v>
      </c>
      <c r="R48" s="20" t="s">
        <v>182</v>
      </c>
      <c r="S48" s="18" t="n">
        <v>0</v>
      </c>
      <c r="T48" s="20" t="n">
        <v>0</v>
      </c>
      <c r="U48" s="18" t="n">
        <v>0</v>
      </c>
      <c r="V48" s="20" t="n">
        <v>0</v>
      </c>
      <c r="W48" s="18" t="n">
        <v>0.92125268</v>
      </c>
      <c r="X48" s="20" t="n">
        <v>0.40264461</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(1016.0/B50*100)</f>
        <v/>
      </c>
      <c r="D50" s="19" t="n">
        <v>10779</v>
      </c>
      <c r="E50" s="18" t="n">
        <v>10.74936894</v>
      </c>
      <c r="F50" s="20" t="n">
        <v>0.50137517</v>
      </c>
      <c r="G50" s="18" t="n">
        <v>34.6478826</v>
      </c>
      <c r="H50" s="20" t="n">
        <v>0.6907028</v>
      </c>
      <c r="I50" s="18" t="n">
        <v>34.08739989</v>
      </c>
      <c r="J50" s="20" t="n">
        <v>0.68573471</v>
      </c>
      <c r="K50" s="18" t="n">
        <v>15.42669747</v>
      </c>
      <c r="L50" s="20" t="n">
        <v>0.63764065</v>
      </c>
      <c r="M50" s="18" t="n">
        <v>0.57795635</v>
      </c>
      <c r="N50" s="20" t="n">
        <v>0.10484812</v>
      </c>
      <c r="O50" s="18" t="n">
        <v>1.7315997</v>
      </c>
      <c r="P50" s="20" t="n">
        <v>0.26294398</v>
      </c>
      <c r="Q50" s="18" t="s">
        <v>182</v>
      </c>
      <c r="R50" s="20" t="s">
        <v>182</v>
      </c>
      <c r="S50" s="18" t="n">
        <v>0</v>
      </c>
      <c r="T50" s="20" t="n">
        <v>0</v>
      </c>
      <c r="U50" s="18" t="n">
        <v>0</v>
      </c>
      <c r="V50" s="20" t="n">
        <v>0</v>
      </c>
      <c r="W50" s="18" t="n">
        <v>2.77909505</v>
      </c>
      <c r="X50" s="20" t="n">
        <v>0.38852647</v>
      </c>
    </row>
    <row r="51" spans="1:24">
      <c r="A51" s="15" t="s">
        <v>226</v>
      </c>
      <c r="B51" s="17" t="n">
        <v>6866</v>
      </c>
      <c r="C51" s="18">
        <f>(114.0/B51*100)</f>
        <v/>
      </c>
      <c r="D51" s="19" t="n">
        <v>6752</v>
      </c>
      <c r="E51" s="18" t="n">
        <v>7.95740101</v>
      </c>
      <c r="F51" s="20" t="n">
        <v>0.41456446</v>
      </c>
      <c r="G51" s="18" t="n">
        <v>29.36592519</v>
      </c>
      <c r="H51" s="20" t="n">
        <v>0.92567121</v>
      </c>
      <c r="I51" s="18" t="n">
        <v>31.63466857</v>
      </c>
      <c r="J51" s="20" t="n">
        <v>0.79384374</v>
      </c>
      <c r="K51" s="18" t="n">
        <v>12.85474885</v>
      </c>
      <c r="L51" s="20" t="n">
        <v>0.56673184</v>
      </c>
      <c r="M51" s="18" t="n">
        <v>0.19324073</v>
      </c>
      <c r="N51" s="20" t="n">
        <v>0.05394884</v>
      </c>
      <c r="O51" s="18" t="n">
        <v>0.58279699</v>
      </c>
      <c r="P51" s="20" t="n">
        <v>0.1010111</v>
      </c>
      <c r="Q51" s="18" t="s">
        <v>182</v>
      </c>
      <c r="R51" s="20" t="s">
        <v>182</v>
      </c>
      <c r="S51" s="18" t="n">
        <v>10.57769527</v>
      </c>
      <c r="T51" s="20" t="n">
        <v>0.61230008</v>
      </c>
      <c r="U51" s="18" t="n">
        <v>0</v>
      </c>
      <c r="V51" s="20" t="n">
        <v>0</v>
      </c>
      <c r="W51" s="18" t="n">
        <v>6.83352339</v>
      </c>
      <c r="X51" s="20" t="n">
        <v>1.13499428</v>
      </c>
    </row>
    <row r="52" spans="1:24">
      <c r="A52" s="15" t="s">
        <v>227</v>
      </c>
      <c r="B52" s="17" t="n">
        <v>5809</v>
      </c>
      <c r="C52" s="18">
        <f>(118.0/B52*100)</f>
        <v/>
      </c>
      <c r="D52" s="19" t="n">
        <v>5691</v>
      </c>
      <c r="E52" s="18" t="n">
        <v>12.64524382</v>
      </c>
      <c r="F52" s="20" t="n">
        <v>0.44464249</v>
      </c>
      <c r="G52" s="18" t="n">
        <v>43.91998105</v>
      </c>
      <c r="H52" s="20" t="n">
        <v>0.75854286</v>
      </c>
      <c r="I52" s="18" t="n">
        <v>35.47052773</v>
      </c>
      <c r="J52" s="20" t="n">
        <v>0.77896184</v>
      </c>
      <c r="K52" s="18" t="n">
        <v>5.95773339</v>
      </c>
      <c r="L52" s="20" t="n">
        <v>0.32719014</v>
      </c>
      <c r="M52" s="18" t="n">
        <v>0.17312112</v>
      </c>
      <c r="N52" s="20" t="n">
        <v>0.05708192</v>
      </c>
      <c r="O52" s="18" t="n">
        <v>0.34053161</v>
      </c>
      <c r="P52" s="20" t="n">
        <v>0.08846728</v>
      </c>
      <c r="Q52" s="18" t="s">
        <v>182</v>
      </c>
      <c r="R52" s="20" t="s">
        <v>182</v>
      </c>
      <c r="S52" s="18" t="n">
        <v>0</v>
      </c>
      <c r="T52" s="20" t="n">
        <v>0</v>
      </c>
      <c r="U52" s="18" t="n">
        <v>0</v>
      </c>
      <c r="V52" s="20" t="n">
        <v>0</v>
      </c>
      <c r="W52" s="18" t="n">
        <v>1.49286129</v>
      </c>
      <c r="X52" s="20" t="n">
        <v>0.25620134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(455.0/B54*100)</f>
        <v/>
      </c>
      <c r="D54" s="19" t="n">
        <v>4285</v>
      </c>
      <c r="E54" s="18" t="n">
        <v>7.99034328</v>
      </c>
      <c r="F54" s="20" t="n">
        <v>0.4929224</v>
      </c>
      <c r="G54" s="18" t="n">
        <v>22.15962359</v>
      </c>
      <c r="H54" s="20" t="n">
        <v>0.93421102</v>
      </c>
      <c r="I54" s="18" t="n">
        <v>33.54793726</v>
      </c>
      <c r="J54" s="20" t="n">
        <v>0.88997331</v>
      </c>
      <c r="K54" s="18" t="n">
        <v>25.81211936</v>
      </c>
      <c r="L54" s="20" t="n">
        <v>1.02293199</v>
      </c>
      <c r="M54" s="18" t="n">
        <v>3.09952968</v>
      </c>
      <c r="N54" s="20" t="n">
        <v>0.35616791</v>
      </c>
      <c r="O54" s="18" t="n">
        <v>3.33631941</v>
      </c>
      <c r="P54" s="20" t="n">
        <v>0.32226228</v>
      </c>
      <c r="Q54" s="18" t="s">
        <v>182</v>
      </c>
      <c r="R54" s="20" t="s">
        <v>182</v>
      </c>
      <c r="S54" s="18" t="n">
        <v>0</v>
      </c>
      <c r="T54" s="20" t="n">
        <v>0</v>
      </c>
      <c r="U54" s="18" t="n">
        <v>0</v>
      </c>
      <c r="V54" s="20" t="n">
        <v>0</v>
      </c>
      <c r="W54" s="18" t="n">
        <v>4.05412743</v>
      </c>
      <c r="X54" s="20" t="n">
        <v>0.54628006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27.51042343</v>
      </c>
      <c r="F56" s="20" t="n">
        <v>0.68821314</v>
      </c>
      <c r="G56" s="18" t="n">
        <v>49.45427033</v>
      </c>
      <c r="H56" s="20" t="n">
        <v>0.67015972</v>
      </c>
      <c r="I56" s="18" t="n">
        <v>18.58565079</v>
      </c>
      <c r="J56" s="20" t="n">
        <v>0.47242757</v>
      </c>
      <c r="K56" s="18" t="n">
        <v>2.69854516</v>
      </c>
      <c r="L56" s="20" t="n">
        <v>0.23451032</v>
      </c>
      <c r="M56" s="18" t="n">
        <v>0.18737576</v>
      </c>
      <c r="N56" s="20" t="n">
        <v>0.06629479000000001</v>
      </c>
      <c r="O56" s="18" t="n">
        <v>0.86016939</v>
      </c>
      <c r="P56" s="20" t="n">
        <v>0.13748164</v>
      </c>
      <c r="Q56" s="18" t="s">
        <v>182</v>
      </c>
      <c r="R56" s="20" t="s">
        <v>182</v>
      </c>
      <c r="S56" s="18" t="n">
        <v>0</v>
      </c>
      <c r="T56" s="20" t="n">
        <v>0</v>
      </c>
      <c r="U56" s="18" t="n">
        <v>0</v>
      </c>
      <c r="V56" s="20" t="n">
        <v>0</v>
      </c>
      <c r="W56" s="18" t="n">
        <v>0.70356514</v>
      </c>
      <c r="X56" s="20" t="n">
        <v>0.19616231</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(258.0/B61*100)</f>
        <v/>
      </c>
      <c r="D61" s="19" t="n">
        <v>6267</v>
      </c>
      <c r="E61" s="18" t="n">
        <v>19.86519271</v>
      </c>
      <c r="F61" s="20" t="n">
        <v>0.59162174</v>
      </c>
      <c r="G61" s="18" t="n">
        <v>50.30532415</v>
      </c>
      <c r="H61" s="20" t="n">
        <v>0.71261252</v>
      </c>
      <c r="I61" s="18" t="n">
        <v>22.74122244</v>
      </c>
      <c r="J61" s="20" t="n">
        <v>0.69132553</v>
      </c>
      <c r="K61" s="18" t="n">
        <v>3.50688743</v>
      </c>
      <c r="L61" s="20" t="n">
        <v>0.24258121</v>
      </c>
      <c r="M61" s="18" t="n">
        <v>0.58181865</v>
      </c>
      <c r="N61" s="20" t="n">
        <v>0.11112698</v>
      </c>
      <c r="O61" s="18" t="n">
        <v>1.11377302</v>
      </c>
      <c r="P61" s="20" t="n">
        <v>0.15868479</v>
      </c>
      <c r="Q61" s="18" t="s">
        <v>182</v>
      </c>
      <c r="R61" s="20" t="s">
        <v>182</v>
      </c>
      <c r="S61" s="18" t="n">
        <v>0</v>
      </c>
      <c r="T61" s="20" t="n">
        <v>0</v>
      </c>
      <c r="U61" s="18" t="n">
        <v>0</v>
      </c>
      <c r="V61" s="20" t="n">
        <v>0</v>
      </c>
      <c r="W61" s="18" t="n">
        <v>1.8857816</v>
      </c>
      <c r="X61" s="20" t="n">
        <v>0.37303027</v>
      </c>
    </row>
    <row r="62" spans="1:24">
      <c r="A62" s="15" t="s">
        <v>237</v>
      </c>
      <c r="B62" s="17" t="n">
        <v>4476</v>
      </c>
      <c r="C62" s="18">
        <f>(5.0/B62*100)</f>
        <v/>
      </c>
      <c r="D62" s="19" t="n">
        <v>4471</v>
      </c>
      <c r="E62" s="18" t="n">
        <v>17.00483791</v>
      </c>
      <c r="F62" s="20" t="n">
        <v>0.56945333</v>
      </c>
      <c r="G62" s="18" t="n">
        <v>50.1219258</v>
      </c>
      <c r="H62" s="20" t="n">
        <v>0.72854298</v>
      </c>
      <c r="I62" s="18" t="n">
        <v>28.05389401</v>
      </c>
      <c r="J62" s="20" t="n">
        <v>0.69015096</v>
      </c>
      <c r="K62" s="18" t="n">
        <v>3.98949425</v>
      </c>
      <c r="L62" s="20" t="n">
        <v>0.26701928</v>
      </c>
      <c r="M62" s="18" t="n">
        <v>0.11129808</v>
      </c>
      <c r="N62" s="20" t="n">
        <v>0.04977982</v>
      </c>
      <c r="O62" s="18" t="n">
        <v>0.58527585</v>
      </c>
      <c r="P62" s="20" t="n">
        <v>0.13101018</v>
      </c>
      <c r="Q62" s="18" t="s">
        <v>182</v>
      </c>
      <c r="R62" s="20" t="s">
        <v>182</v>
      </c>
      <c r="S62" s="18" t="n">
        <v>0</v>
      </c>
      <c r="T62" s="20" t="n">
        <v>0</v>
      </c>
      <c r="U62" s="18" t="n">
        <v>0</v>
      </c>
      <c r="V62" s="20" t="n">
        <v>0</v>
      </c>
      <c r="W62" s="18" t="n">
        <v>0.13327409</v>
      </c>
      <c r="X62" s="20" t="n">
        <v>0.05437372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(24.0/B67*100)</f>
        <v/>
      </c>
      <c r="D67" s="19" t="n">
        <v>6947</v>
      </c>
      <c r="E67" s="18" t="n">
        <v>7.86912447</v>
      </c>
      <c r="F67" s="20" t="n">
        <v>0.38581295</v>
      </c>
      <c r="G67" s="18" t="n">
        <v>23.49313973</v>
      </c>
      <c r="H67" s="20" t="n">
        <v>0.70579148</v>
      </c>
      <c r="I67" s="18" t="n">
        <v>31.18074746</v>
      </c>
      <c r="J67" s="20" t="n">
        <v>0.6287164200000001</v>
      </c>
      <c r="K67" s="18" t="n">
        <v>28.52805438</v>
      </c>
      <c r="L67" s="20" t="n">
        <v>0.81132112</v>
      </c>
      <c r="M67" s="18" t="n">
        <v>4.36945365</v>
      </c>
      <c r="N67" s="20" t="n">
        <v>0.3592792</v>
      </c>
      <c r="O67" s="18" t="n">
        <v>4.19790034</v>
      </c>
      <c r="P67" s="20" t="n">
        <v>0.33644539</v>
      </c>
      <c r="Q67" s="18" t="s">
        <v>182</v>
      </c>
      <c r="R67" s="20" t="s">
        <v>182</v>
      </c>
      <c r="S67" s="18" t="n">
        <v>0</v>
      </c>
      <c r="T67" s="20" t="n">
        <v>0</v>
      </c>
      <c r="U67" s="18" t="n">
        <v>0</v>
      </c>
      <c r="V67" s="20" t="n">
        <v>0</v>
      </c>
      <c r="W67" s="18" t="n">
        <v>0.36157996</v>
      </c>
      <c r="X67" s="20" t="n">
        <v>0.07816712000000001</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5.41446507</v>
      </c>
      <c r="F70" s="20" t="n">
        <v>0.33813505</v>
      </c>
      <c r="G70" s="18" t="n">
        <v>29.81787997</v>
      </c>
      <c r="H70" s="20" t="n">
        <v>0.77281358</v>
      </c>
      <c r="I70" s="18" t="n">
        <v>44.36146059</v>
      </c>
      <c r="J70" s="20" t="n">
        <v>0.64160977</v>
      </c>
      <c r="K70" s="18" t="n">
        <v>17.77737742</v>
      </c>
      <c r="L70" s="20" t="n">
        <v>0.85867723</v>
      </c>
      <c r="M70" s="18" t="n">
        <v>0.3185171</v>
      </c>
      <c r="N70" s="20" t="n">
        <v>0.07116786999999999</v>
      </c>
      <c r="O70" s="18" t="n">
        <v>0.78554432</v>
      </c>
      <c r="P70" s="20" t="n">
        <v>0.1032537</v>
      </c>
      <c r="Q70" s="18" t="s">
        <v>182</v>
      </c>
      <c r="R70" s="20" t="s">
        <v>182</v>
      </c>
      <c r="S70" s="18" t="n">
        <v>0</v>
      </c>
      <c r="T70" s="20" t="n">
        <v>0</v>
      </c>
      <c r="U70" s="18" t="n">
        <v>0</v>
      </c>
      <c r="V70" s="20" t="n">
        <v>0</v>
      </c>
      <c r="W70" s="18" t="n">
        <v>1.52475554</v>
      </c>
      <c r="X70" s="20" t="n">
        <v>0.25812516</v>
      </c>
    </row>
    <row r="71" spans="1:24">
      <c r="A71" s="15" t="s">
        <v>246</v>
      </c>
      <c r="B71" s="17" t="n">
        <v>6115</v>
      </c>
      <c r="C71" s="18">
        <f>(111.0/B71*100)</f>
        <v/>
      </c>
      <c r="D71" s="19" t="n">
        <v>6004</v>
      </c>
      <c r="E71" s="18" t="n">
        <v>17.20620652</v>
      </c>
      <c r="F71" s="20" t="n">
        <v>0.4616964</v>
      </c>
      <c r="G71" s="18" t="n">
        <v>45.31283337</v>
      </c>
      <c r="H71" s="20" t="n">
        <v>0.64406854</v>
      </c>
      <c r="I71" s="18" t="n">
        <v>30.85783917</v>
      </c>
      <c r="J71" s="20" t="n">
        <v>0.58518626</v>
      </c>
      <c r="K71" s="18" t="n">
        <v>5.56130854</v>
      </c>
      <c r="L71" s="20" t="n">
        <v>0.30885899</v>
      </c>
      <c r="M71" s="18" t="n">
        <v>0.12108256</v>
      </c>
      <c r="N71" s="20" t="n">
        <v>0.04579991</v>
      </c>
      <c r="O71" s="18" t="n">
        <v>0.43806569</v>
      </c>
      <c r="P71" s="20" t="n">
        <v>0.07801204</v>
      </c>
      <c r="Q71" s="18" t="s">
        <v>182</v>
      </c>
      <c r="R71" s="20" t="s">
        <v>182</v>
      </c>
      <c r="S71" s="18" t="n">
        <v>0</v>
      </c>
      <c r="T71" s="20" t="n">
        <v>0</v>
      </c>
      <c r="U71" s="18" t="n">
        <v>0</v>
      </c>
      <c r="V71" s="20" t="n">
        <v>0</v>
      </c>
      <c r="W71" s="18" t="n">
        <v>0.50266416</v>
      </c>
      <c r="X71" s="20" t="n">
        <v>0.08494989999999999</v>
      </c>
    </row>
    <row r="72" spans="1:24">
      <c r="A72" s="15" t="s">
        <v>247</v>
      </c>
      <c r="B72" s="17" t="n">
        <v>7708</v>
      </c>
      <c r="C72" s="18">
        <f>(8.0/B72*100)</f>
        <v/>
      </c>
      <c r="D72" s="19" t="n">
        <v>7700</v>
      </c>
      <c r="E72" s="18" t="n">
        <v>13.04683247</v>
      </c>
      <c r="F72" s="20" t="n">
        <v>0.51781413</v>
      </c>
      <c r="G72" s="18" t="n">
        <v>39.09122792</v>
      </c>
      <c r="H72" s="20" t="n">
        <v>0.64852386</v>
      </c>
      <c r="I72" s="18" t="n">
        <v>38.55739949</v>
      </c>
      <c r="J72" s="20" t="n">
        <v>0.63338658</v>
      </c>
      <c r="K72" s="18" t="n">
        <v>8.54030523</v>
      </c>
      <c r="L72" s="20" t="n">
        <v>0.39397962</v>
      </c>
      <c r="M72" s="18" t="n">
        <v>0.06169687</v>
      </c>
      <c r="N72" s="20" t="n">
        <v>0.02676855</v>
      </c>
      <c r="O72" s="18" t="n">
        <v>0.58560189</v>
      </c>
      <c r="P72" s="20" t="n">
        <v>0.09794811</v>
      </c>
      <c r="Q72" s="18" t="s">
        <v>182</v>
      </c>
      <c r="R72" s="20" t="s">
        <v>182</v>
      </c>
      <c r="S72" s="18" t="n">
        <v>0</v>
      </c>
      <c r="T72" s="20" t="n">
        <v>0</v>
      </c>
      <c r="U72" s="18" t="n">
        <v>0</v>
      </c>
      <c r="V72" s="20" t="n">
        <v>0</v>
      </c>
      <c r="W72" s="18" t="n">
        <v>0.11693613</v>
      </c>
      <c r="X72" s="20" t="n">
        <v>0.05028892</v>
      </c>
    </row>
    <row r="73" spans="1:24">
      <c r="A73" s="15" t="s">
        <v>248</v>
      </c>
      <c r="B73" s="17" t="n">
        <v>8249</v>
      </c>
      <c r="C73" s="18">
        <f>(229.0/B73*100)</f>
        <v/>
      </c>
      <c r="D73" s="19" t="n">
        <v>8020</v>
      </c>
      <c r="E73" s="18" t="n">
        <v>6.62801088</v>
      </c>
      <c r="F73" s="20" t="n">
        <v>0.43875261</v>
      </c>
      <c r="G73" s="18" t="n">
        <v>32.50707285</v>
      </c>
      <c r="H73" s="20" t="n">
        <v>0.8163653</v>
      </c>
      <c r="I73" s="18" t="n">
        <v>38.51495321</v>
      </c>
      <c r="J73" s="20" t="n">
        <v>0.8189036200000001</v>
      </c>
      <c r="K73" s="18" t="n">
        <v>18.86922487</v>
      </c>
      <c r="L73" s="20" t="n">
        <v>0.71150108</v>
      </c>
      <c r="M73" s="18" t="n">
        <v>0.41402653</v>
      </c>
      <c r="N73" s="20" t="n">
        <v>0.09885126</v>
      </c>
      <c r="O73" s="18" t="n">
        <v>2.48690356</v>
      </c>
      <c r="P73" s="20" t="n">
        <v>0.24953335</v>
      </c>
      <c r="Q73" s="18" t="s">
        <v>182</v>
      </c>
      <c r="R73" s="20" t="s">
        <v>182</v>
      </c>
      <c r="S73" s="18" t="n">
        <v>0</v>
      </c>
      <c r="T73" s="20" t="n">
        <v>0</v>
      </c>
      <c r="U73" s="18" t="n">
        <v>0</v>
      </c>
      <c r="V73" s="20" t="n">
        <v>0</v>
      </c>
      <c r="W73" s="18" t="n">
        <v>0.57980812</v>
      </c>
      <c r="X73" s="20" t="n">
        <v>0.11932233</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(271.0/B77*100)</f>
        <v/>
      </c>
      <c r="D77" s="19" t="n">
        <v>5791</v>
      </c>
      <c r="E77" s="18" t="n">
        <v>16.66691664</v>
      </c>
      <c r="F77" s="20" t="n">
        <v>0.59010531</v>
      </c>
      <c r="G77" s="18" t="n">
        <v>44.37611846</v>
      </c>
      <c r="H77" s="20" t="n">
        <v>0.7130006</v>
      </c>
      <c r="I77" s="18" t="n">
        <v>26.93059526</v>
      </c>
      <c r="J77" s="20" t="n">
        <v>0.72987332</v>
      </c>
      <c r="K77" s="18" t="n">
        <v>6.07986207</v>
      </c>
      <c r="L77" s="20" t="n">
        <v>0.36532488</v>
      </c>
      <c r="M77" s="18" t="n">
        <v>0.18058088</v>
      </c>
      <c r="N77" s="20" t="n">
        <v>0.05091098</v>
      </c>
      <c r="O77" s="18" t="n">
        <v>0.98746288</v>
      </c>
      <c r="P77" s="20" t="n">
        <v>0.11696102</v>
      </c>
      <c r="Q77" s="18" t="s">
        <v>182</v>
      </c>
      <c r="R77" s="20" t="s">
        <v>182</v>
      </c>
      <c r="S77" s="18" t="n">
        <v>0</v>
      </c>
      <c r="T77" s="20" t="n">
        <v>0</v>
      </c>
      <c r="U77" s="18" t="n">
        <v>0</v>
      </c>
      <c r="V77" s="20" t="n">
        <v>0</v>
      </c>
      <c r="W77" s="18" t="n">
        <v>4.77846382</v>
      </c>
      <c r="X77" s="20" t="n">
        <v>0.56389545</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AB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8">
      <c r="A1" s="4" t="s">
        <v>163</v>
      </c>
    </row>
    <row r="2" spans="1:28">
      <c r="A2" s="5" t="s">
        <v>301</v>
      </c>
    </row>
    <row customHeight="1" ht="30" r="4" spans="1:28">
      <c r="A4" s="6" t="n"/>
      <c r="B4" s="7" t="s">
        <v>165</v>
      </c>
      <c r="C4" s="7" t="s">
        <v>166</v>
      </c>
      <c r="D4" s="8" t="s">
        <v>165</v>
      </c>
      <c r="E4" s="9" t="s">
        <v>302</v>
      </c>
      <c r="F4" s="10" t="n"/>
      <c r="G4" s="9" t="s">
        <v>303</v>
      </c>
      <c r="H4" s="10" t="n"/>
      <c r="I4" s="9" t="s">
        <v>304</v>
      </c>
      <c r="J4" s="10" t="n"/>
      <c r="K4" s="9" t="s">
        <v>305</v>
      </c>
      <c r="L4" s="10" t="n"/>
      <c r="M4" s="9" t="s">
        <v>306</v>
      </c>
      <c r="N4" s="10" t="n"/>
      <c r="O4" s="9" t="s">
        <v>307</v>
      </c>
      <c r="P4" s="10" t="n"/>
      <c r="Q4" s="9" t="s">
        <v>308</v>
      </c>
      <c r="R4" s="10" t="n"/>
      <c r="S4" s="9" t="s">
        <v>170</v>
      </c>
      <c r="T4" s="10" t="n"/>
      <c r="U4" s="9" t="s">
        <v>171</v>
      </c>
      <c r="V4" s="10" t="n"/>
      <c r="W4" s="9" t="s">
        <v>172</v>
      </c>
      <c r="X4" s="10" t="n"/>
      <c r="Y4" s="9" t="s">
        <v>173</v>
      </c>
      <c r="Z4" s="10" t="n"/>
      <c r="AA4" s="9" t="s">
        <v>174</v>
      </c>
      <c r="AB4" s="10" t="n"/>
    </row>
    <row r="5" spans="1:28">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c r="Y5" s="12" t="s">
        <v>178</v>
      </c>
      <c r="Z5" s="11" t="s">
        <v>179</v>
      </c>
      <c r="AA5" s="12" t="s">
        <v>178</v>
      </c>
      <c r="AB5" s="11" t="s">
        <v>179</v>
      </c>
    </row>
    <row r="6" spans="1:28">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5" t="n"/>
      <c r="Y6" s="14" t="n"/>
      <c r="Z6" s="15" t="n"/>
      <c r="AA6" s="14" t="n"/>
      <c r="AB6" s="16" t="n"/>
    </row>
    <row r="7" spans="1:28">
      <c r="A7" s="15" t="s">
        <v>181</v>
      </c>
      <c r="B7" s="17" t="n">
        <v>14530</v>
      </c>
      <c r="C7" s="18">
        <f>(1117.0/B7*100)</f>
        <v/>
      </c>
      <c r="D7" s="19" t="n">
        <v>13413</v>
      </c>
      <c r="E7" s="18" t="n">
        <v>5.77173882</v>
      </c>
      <c r="F7" s="20" t="n">
        <v>0.27669703</v>
      </c>
      <c r="G7" s="18" t="n">
        <v>17.8108774</v>
      </c>
      <c r="H7" s="20" t="n">
        <v>0.53212056</v>
      </c>
      <c r="I7" s="18" t="n">
        <v>19.17780338</v>
      </c>
      <c r="J7" s="20" t="n">
        <v>0.44767116</v>
      </c>
      <c r="K7" s="18" t="n">
        <v>21.09350007</v>
      </c>
      <c r="L7" s="20" t="n">
        <v>0.44966619</v>
      </c>
      <c r="M7" s="18" t="n">
        <v>18.23366682</v>
      </c>
      <c r="N7" s="20" t="n">
        <v>0.53433696</v>
      </c>
      <c r="O7" s="18" t="n">
        <v>9.36314947</v>
      </c>
      <c r="P7" s="20" t="n">
        <v>0.43451726</v>
      </c>
      <c r="Q7" s="18" t="n">
        <v>4.0848012</v>
      </c>
      <c r="R7" s="20" t="n">
        <v>0.23535492</v>
      </c>
      <c r="S7" s="18" t="n">
        <v>0.88353558</v>
      </c>
      <c r="T7" s="20" t="n">
        <v>0.10664806</v>
      </c>
      <c r="U7" s="18" t="s">
        <v>182</v>
      </c>
      <c r="V7" s="20" t="s">
        <v>182</v>
      </c>
      <c r="W7" s="18" t="n">
        <v>0</v>
      </c>
      <c r="X7" s="20" t="n">
        <v>0</v>
      </c>
      <c r="Y7" s="18" t="n">
        <v>0</v>
      </c>
      <c r="Z7" s="20" t="n">
        <v>0</v>
      </c>
      <c r="AA7" s="18" t="n">
        <v>3.58092726</v>
      </c>
      <c r="AB7" s="20" t="n">
        <v>0.26284837</v>
      </c>
    </row>
    <row r="8" spans="1:28">
      <c r="A8" s="15" t="s">
        <v>183</v>
      </c>
      <c r="B8" s="17" t="n">
        <v>7007</v>
      </c>
      <c r="C8" s="18">
        <f>(138.0/B8*100)</f>
        <v/>
      </c>
      <c r="D8" s="19" t="n">
        <v>6869</v>
      </c>
      <c r="E8" s="18" t="n">
        <v>18.02262086</v>
      </c>
      <c r="F8" s="20" t="n">
        <v>0.70940081</v>
      </c>
      <c r="G8" s="18" t="n">
        <v>31.62111454</v>
      </c>
      <c r="H8" s="20" t="n">
        <v>0.77509056</v>
      </c>
      <c r="I8" s="18" t="n">
        <v>15.54940123</v>
      </c>
      <c r="J8" s="20" t="n">
        <v>0.55786217</v>
      </c>
      <c r="K8" s="18" t="n">
        <v>12.62064363</v>
      </c>
      <c r="L8" s="20" t="n">
        <v>0.46872517</v>
      </c>
      <c r="M8" s="18" t="n">
        <v>9.452197999999999</v>
      </c>
      <c r="N8" s="20" t="n">
        <v>0.51406778</v>
      </c>
      <c r="O8" s="18" t="n">
        <v>4.13237729</v>
      </c>
      <c r="P8" s="20" t="n">
        <v>0.30908079</v>
      </c>
      <c r="Q8" s="18" t="n">
        <v>5.05358574</v>
      </c>
      <c r="R8" s="20" t="n">
        <v>0.34629261</v>
      </c>
      <c r="S8" s="18" t="n">
        <v>0.6491552900000001</v>
      </c>
      <c r="T8" s="20" t="n">
        <v>0.13477007</v>
      </c>
      <c r="U8" s="18" t="s">
        <v>182</v>
      </c>
      <c r="V8" s="20" t="s">
        <v>182</v>
      </c>
      <c r="W8" s="18" t="n">
        <v>0.48175768</v>
      </c>
      <c r="X8" s="20" t="n">
        <v>0.11865919</v>
      </c>
      <c r="Y8" s="18" t="n">
        <v>0</v>
      </c>
      <c r="Z8" s="20" t="n">
        <v>0</v>
      </c>
      <c r="AA8" s="18" t="n">
        <v>2.41714575</v>
      </c>
      <c r="AB8" s="20" t="n">
        <v>0.27332875</v>
      </c>
    </row>
    <row r="9" spans="1:28">
      <c r="A9" s="15" t="s">
        <v>184</v>
      </c>
      <c r="B9" s="17" t="n">
        <v>9651</v>
      </c>
      <c r="C9" s="18">
        <f>(534.0/B9*100)</f>
        <v/>
      </c>
      <c r="D9" s="19" t="n">
        <v>9117</v>
      </c>
      <c r="E9" s="18" t="n">
        <v>36.41077328</v>
      </c>
      <c r="F9" s="20" t="n">
        <v>0.97908695</v>
      </c>
      <c r="G9" s="18" t="n">
        <v>24.08892822</v>
      </c>
      <c r="H9" s="20" t="n">
        <v>0.64694842</v>
      </c>
      <c r="I9" s="18" t="n">
        <v>13.21653387</v>
      </c>
      <c r="J9" s="20" t="n">
        <v>0.44273186</v>
      </c>
      <c r="K9" s="18" t="n">
        <v>9.083812330000001</v>
      </c>
      <c r="L9" s="20" t="n">
        <v>0.4323326</v>
      </c>
      <c r="M9" s="18" t="n">
        <v>5.55350077</v>
      </c>
      <c r="N9" s="20" t="n">
        <v>0.31423221</v>
      </c>
      <c r="O9" s="18" t="n">
        <v>2.54473367</v>
      </c>
      <c r="P9" s="20" t="n">
        <v>0.18184</v>
      </c>
      <c r="Q9" s="18" t="n">
        <v>3.1390416</v>
      </c>
      <c r="R9" s="20" t="n">
        <v>0.21164619</v>
      </c>
      <c r="S9" s="18" t="n">
        <v>0.10799559</v>
      </c>
      <c r="T9" s="20" t="n">
        <v>0.03366791</v>
      </c>
      <c r="U9" s="18" t="s">
        <v>182</v>
      </c>
      <c r="V9" s="20" t="s">
        <v>182</v>
      </c>
      <c r="W9" s="18" t="n">
        <v>3.14983206</v>
      </c>
      <c r="X9" s="20" t="n">
        <v>0.56284782</v>
      </c>
      <c r="Y9" s="18" t="n">
        <v>0</v>
      </c>
      <c r="Z9" s="20" t="n">
        <v>0</v>
      </c>
      <c r="AA9" s="18" t="n">
        <v>2.70484862</v>
      </c>
      <c r="AB9" s="20" t="n">
        <v>0.35345397</v>
      </c>
    </row>
    <row r="10" spans="1:28">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n">
        <v>0</v>
      </c>
      <c r="R10" s="20" t="n">
        <v>0</v>
      </c>
      <c r="S10" s="18" t="n">
        <v>0</v>
      </c>
      <c r="T10" s="20" t="n">
        <v>0</v>
      </c>
      <c r="U10" s="18" t="s">
        <v>182</v>
      </c>
      <c r="V10" s="20" t="s">
        <v>182</v>
      </c>
      <c r="W10" s="18" t="n">
        <v>100</v>
      </c>
      <c r="X10" s="20" t="n">
        <v>0</v>
      </c>
      <c r="Y10" s="18" t="n">
        <v>0</v>
      </c>
      <c r="Z10" s="20" t="n">
        <v>0</v>
      </c>
      <c r="AA10" s="18" t="n">
        <v>0</v>
      </c>
      <c r="AB10" s="20" t="n">
        <v>0</v>
      </c>
    </row>
    <row r="11" spans="1:28">
      <c r="A11" s="15" t="s">
        <v>186</v>
      </c>
      <c r="B11" s="17" t="n">
        <v>7053</v>
      </c>
      <c r="C11" s="18">
        <f>(111.0/B11*100)</f>
        <v/>
      </c>
      <c r="D11" s="19" t="n">
        <v>6942</v>
      </c>
      <c r="E11" s="18" t="n">
        <v>31.73409931</v>
      </c>
      <c r="F11" s="20" t="n">
        <v>1.07150628</v>
      </c>
      <c r="G11" s="18" t="n">
        <v>21.0254697</v>
      </c>
      <c r="H11" s="20" t="n">
        <v>0.67305201</v>
      </c>
      <c r="I11" s="18" t="n">
        <v>11.15429544</v>
      </c>
      <c r="J11" s="20" t="n">
        <v>0.426036</v>
      </c>
      <c r="K11" s="18" t="n">
        <v>11.22168724</v>
      </c>
      <c r="L11" s="20" t="n">
        <v>0.48117876</v>
      </c>
      <c r="M11" s="18" t="n">
        <v>6.70241241</v>
      </c>
      <c r="N11" s="20" t="n">
        <v>0.40893071</v>
      </c>
      <c r="O11" s="18" t="n">
        <v>4.71653342</v>
      </c>
      <c r="P11" s="20" t="n">
        <v>0.27921907</v>
      </c>
      <c r="Q11" s="18" t="n">
        <v>9.37430209</v>
      </c>
      <c r="R11" s="20" t="n">
        <v>0.55765668</v>
      </c>
      <c r="S11" s="18" t="n">
        <v>0.64754814</v>
      </c>
      <c r="T11" s="20" t="n">
        <v>0.1535448</v>
      </c>
      <c r="U11" s="18" t="s">
        <v>182</v>
      </c>
      <c r="V11" s="20" t="s">
        <v>182</v>
      </c>
      <c r="W11" s="18" t="n">
        <v>0</v>
      </c>
      <c r="X11" s="20" t="n">
        <v>0</v>
      </c>
      <c r="Y11" s="18" t="n">
        <v>0</v>
      </c>
      <c r="Z11" s="20" t="n">
        <v>0</v>
      </c>
      <c r="AA11" s="18" t="n">
        <v>3.42365225</v>
      </c>
      <c r="AB11" s="20" t="n">
        <v>0.38574738</v>
      </c>
    </row>
    <row r="12" spans="1:28">
      <c r="A12" s="15" t="s">
        <v>187</v>
      </c>
      <c r="B12" s="17" t="n">
        <v>6894</v>
      </c>
      <c r="C12" s="18">
        <f>(125.0/B12*100)</f>
        <v/>
      </c>
      <c r="D12" s="19" t="n">
        <v>6769</v>
      </c>
      <c r="E12" s="18" t="n">
        <v>22.20182877</v>
      </c>
      <c r="F12" s="20" t="n">
        <v>0.95116799</v>
      </c>
      <c r="G12" s="18" t="n">
        <v>28.57763573</v>
      </c>
      <c r="H12" s="20" t="n">
        <v>0.73093219</v>
      </c>
      <c r="I12" s="18" t="n">
        <v>13.00660183</v>
      </c>
      <c r="J12" s="20" t="n">
        <v>0.5865101700000001</v>
      </c>
      <c r="K12" s="18" t="n">
        <v>10.15790844</v>
      </c>
      <c r="L12" s="20" t="n">
        <v>0.43401638</v>
      </c>
      <c r="M12" s="18" t="n">
        <v>8.597342039999999</v>
      </c>
      <c r="N12" s="20" t="n">
        <v>0.41790696</v>
      </c>
      <c r="O12" s="18" t="n">
        <v>5.86735367</v>
      </c>
      <c r="P12" s="20" t="n">
        <v>0.40325625</v>
      </c>
      <c r="Q12" s="18" t="n">
        <v>6.98805196</v>
      </c>
      <c r="R12" s="20" t="n">
        <v>0.35149859</v>
      </c>
      <c r="S12" s="18" t="n">
        <v>0.51836193</v>
      </c>
      <c r="T12" s="20" t="n">
        <v>0.10097065</v>
      </c>
      <c r="U12" s="18" t="s">
        <v>182</v>
      </c>
      <c r="V12" s="20" t="s">
        <v>182</v>
      </c>
      <c r="W12" s="18" t="n">
        <v>2.37450177</v>
      </c>
      <c r="X12" s="20" t="n">
        <v>0.59805562</v>
      </c>
      <c r="Y12" s="18" t="n">
        <v>0</v>
      </c>
      <c r="Z12" s="20" t="n">
        <v>0</v>
      </c>
      <c r="AA12" s="18" t="n">
        <v>1.71041386</v>
      </c>
      <c r="AB12" s="20" t="n">
        <v>0.28253733</v>
      </c>
    </row>
    <row r="13" spans="1:28">
      <c r="A13" s="15" t="s">
        <v>188</v>
      </c>
      <c r="B13" s="17" t="n">
        <v>7161</v>
      </c>
      <c r="C13" s="18">
        <f>(312.0/B13*100)</f>
        <v/>
      </c>
      <c r="D13" s="19" t="n">
        <v>6849</v>
      </c>
      <c r="E13" s="18" t="n">
        <v>1.32020547</v>
      </c>
      <c r="F13" s="20" t="n">
        <v>0.18600494</v>
      </c>
      <c r="G13" s="18" t="n">
        <v>14.21064269</v>
      </c>
      <c r="H13" s="20" t="n">
        <v>0.72667414</v>
      </c>
      <c r="I13" s="18" t="n">
        <v>18.3464395</v>
      </c>
      <c r="J13" s="20" t="n">
        <v>0.67815041</v>
      </c>
      <c r="K13" s="18" t="n">
        <v>22.25668092</v>
      </c>
      <c r="L13" s="20" t="n">
        <v>0.72789395</v>
      </c>
      <c r="M13" s="18" t="n">
        <v>19.94856593</v>
      </c>
      <c r="N13" s="20" t="n">
        <v>0.83727721</v>
      </c>
      <c r="O13" s="18" t="n">
        <v>11.46663865</v>
      </c>
      <c r="P13" s="20" t="n">
        <v>0.718642</v>
      </c>
      <c r="Q13" s="18" t="n">
        <v>5.42698687</v>
      </c>
      <c r="R13" s="20" t="n">
        <v>0.42046537</v>
      </c>
      <c r="S13" s="18" t="n">
        <v>0.41002333</v>
      </c>
      <c r="T13" s="20" t="n">
        <v>0.08124918</v>
      </c>
      <c r="U13" s="18" t="s">
        <v>182</v>
      </c>
      <c r="V13" s="20" t="s">
        <v>182</v>
      </c>
      <c r="W13" s="18" t="n">
        <v>4.18782542</v>
      </c>
      <c r="X13" s="20" t="n">
        <v>0.48123522</v>
      </c>
      <c r="Y13" s="18" t="n">
        <v>0</v>
      </c>
      <c r="Z13" s="20" t="n">
        <v>0</v>
      </c>
      <c r="AA13" s="18" t="n">
        <v>2.42599121</v>
      </c>
      <c r="AB13" s="20" t="n">
        <v>0.30114565</v>
      </c>
    </row>
    <row r="14" spans="1:28">
      <c r="A14" s="15" t="s">
        <v>189</v>
      </c>
      <c r="B14" s="17" t="n">
        <v>5587</v>
      </c>
      <c r="C14" s="18">
        <f>(191.0/B14*100)</f>
        <v/>
      </c>
      <c r="D14" s="19" t="n">
        <v>5396</v>
      </c>
      <c r="E14" s="18" t="n">
        <v>13.19499565</v>
      </c>
      <c r="F14" s="20" t="n">
        <v>0.57952718</v>
      </c>
      <c r="G14" s="18" t="n">
        <v>28.49386687</v>
      </c>
      <c r="H14" s="20" t="n">
        <v>0.75081625</v>
      </c>
      <c r="I14" s="18" t="n">
        <v>17.94128749</v>
      </c>
      <c r="J14" s="20" t="n">
        <v>0.54860957</v>
      </c>
      <c r="K14" s="18" t="n">
        <v>14.12386692</v>
      </c>
      <c r="L14" s="20" t="n">
        <v>0.47154452</v>
      </c>
      <c r="M14" s="18" t="n">
        <v>12.24183276</v>
      </c>
      <c r="N14" s="20" t="n">
        <v>0.5065906</v>
      </c>
      <c r="O14" s="18" t="n">
        <v>6.64789326</v>
      </c>
      <c r="P14" s="20" t="n">
        <v>0.32608729</v>
      </c>
      <c r="Q14" s="18" t="n">
        <v>6.01921866</v>
      </c>
      <c r="R14" s="20" t="n">
        <v>0.42543157</v>
      </c>
      <c r="S14" s="18" t="n">
        <v>0.80181598</v>
      </c>
      <c r="T14" s="20" t="n">
        <v>0.14177271</v>
      </c>
      <c r="U14" s="18" t="s">
        <v>182</v>
      </c>
      <c r="V14" s="20" t="s">
        <v>182</v>
      </c>
      <c r="W14" s="18" t="n">
        <v>0</v>
      </c>
      <c r="X14" s="20" t="n">
        <v>0</v>
      </c>
      <c r="Y14" s="18" t="n">
        <v>0</v>
      </c>
      <c r="Z14" s="20" t="n">
        <v>0</v>
      </c>
      <c r="AA14" s="18" t="n">
        <v>0.53522241</v>
      </c>
      <c r="AB14" s="20" t="n">
        <v>0.09745163</v>
      </c>
    </row>
    <row r="15" spans="1:28">
      <c r="A15" s="15" t="s">
        <v>190</v>
      </c>
      <c r="B15" s="17" t="n">
        <v>5882</v>
      </c>
      <c r="C15" s="18">
        <f>(138.0/B15*100)</f>
        <v/>
      </c>
      <c r="D15" s="19" t="n">
        <v>5744</v>
      </c>
      <c r="E15" s="18" t="n">
        <v>6.419891</v>
      </c>
      <c r="F15" s="20" t="n">
        <v>0.36514056</v>
      </c>
      <c r="G15" s="18" t="n">
        <v>35.97194835</v>
      </c>
      <c r="H15" s="20" t="n">
        <v>0.82409809</v>
      </c>
      <c r="I15" s="18" t="n">
        <v>25.19463434</v>
      </c>
      <c r="J15" s="20" t="n">
        <v>0.69323722</v>
      </c>
      <c r="K15" s="18" t="n">
        <v>13.64231438</v>
      </c>
      <c r="L15" s="20" t="n">
        <v>0.51993123</v>
      </c>
      <c r="M15" s="18" t="n">
        <v>8.53060146</v>
      </c>
      <c r="N15" s="20" t="n">
        <v>0.36706644</v>
      </c>
      <c r="O15" s="18" t="n">
        <v>4.014718</v>
      </c>
      <c r="P15" s="20" t="n">
        <v>0.28358183</v>
      </c>
      <c r="Q15" s="18" t="n">
        <v>2.92913992</v>
      </c>
      <c r="R15" s="20" t="n">
        <v>0.25768401</v>
      </c>
      <c r="S15" s="18" t="n">
        <v>0.8697724999999999</v>
      </c>
      <c r="T15" s="20" t="n">
        <v>0.14789649</v>
      </c>
      <c r="U15" s="18" t="s">
        <v>182</v>
      </c>
      <c r="V15" s="20" t="s">
        <v>182</v>
      </c>
      <c r="W15" s="18" t="n">
        <v>1.02747325</v>
      </c>
      <c r="X15" s="20" t="n">
        <v>0.46050479</v>
      </c>
      <c r="Y15" s="18" t="n">
        <v>0</v>
      </c>
      <c r="Z15" s="20" t="n">
        <v>0</v>
      </c>
      <c r="AA15" s="18" t="n">
        <v>1.39950681</v>
      </c>
      <c r="AB15" s="20" t="n">
        <v>0.23669449</v>
      </c>
    </row>
    <row r="16" spans="1:28">
      <c r="A16" s="15" t="s">
        <v>191</v>
      </c>
      <c r="B16" s="17" t="n">
        <v>6108</v>
      </c>
      <c r="C16" s="18">
        <f>(254.0/B16*100)</f>
        <v/>
      </c>
      <c r="D16" s="19" t="n">
        <v>5854</v>
      </c>
      <c r="E16" s="18" t="n">
        <v>29.92280224</v>
      </c>
      <c r="F16" s="20" t="n">
        <v>0.88052869</v>
      </c>
      <c r="G16" s="18" t="n">
        <v>35.0768796</v>
      </c>
      <c r="H16" s="20" t="n">
        <v>0.7434021</v>
      </c>
      <c r="I16" s="18" t="n">
        <v>13.05589971</v>
      </c>
      <c r="J16" s="20" t="n">
        <v>0.5385446699999999</v>
      </c>
      <c r="K16" s="18" t="n">
        <v>8.28777292</v>
      </c>
      <c r="L16" s="20" t="n">
        <v>0.43199651</v>
      </c>
      <c r="M16" s="18" t="n">
        <v>4.41676304</v>
      </c>
      <c r="N16" s="20" t="n">
        <v>0.34065052</v>
      </c>
      <c r="O16" s="18" t="n">
        <v>2.08885029</v>
      </c>
      <c r="P16" s="20" t="n">
        <v>0.22231365</v>
      </c>
      <c r="Q16" s="18" t="n">
        <v>2.44558916</v>
      </c>
      <c r="R16" s="20" t="n">
        <v>0.22115571</v>
      </c>
      <c r="S16" s="18" t="n">
        <v>0.75540843</v>
      </c>
      <c r="T16" s="20" t="n">
        <v>0.12081585</v>
      </c>
      <c r="U16" s="18" t="s">
        <v>182</v>
      </c>
      <c r="V16" s="20" t="s">
        <v>182</v>
      </c>
      <c r="W16" s="18" t="n">
        <v>0</v>
      </c>
      <c r="X16" s="20" t="n">
        <v>0</v>
      </c>
      <c r="Y16" s="18" t="n">
        <v>0</v>
      </c>
      <c r="Z16" s="20" t="n">
        <v>0</v>
      </c>
      <c r="AA16" s="18" t="n">
        <v>3.95003461</v>
      </c>
      <c r="AB16" s="20" t="n">
        <v>0.47570298</v>
      </c>
    </row>
    <row r="17" spans="1:28">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n">
        <v>0</v>
      </c>
      <c r="R17" s="20" t="n">
        <v>0</v>
      </c>
      <c r="S17" s="18" t="n">
        <v>0</v>
      </c>
      <c r="T17" s="20" t="n">
        <v>0</v>
      </c>
      <c r="U17" s="18" t="s">
        <v>182</v>
      </c>
      <c r="V17" s="20" t="s">
        <v>182</v>
      </c>
      <c r="W17" s="18" t="n">
        <v>100</v>
      </c>
      <c r="X17" s="20" t="n">
        <v>0</v>
      </c>
      <c r="Y17" s="18" t="n">
        <v>0</v>
      </c>
      <c r="Z17" s="20" t="n">
        <v>0</v>
      </c>
      <c r="AA17" s="18" t="n">
        <v>0</v>
      </c>
      <c r="AB17" s="20" t="n">
        <v>0</v>
      </c>
    </row>
    <row r="18" spans="1:28">
      <c r="A18" s="15" t="s">
        <v>193</v>
      </c>
      <c r="B18" s="17" t="n">
        <v>5532</v>
      </c>
      <c r="C18" s="18">
        <f>(38.0/B18*100)</f>
        <v/>
      </c>
      <c r="D18" s="19" t="n">
        <v>5494</v>
      </c>
      <c r="E18" s="18" t="n">
        <v>35.26448325</v>
      </c>
      <c r="F18" s="20" t="n">
        <v>1.09420012</v>
      </c>
      <c r="G18" s="18" t="n">
        <v>22.84353783</v>
      </c>
      <c r="H18" s="20" t="n">
        <v>0.73107058</v>
      </c>
      <c r="I18" s="18" t="n">
        <v>9.97353434</v>
      </c>
      <c r="J18" s="20" t="n">
        <v>0.47028249</v>
      </c>
      <c r="K18" s="18" t="n">
        <v>9.89815085</v>
      </c>
      <c r="L18" s="20" t="n">
        <v>0.45735176</v>
      </c>
      <c r="M18" s="18" t="n">
        <v>8.488894439999999</v>
      </c>
      <c r="N18" s="20" t="n">
        <v>0.56633347</v>
      </c>
      <c r="O18" s="18" t="n">
        <v>4.42036613</v>
      </c>
      <c r="P18" s="20" t="n">
        <v>0.33925997</v>
      </c>
      <c r="Q18" s="18" t="n">
        <v>4.72911221</v>
      </c>
      <c r="R18" s="20" t="n">
        <v>0.397387</v>
      </c>
      <c r="S18" s="18" t="n">
        <v>1.52527951</v>
      </c>
      <c r="T18" s="20" t="n">
        <v>0.20680624</v>
      </c>
      <c r="U18" s="18" t="s">
        <v>182</v>
      </c>
      <c r="V18" s="20" t="s">
        <v>182</v>
      </c>
      <c r="W18" s="18" t="n">
        <v>0</v>
      </c>
      <c r="X18" s="20" t="n">
        <v>0</v>
      </c>
      <c r="Y18" s="18" t="n">
        <v>0</v>
      </c>
      <c r="Z18" s="20" t="n">
        <v>0</v>
      </c>
      <c r="AA18" s="18" t="n">
        <v>2.85664144</v>
      </c>
      <c r="AB18" s="20" t="n">
        <v>0.47971634</v>
      </c>
    </row>
    <row r="19" spans="1:28">
      <c r="A19" s="15" t="s">
        <v>194</v>
      </c>
      <c r="B19" s="17" t="n">
        <v>5658</v>
      </c>
      <c r="C19" s="18">
        <f>(128.0/B19*100)</f>
        <v/>
      </c>
      <c r="D19" s="19" t="n">
        <v>5530</v>
      </c>
      <c r="E19" s="18" t="n">
        <v>28.51827244</v>
      </c>
      <c r="F19" s="20" t="n">
        <v>1.02266057</v>
      </c>
      <c r="G19" s="18" t="n">
        <v>26.8710566</v>
      </c>
      <c r="H19" s="20" t="n">
        <v>0.83678196</v>
      </c>
      <c r="I19" s="18" t="n">
        <v>13.3910212</v>
      </c>
      <c r="J19" s="20" t="n">
        <v>0.50728373</v>
      </c>
      <c r="K19" s="18" t="n">
        <v>9.77287361</v>
      </c>
      <c r="L19" s="20" t="n">
        <v>0.42471126</v>
      </c>
      <c r="M19" s="18" t="n">
        <v>6.65295295</v>
      </c>
      <c r="N19" s="20" t="n">
        <v>0.37877316</v>
      </c>
      <c r="O19" s="18" t="n">
        <v>4.77023661</v>
      </c>
      <c r="P19" s="20" t="n">
        <v>0.36686018</v>
      </c>
      <c r="Q19" s="18" t="n">
        <v>7.45570187</v>
      </c>
      <c r="R19" s="20" t="n">
        <v>0.44279963</v>
      </c>
      <c r="S19" s="18" t="n">
        <v>0.83443669</v>
      </c>
      <c r="T19" s="20" t="n">
        <v>0.17555804</v>
      </c>
      <c r="U19" s="18" t="s">
        <v>182</v>
      </c>
      <c r="V19" s="20" t="s">
        <v>182</v>
      </c>
      <c r="W19" s="18" t="n">
        <v>0</v>
      </c>
      <c r="X19" s="20" t="n">
        <v>0</v>
      </c>
      <c r="Y19" s="18" t="n">
        <v>0</v>
      </c>
      <c r="Z19" s="20" t="n">
        <v>0</v>
      </c>
      <c r="AA19" s="18" t="n">
        <v>1.73344803</v>
      </c>
      <c r="AB19" s="20" t="n">
        <v>0.25974866</v>
      </c>
    </row>
    <row r="20" spans="1:28">
      <c r="A20" s="15" t="s">
        <v>195</v>
      </c>
      <c r="B20" s="17" t="n">
        <v>3371</v>
      </c>
      <c r="C20" s="18">
        <f>(81.0/B20*100)</f>
        <v/>
      </c>
      <c r="D20" s="19" t="n">
        <v>3290</v>
      </c>
      <c r="E20" s="18" t="n">
        <v>10.33683759</v>
      </c>
      <c r="F20" s="20" t="n">
        <v>0.51198255</v>
      </c>
      <c r="G20" s="18" t="n">
        <v>35.71329201</v>
      </c>
      <c r="H20" s="20" t="n">
        <v>0.84786189</v>
      </c>
      <c r="I20" s="18" t="n">
        <v>19.56602446</v>
      </c>
      <c r="J20" s="20" t="n">
        <v>0.62737319</v>
      </c>
      <c r="K20" s="18" t="n">
        <v>11.28249664</v>
      </c>
      <c r="L20" s="20" t="n">
        <v>0.59123823</v>
      </c>
      <c r="M20" s="18" t="n">
        <v>10.79535933</v>
      </c>
      <c r="N20" s="20" t="n">
        <v>0.51047583</v>
      </c>
      <c r="O20" s="18" t="n">
        <v>5.50434859</v>
      </c>
      <c r="P20" s="20" t="n">
        <v>0.37153307</v>
      </c>
      <c r="Q20" s="18" t="n">
        <v>4.61940454</v>
      </c>
      <c r="R20" s="20" t="n">
        <v>0.37238996</v>
      </c>
      <c r="S20" s="18" t="n">
        <v>0.38784162</v>
      </c>
      <c r="T20" s="20" t="n">
        <v>0.11462295</v>
      </c>
      <c r="U20" s="18" t="s">
        <v>182</v>
      </c>
      <c r="V20" s="20" t="s">
        <v>182</v>
      </c>
      <c r="W20" s="18" t="n">
        <v>0</v>
      </c>
      <c r="X20" s="20" t="n">
        <v>0</v>
      </c>
      <c r="Y20" s="18" t="n">
        <v>0</v>
      </c>
      <c r="Z20" s="20" t="n">
        <v>0</v>
      </c>
      <c r="AA20" s="18" t="n">
        <v>1.79439522</v>
      </c>
      <c r="AB20" s="20" t="n">
        <v>0.22922051</v>
      </c>
    </row>
    <row r="21" spans="1:28">
      <c r="A21" s="15" t="s">
        <v>196</v>
      </c>
      <c r="B21" s="17" t="n">
        <v>5741</v>
      </c>
      <c r="C21" s="18">
        <f>(78.0/B21*100)</f>
        <v/>
      </c>
      <c r="D21" s="19" t="n">
        <v>5663</v>
      </c>
      <c r="E21" s="18" t="n">
        <v>38.88649686</v>
      </c>
      <c r="F21" s="20" t="n">
        <v>1.33267094</v>
      </c>
      <c r="G21" s="18" t="n">
        <v>33.00016005</v>
      </c>
      <c r="H21" s="20" t="n">
        <v>0.9119346</v>
      </c>
      <c r="I21" s="18" t="n">
        <v>14.68570361</v>
      </c>
      <c r="J21" s="20" t="n">
        <v>0.61515173</v>
      </c>
      <c r="K21" s="18" t="n">
        <v>6.13776267</v>
      </c>
      <c r="L21" s="20" t="n">
        <v>0.490115</v>
      </c>
      <c r="M21" s="18" t="n">
        <v>3.22874657</v>
      </c>
      <c r="N21" s="20" t="n">
        <v>0.37731132</v>
      </c>
      <c r="O21" s="18" t="n">
        <v>1.68550823</v>
      </c>
      <c r="P21" s="20" t="n">
        <v>0.18949158</v>
      </c>
      <c r="Q21" s="18" t="n">
        <v>1.37020785</v>
      </c>
      <c r="R21" s="20" t="n">
        <v>0.19646618</v>
      </c>
      <c r="S21" s="18" t="n">
        <v>0.25441508</v>
      </c>
      <c r="T21" s="20" t="n">
        <v>0.06653731</v>
      </c>
      <c r="U21" s="18" t="s">
        <v>182</v>
      </c>
      <c r="V21" s="20" t="s">
        <v>182</v>
      </c>
      <c r="W21" s="18" t="n">
        <v>0</v>
      </c>
      <c r="X21" s="20" t="n">
        <v>0</v>
      </c>
      <c r="Y21" s="18" t="n">
        <v>0</v>
      </c>
      <c r="Z21" s="20" t="n">
        <v>0</v>
      </c>
      <c r="AA21" s="18" t="n">
        <v>0.75099908</v>
      </c>
      <c r="AB21" s="20" t="n">
        <v>0.12342297</v>
      </c>
    </row>
    <row r="22" spans="1:28">
      <c r="A22" s="15" t="s">
        <v>197</v>
      </c>
      <c r="B22" s="17" t="n">
        <v>6598</v>
      </c>
      <c r="C22" s="18">
        <f>(100.0/B22*100)</f>
        <v/>
      </c>
      <c r="D22" s="19" t="n">
        <v>6498</v>
      </c>
      <c r="E22" s="18" t="n">
        <v>22.9077742</v>
      </c>
      <c r="F22" s="20" t="n">
        <v>1.3814975</v>
      </c>
      <c r="G22" s="18" t="n">
        <v>25.81343142</v>
      </c>
      <c r="H22" s="20" t="n">
        <v>0.96924212</v>
      </c>
      <c r="I22" s="18" t="n">
        <v>11.07405707</v>
      </c>
      <c r="J22" s="20" t="n">
        <v>0.46708512</v>
      </c>
      <c r="K22" s="18" t="n">
        <v>9.656187210000001</v>
      </c>
      <c r="L22" s="20" t="n">
        <v>0.53675662</v>
      </c>
      <c r="M22" s="18" t="n">
        <v>5.99480888</v>
      </c>
      <c r="N22" s="20" t="n">
        <v>0.38540864</v>
      </c>
      <c r="O22" s="18" t="n">
        <v>3.1896985</v>
      </c>
      <c r="P22" s="20" t="n">
        <v>0.27101316</v>
      </c>
      <c r="Q22" s="18" t="n">
        <v>4.26835943</v>
      </c>
      <c r="R22" s="20" t="n">
        <v>0.35658137</v>
      </c>
      <c r="S22" s="18" t="n">
        <v>2.86728328</v>
      </c>
      <c r="T22" s="20" t="n">
        <v>0.32316095</v>
      </c>
      <c r="U22" s="18" t="s">
        <v>182</v>
      </c>
      <c r="V22" s="20" t="s">
        <v>182</v>
      </c>
      <c r="W22" s="18" t="n">
        <v>10.38432823</v>
      </c>
      <c r="X22" s="20" t="n">
        <v>1.34076654</v>
      </c>
      <c r="Y22" s="18" t="n">
        <v>0</v>
      </c>
      <c r="Z22" s="20" t="n">
        <v>0</v>
      </c>
      <c r="AA22" s="18" t="n">
        <v>3.84407178</v>
      </c>
      <c r="AB22" s="20" t="n">
        <v>0.47769127</v>
      </c>
    </row>
    <row r="23" spans="1:28">
      <c r="A23" s="15" t="s">
        <v>198</v>
      </c>
      <c r="B23" s="17" t="n">
        <v>11583</v>
      </c>
      <c r="C23" s="18">
        <f>(510.0/B23*100)</f>
        <v/>
      </c>
      <c r="D23" s="19" t="n">
        <v>11073</v>
      </c>
      <c r="E23" s="18" t="n">
        <v>33.11628892</v>
      </c>
      <c r="F23" s="20" t="n">
        <v>0.83556656</v>
      </c>
      <c r="G23" s="18" t="n">
        <v>23.90802375</v>
      </c>
      <c r="H23" s="20" t="n">
        <v>0.60463751</v>
      </c>
      <c r="I23" s="18" t="n">
        <v>12.66468631</v>
      </c>
      <c r="J23" s="20" t="n">
        <v>0.47548881</v>
      </c>
      <c r="K23" s="18" t="n">
        <v>10.82991957</v>
      </c>
      <c r="L23" s="20" t="n">
        <v>0.39581391</v>
      </c>
      <c r="M23" s="18" t="n">
        <v>6.9791444</v>
      </c>
      <c r="N23" s="20" t="n">
        <v>0.35559468</v>
      </c>
      <c r="O23" s="18" t="n">
        <v>4.63462601</v>
      </c>
      <c r="P23" s="20" t="n">
        <v>0.38032344</v>
      </c>
      <c r="Q23" s="18" t="n">
        <v>4.3946244</v>
      </c>
      <c r="R23" s="20" t="n">
        <v>0.39417363</v>
      </c>
      <c r="S23" s="18" t="n">
        <v>0.79708223</v>
      </c>
      <c r="T23" s="20" t="n">
        <v>0.15135579</v>
      </c>
      <c r="U23" s="18" t="s">
        <v>182</v>
      </c>
      <c r="V23" s="20" t="s">
        <v>182</v>
      </c>
      <c r="W23" s="18" t="n">
        <v>0</v>
      </c>
      <c r="X23" s="20" t="n">
        <v>0</v>
      </c>
      <c r="Y23" s="18" t="n">
        <v>0</v>
      </c>
      <c r="Z23" s="20" t="n">
        <v>0</v>
      </c>
      <c r="AA23" s="18" t="n">
        <v>2.6756044</v>
      </c>
      <c r="AB23" s="20" t="n">
        <v>0.34703974</v>
      </c>
    </row>
    <row r="24" spans="1:28">
      <c r="A24" s="15" t="s">
        <v>199</v>
      </c>
      <c r="B24" s="17" t="n">
        <v>6647</v>
      </c>
      <c r="C24" s="18">
        <f>(16.0/B24*100)</f>
        <v/>
      </c>
      <c r="D24" s="19" t="n">
        <v>6631</v>
      </c>
      <c r="E24" s="18" t="n">
        <v>49.14894819</v>
      </c>
      <c r="F24" s="20" t="n">
        <v>1.45013661</v>
      </c>
      <c r="G24" s="18" t="n">
        <v>16.96813566</v>
      </c>
      <c r="H24" s="20" t="n">
        <v>0.7037402699999999</v>
      </c>
      <c r="I24" s="18" t="n">
        <v>18.09674862</v>
      </c>
      <c r="J24" s="20" t="n">
        <v>0.6567293400000001</v>
      </c>
      <c r="K24" s="18" t="n">
        <v>7.46793514</v>
      </c>
      <c r="L24" s="20" t="n">
        <v>0.47178823</v>
      </c>
      <c r="M24" s="18" t="n">
        <v>4.01503137</v>
      </c>
      <c r="N24" s="20" t="n">
        <v>0.28891662</v>
      </c>
      <c r="O24" s="18" t="n">
        <v>1.15166325</v>
      </c>
      <c r="P24" s="20" t="n">
        <v>0.14349222</v>
      </c>
      <c r="Q24" s="18" t="n">
        <v>1.48333542</v>
      </c>
      <c r="R24" s="20" t="n">
        <v>0.28536144</v>
      </c>
      <c r="S24" s="18" t="n">
        <v>0.8804853</v>
      </c>
      <c r="T24" s="20" t="n">
        <v>0.13979069</v>
      </c>
      <c r="U24" s="18" t="s">
        <v>182</v>
      </c>
      <c r="V24" s="20" t="s">
        <v>182</v>
      </c>
      <c r="W24" s="18" t="n">
        <v>0</v>
      </c>
      <c r="X24" s="20" t="n">
        <v>0</v>
      </c>
      <c r="Y24" s="18" t="n">
        <v>0</v>
      </c>
      <c r="Z24" s="20" t="n">
        <v>0</v>
      </c>
      <c r="AA24" s="18" t="n">
        <v>0.78771705</v>
      </c>
      <c r="AB24" s="20" t="n">
        <v>0.19004032</v>
      </c>
    </row>
    <row r="25" spans="1:28">
      <c r="A25" s="15" t="s">
        <v>200</v>
      </c>
      <c r="B25" s="17" t="n">
        <v>5581</v>
      </c>
      <c r="C25" s="18">
        <f>(28.0/B25*100)</f>
        <v/>
      </c>
      <c r="D25" s="19" t="n">
        <v>5553</v>
      </c>
      <c r="E25" s="18" t="n">
        <v>56.26368141</v>
      </c>
      <c r="F25" s="20" t="n">
        <v>1.29666463</v>
      </c>
      <c r="G25" s="18" t="n">
        <v>21.41106076</v>
      </c>
      <c r="H25" s="20" t="n">
        <v>0.8577032</v>
      </c>
      <c r="I25" s="18" t="n">
        <v>10.2139889</v>
      </c>
      <c r="J25" s="20" t="n">
        <v>0.49413287</v>
      </c>
      <c r="K25" s="18" t="n">
        <v>7.0126231</v>
      </c>
      <c r="L25" s="20" t="n">
        <v>0.47825287</v>
      </c>
      <c r="M25" s="18" t="n">
        <v>3.09305671</v>
      </c>
      <c r="N25" s="20" t="n">
        <v>0.23899499</v>
      </c>
      <c r="O25" s="18" t="n">
        <v>0.76552363</v>
      </c>
      <c r="P25" s="20" t="n">
        <v>0.13856105</v>
      </c>
      <c r="Q25" s="18" t="n">
        <v>0.5060566399999999</v>
      </c>
      <c r="R25" s="20" t="n">
        <v>0.1060605</v>
      </c>
      <c r="S25" s="18" t="n">
        <v>0.36072419</v>
      </c>
      <c r="T25" s="20" t="n">
        <v>0.09028824000000001</v>
      </c>
      <c r="U25" s="18" t="s">
        <v>182</v>
      </c>
      <c r="V25" s="20" t="s">
        <v>182</v>
      </c>
      <c r="W25" s="18" t="n">
        <v>0</v>
      </c>
      <c r="X25" s="20" t="n">
        <v>0</v>
      </c>
      <c r="Y25" s="18" t="n">
        <v>0</v>
      </c>
      <c r="Z25" s="20" t="n">
        <v>0</v>
      </c>
      <c r="AA25" s="18" t="n">
        <v>0.37328467</v>
      </c>
      <c r="AB25" s="20" t="n">
        <v>0.08943088</v>
      </c>
    </row>
    <row r="26" spans="1:28">
      <c r="A26" s="15" t="s">
        <v>201</v>
      </c>
      <c r="B26" s="17" t="n">
        <v>4869</v>
      </c>
      <c r="C26" s="18">
        <f>(99.0/B26*100)</f>
        <v/>
      </c>
      <c r="D26" s="19" t="n">
        <v>4770</v>
      </c>
      <c r="E26" s="18" t="n">
        <v>23.30469559</v>
      </c>
      <c r="F26" s="20" t="n">
        <v>0.91583114</v>
      </c>
      <c r="G26" s="18" t="n">
        <v>35.93972654</v>
      </c>
      <c r="H26" s="20" t="n">
        <v>0.70136638</v>
      </c>
      <c r="I26" s="18" t="n">
        <v>16.35648754</v>
      </c>
      <c r="J26" s="20" t="n">
        <v>0.68021363</v>
      </c>
      <c r="K26" s="18" t="n">
        <v>10.88094953</v>
      </c>
      <c r="L26" s="20" t="n">
        <v>0.5128977</v>
      </c>
      <c r="M26" s="18" t="n">
        <v>6.45570706</v>
      </c>
      <c r="N26" s="20" t="n">
        <v>0.41089947</v>
      </c>
      <c r="O26" s="18" t="n">
        <v>2.81596574</v>
      </c>
      <c r="P26" s="20" t="n">
        <v>0.25963476</v>
      </c>
      <c r="Q26" s="18" t="n">
        <v>3.56035769</v>
      </c>
      <c r="R26" s="20" t="n">
        <v>0.30836112</v>
      </c>
      <c r="S26" s="18" t="n">
        <v>0</v>
      </c>
      <c r="T26" s="20" t="n">
        <v>0</v>
      </c>
      <c r="U26" s="18" t="s">
        <v>182</v>
      </c>
      <c r="V26" s="20" t="s">
        <v>182</v>
      </c>
      <c r="W26" s="18" t="n">
        <v>0</v>
      </c>
      <c r="X26" s="20" t="n">
        <v>0</v>
      </c>
      <c r="Y26" s="18" t="n">
        <v>0</v>
      </c>
      <c r="Z26" s="20" t="n">
        <v>0</v>
      </c>
      <c r="AA26" s="18" t="n">
        <v>0.68611031</v>
      </c>
      <c r="AB26" s="20" t="n">
        <v>0.14146006</v>
      </c>
    </row>
    <row r="27" spans="1:28">
      <c r="A27" s="15" t="s">
        <v>202</v>
      </c>
      <c r="B27" s="17" t="n">
        <v>5299</v>
      </c>
      <c r="C27" s="18">
        <f>(168.0/B27*100)</f>
        <v/>
      </c>
      <c r="D27" s="19" t="n">
        <v>5131</v>
      </c>
      <c r="E27" s="18" t="n">
        <v>29.11891455</v>
      </c>
      <c r="F27" s="20" t="n">
        <v>0.59731083</v>
      </c>
      <c r="G27" s="18" t="n">
        <v>27.03803521</v>
      </c>
      <c r="H27" s="20" t="n">
        <v>0.60107615</v>
      </c>
      <c r="I27" s="18" t="n">
        <v>13.63865347</v>
      </c>
      <c r="J27" s="20" t="n">
        <v>0.46749711</v>
      </c>
      <c r="K27" s="18" t="n">
        <v>8.930655120000001</v>
      </c>
      <c r="L27" s="20" t="n">
        <v>0.32329645</v>
      </c>
      <c r="M27" s="18" t="n">
        <v>7.16221657</v>
      </c>
      <c r="N27" s="20" t="n">
        <v>0.34302321</v>
      </c>
      <c r="O27" s="18" t="n">
        <v>3.32643803</v>
      </c>
      <c r="P27" s="20" t="n">
        <v>0.27609349</v>
      </c>
      <c r="Q27" s="18" t="n">
        <v>4.78561626</v>
      </c>
      <c r="R27" s="20" t="n">
        <v>0.30304398</v>
      </c>
      <c r="S27" s="18" t="n">
        <v>1.64246809</v>
      </c>
      <c r="T27" s="20" t="n">
        <v>0.15433047</v>
      </c>
      <c r="U27" s="18" t="s">
        <v>182</v>
      </c>
      <c r="V27" s="20" t="s">
        <v>182</v>
      </c>
      <c r="W27" s="18" t="n">
        <v>0</v>
      </c>
      <c r="X27" s="20" t="n">
        <v>0</v>
      </c>
      <c r="Y27" s="18" t="n">
        <v>0</v>
      </c>
      <c r="Z27" s="20" t="n">
        <v>0</v>
      </c>
      <c r="AA27" s="18" t="n">
        <v>4.3570027</v>
      </c>
      <c r="AB27" s="20" t="n">
        <v>0.24925868</v>
      </c>
    </row>
    <row r="28" spans="1:28">
      <c r="A28" s="15" t="s">
        <v>203</v>
      </c>
      <c r="B28" s="17" t="n">
        <v>7568</v>
      </c>
      <c r="C28" s="18">
        <f>(129.0/B28*100)</f>
        <v/>
      </c>
      <c r="D28" s="19" t="n">
        <v>7439</v>
      </c>
      <c r="E28" s="18" t="n">
        <v>44.70997685</v>
      </c>
      <c r="F28" s="20" t="n">
        <v>1.43645288</v>
      </c>
      <c r="G28" s="18" t="n">
        <v>21.89735766</v>
      </c>
      <c r="H28" s="20" t="n">
        <v>0.65641741</v>
      </c>
      <c r="I28" s="18" t="n">
        <v>10.61116522</v>
      </c>
      <c r="J28" s="20" t="n">
        <v>0.54946302</v>
      </c>
      <c r="K28" s="18" t="n">
        <v>8.79209077</v>
      </c>
      <c r="L28" s="20" t="n">
        <v>0.42893554</v>
      </c>
      <c r="M28" s="18" t="n">
        <v>4.11038379</v>
      </c>
      <c r="N28" s="20" t="n">
        <v>0.26629903</v>
      </c>
      <c r="O28" s="18" t="n">
        <v>2.60877455</v>
      </c>
      <c r="P28" s="20" t="n">
        <v>0.2977708</v>
      </c>
      <c r="Q28" s="18" t="n">
        <v>3.15123781</v>
      </c>
      <c r="R28" s="20" t="n">
        <v>0.25198032</v>
      </c>
      <c r="S28" s="18" t="n">
        <v>3.36470701</v>
      </c>
      <c r="T28" s="20" t="n">
        <v>0.41282418</v>
      </c>
      <c r="U28" s="18" t="s">
        <v>182</v>
      </c>
      <c r="V28" s="20" t="s">
        <v>182</v>
      </c>
      <c r="W28" s="18" t="n">
        <v>0</v>
      </c>
      <c r="X28" s="20" t="n">
        <v>0</v>
      </c>
      <c r="Y28" s="18" t="n">
        <v>0</v>
      </c>
      <c r="Z28" s="20" t="n">
        <v>0</v>
      </c>
      <c r="AA28" s="18" t="n">
        <v>0.75430635</v>
      </c>
      <c r="AB28" s="20" t="n">
        <v>0.15002852</v>
      </c>
    </row>
    <row r="29" spans="1:28">
      <c r="A29" s="15" t="s">
        <v>204</v>
      </c>
      <c r="B29" s="17" t="n">
        <v>5385</v>
      </c>
      <c r="C29" s="18">
        <f>(36.0/B29*100)</f>
        <v/>
      </c>
      <c r="D29" s="19" t="n">
        <v>5349</v>
      </c>
      <c r="E29" s="18" t="n">
        <v>6.52938323</v>
      </c>
      <c r="F29" s="20" t="n">
        <v>0.6345695</v>
      </c>
      <c r="G29" s="18" t="n">
        <v>27.54897264</v>
      </c>
      <c r="H29" s="20" t="n">
        <v>0.9051026599999999</v>
      </c>
      <c r="I29" s="18" t="n">
        <v>22.31700496</v>
      </c>
      <c r="J29" s="20" t="n">
        <v>0.7595828999999999</v>
      </c>
      <c r="K29" s="18" t="n">
        <v>17.73903475</v>
      </c>
      <c r="L29" s="20" t="n">
        <v>0.73883912</v>
      </c>
      <c r="M29" s="18" t="n">
        <v>11.3926584</v>
      </c>
      <c r="N29" s="20" t="n">
        <v>0.6043409</v>
      </c>
      <c r="O29" s="18" t="n">
        <v>5.94705705</v>
      </c>
      <c r="P29" s="20" t="n">
        <v>0.45362223</v>
      </c>
      <c r="Q29" s="18" t="n">
        <v>4.68859774</v>
      </c>
      <c r="R29" s="20" t="n">
        <v>0.29648549</v>
      </c>
      <c r="S29" s="18" t="n">
        <v>0.15831521</v>
      </c>
      <c r="T29" s="20" t="n">
        <v>0.05293448</v>
      </c>
      <c r="U29" s="18" t="s">
        <v>182</v>
      </c>
      <c r="V29" s="20" t="s">
        <v>182</v>
      </c>
      <c r="W29" s="18" t="n">
        <v>2.76922343</v>
      </c>
      <c r="X29" s="20" t="n">
        <v>0.24152133</v>
      </c>
      <c r="Y29" s="18" t="n">
        <v>0</v>
      </c>
      <c r="Z29" s="20" t="n">
        <v>0</v>
      </c>
      <c r="AA29" s="18" t="n">
        <v>0.90975259</v>
      </c>
      <c r="AB29" s="20" t="n">
        <v>0.20288839</v>
      </c>
    </row>
    <row r="30" spans="1:28">
      <c r="A30" s="15" t="s">
        <v>205</v>
      </c>
      <c r="B30" s="17" t="n">
        <v>4520</v>
      </c>
      <c r="C30" s="18">
        <f>(527.0/B30*100)</f>
        <v/>
      </c>
      <c r="D30" s="19" t="n">
        <v>3993</v>
      </c>
      <c r="E30" s="18" t="n">
        <v>8.919370929999999</v>
      </c>
      <c r="F30" s="20" t="n">
        <v>0.5704799699999999</v>
      </c>
      <c r="G30" s="18" t="n">
        <v>27.2631437</v>
      </c>
      <c r="H30" s="20" t="n">
        <v>1.10045166</v>
      </c>
      <c r="I30" s="18" t="n">
        <v>22.16606172</v>
      </c>
      <c r="J30" s="20" t="n">
        <v>0.75299901</v>
      </c>
      <c r="K30" s="18" t="n">
        <v>17.97336611</v>
      </c>
      <c r="L30" s="20" t="n">
        <v>0.5893851</v>
      </c>
      <c r="M30" s="18" t="n">
        <v>10.76000785</v>
      </c>
      <c r="N30" s="20" t="n">
        <v>0.66008613</v>
      </c>
      <c r="O30" s="18" t="n">
        <v>5.07380573</v>
      </c>
      <c r="P30" s="20" t="n">
        <v>0.5376891</v>
      </c>
      <c r="Q30" s="18" t="n">
        <v>4.07610324</v>
      </c>
      <c r="R30" s="20" t="n">
        <v>0.33978545</v>
      </c>
      <c r="S30" s="18" t="n">
        <v>1.14297977</v>
      </c>
      <c r="T30" s="20" t="n">
        <v>0.19636179</v>
      </c>
      <c r="U30" s="18" t="s">
        <v>182</v>
      </c>
      <c r="V30" s="20" t="s">
        <v>182</v>
      </c>
      <c r="W30" s="18" t="n">
        <v>0</v>
      </c>
      <c r="X30" s="20" t="n">
        <v>0</v>
      </c>
      <c r="Y30" s="18" t="n">
        <v>0</v>
      </c>
      <c r="Z30" s="20" t="n">
        <v>0</v>
      </c>
      <c r="AA30" s="18" t="n">
        <v>2.62516095</v>
      </c>
      <c r="AB30" s="20" t="n">
        <v>0.29243021</v>
      </c>
    </row>
    <row r="31" spans="1:28">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n">
        <v>0</v>
      </c>
      <c r="R31" s="20" t="n">
        <v>0</v>
      </c>
      <c r="S31" s="18" t="n">
        <v>0</v>
      </c>
      <c r="T31" s="20" t="n">
        <v>0</v>
      </c>
      <c r="U31" s="18" t="s">
        <v>182</v>
      </c>
      <c r="V31" s="20" t="s">
        <v>182</v>
      </c>
      <c r="W31" s="18" t="n">
        <v>100</v>
      </c>
      <c r="X31" s="20" t="n">
        <v>0</v>
      </c>
      <c r="Y31" s="18" t="n">
        <v>0</v>
      </c>
      <c r="Z31" s="20" t="n">
        <v>0</v>
      </c>
      <c r="AA31" s="18" t="n">
        <v>0</v>
      </c>
      <c r="AB31" s="20" t="n">
        <v>0</v>
      </c>
    </row>
    <row r="32" spans="1:28">
      <c r="A32" s="15" t="s">
        <v>207</v>
      </c>
      <c r="B32" s="17" t="n">
        <v>4478</v>
      </c>
      <c r="C32" s="18">
        <f>(16.0/B32*100)</f>
        <v/>
      </c>
      <c r="D32" s="19" t="n">
        <v>4462</v>
      </c>
      <c r="E32" s="18" t="n">
        <v>30.4283251</v>
      </c>
      <c r="F32" s="20" t="n">
        <v>1.32115694</v>
      </c>
      <c r="G32" s="18" t="n">
        <v>31.79508899</v>
      </c>
      <c r="H32" s="20" t="n">
        <v>0.79940789</v>
      </c>
      <c r="I32" s="18" t="n">
        <v>12.93046149</v>
      </c>
      <c r="J32" s="20" t="n">
        <v>0.53933498</v>
      </c>
      <c r="K32" s="18" t="n">
        <v>8.077995570000001</v>
      </c>
      <c r="L32" s="20" t="n">
        <v>0.45943192</v>
      </c>
      <c r="M32" s="18" t="n">
        <v>6.55973693</v>
      </c>
      <c r="N32" s="20" t="n">
        <v>0.42930408</v>
      </c>
      <c r="O32" s="18" t="n">
        <v>4.0824557</v>
      </c>
      <c r="P32" s="20" t="n">
        <v>0.33636715</v>
      </c>
      <c r="Q32" s="18" t="n">
        <v>4.96264735</v>
      </c>
      <c r="R32" s="20" t="n">
        <v>0.36907423</v>
      </c>
      <c r="S32" s="18" t="n">
        <v>0.55746641</v>
      </c>
      <c r="T32" s="20" t="n">
        <v>0.1037058</v>
      </c>
      <c r="U32" s="18" t="s">
        <v>182</v>
      </c>
      <c r="V32" s="20" t="s">
        <v>182</v>
      </c>
      <c r="W32" s="18" t="n">
        <v>0</v>
      </c>
      <c r="X32" s="20" t="n">
        <v>0</v>
      </c>
      <c r="Y32" s="18" t="n">
        <v>0</v>
      </c>
      <c r="Z32" s="20" t="n">
        <v>0</v>
      </c>
      <c r="AA32" s="18" t="n">
        <v>0.60582245</v>
      </c>
      <c r="AB32" s="20" t="n">
        <v>0.14210493</v>
      </c>
    </row>
    <row r="33" spans="1:28">
      <c r="A33" s="15" t="s">
        <v>208</v>
      </c>
      <c r="B33" s="17" t="n">
        <v>7325</v>
      </c>
      <c r="C33" s="18">
        <f>(230.0/B33*100)</f>
        <v/>
      </c>
      <c r="D33" s="19" t="n">
        <v>7095</v>
      </c>
      <c r="E33" s="18" t="n">
        <v>19.31771102</v>
      </c>
      <c r="F33" s="20" t="n">
        <v>0.77784115</v>
      </c>
      <c r="G33" s="18" t="n">
        <v>31.28267761</v>
      </c>
      <c r="H33" s="20" t="n">
        <v>0.68883121</v>
      </c>
      <c r="I33" s="18" t="n">
        <v>14.90861308</v>
      </c>
      <c r="J33" s="20" t="n">
        <v>0.51031768</v>
      </c>
      <c r="K33" s="18" t="n">
        <v>11.97058886</v>
      </c>
      <c r="L33" s="20" t="n">
        <v>0.47323066</v>
      </c>
      <c r="M33" s="18" t="n">
        <v>9.568683249999999</v>
      </c>
      <c r="N33" s="20" t="n">
        <v>0.43476197</v>
      </c>
      <c r="O33" s="18" t="n">
        <v>5.5314684</v>
      </c>
      <c r="P33" s="20" t="n">
        <v>0.32872184</v>
      </c>
      <c r="Q33" s="18" t="n">
        <v>5.52367773</v>
      </c>
      <c r="R33" s="20" t="n">
        <v>0.41461138</v>
      </c>
      <c r="S33" s="18" t="n">
        <v>0.43449238</v>
      </c>
      <c r="T33" s="20" t="n">
        <v>0.07798694</v>
      </c>
      <c r="U33" s="18" t="s">
        <v>182</v>
      </c>
      <c r="V33" s="20" t="s">
        <v>182</v>
      </c>
      <c r="W33" s="18" t="n">
        <v>0</v>
      </c>
      <c r="X33" s="20" t="n">
        <v>0</v>
      </c>
      <c r="Y33" s="18" t="n">
        <v>0</v>
      </c>
      <c r="Z33" s="20" t="n">
        <v>0</v>
      </c>
      <c r="AA33" s="18" t="n">
        <v>1.46208768</v>
      </c>
      <c r="AB33" s="20" t="n">
        <v>0.20090999</v>
      </c>
    </row>
    <row r="34" spans="1:28">
      <c r="A34" s="15" t="s">
        <v>209</v>
      </c>
      <c r="B34" s="17" t="n">
        <v>6350</v>
      </c>
      <c r="C34" s="18">
        <f>(85.0/B34*100)</f>
        <v/>
      </c>
      <c r="D34" s="19" t="n">
        <v>6265</v>
      </c>
      <c r="E34" s="18" t="n">
        <v>19.02409004</v>
      </c>
      <c r="F34" s="20" t="n">
        <v>0.73276865</v>
      </c>
      <c r="G34" s="18" t="n">
        <v>27.16404568</v>
      </c>
      <c r="H34" s="20" t="n">
        <v>0.63299945</v>
      </c>
      <c r="I34" s="18" t="n">
        <v>15.30598571</v>
      </c>
      <c r="J34" s="20" t="n">
        <v>0.52955628</v>
      </c>
      <c r="K34" s="18" t="n">
        <v>11.01282063</v>
      </c>
      <c r="L34" s="20" t="n">
        <v>0.44652444</v>
      </c>
      <c r="M34" s="18" t="n">
        <v>7.69828527</v>
      </c>
      <c r="N34" s="20" t="n">
        <v>0.38026314</v>
      </c>
      <c r="O34" s="18" t="n">
        <v>5.28457108</v>
      </c>
      <c r="P34" s="20" t="n">
        <v>0.27792127</v>
      </c>
      <c r="Q34" s="18" t="n">
        <v>8.21211729</v>
      </c>
      <c r="R34" s="20" t="n">
        <v>0.37837882</v>
      </c>
      <c r="S34" s="18" t="n">
        <v>1.65423767</v>
      </c>
      <c r="T34" s="20" t="n">
        <v>0.19140778</v>
      </c>
      <c r="U34" s="18" t="s">
        <v>182</v>
      </c>
      <c r="V34" s="20" t="s">
        <v>182</v>
      </c>
      <c r="W34" s="18" t="n">
        <v>2.57939729</v>
      </c>
      <c r="X34" s="20" t="n">
        <v>0.53524626</v>
      </c>
      <c r="Y34" s="18" t="n">
        <v>0</v>
      </c>
      <c r="Z34" s="20" t="n">
        <v>0</v>
      </c>
      <c r="AA34" s="18" t="n">
        <v>2.06444936</v>
      </c>
      <c r="AB34" s="20" t="n">
        <v>0.30623791</v>
      </c>
    </row>
    <row r="35" spans="1:28">
      <c r="A35" s="15" t="s">
        <v>210</v>
      </c>
      <c r="B35" s="17" t="n">
        <v>6406</v>
      </c>
      <c r="C35" s="18">
        <f>(69.0/B35*100)</f>
        <v/>
      </c>
      <c r="D35" s="19" t="n">
        <v>6337</v>
      </c>
      <c r="E35" s="18" t="n">
        <v>18.3422682</v>
      </c>
      <c r="F35" s="20" t="n">
        <v>0.61815466</v>
      </c>
      <c r="G35" s="18" t="n">
        <v>37.08889742</v>
      </c>
      <c r="H35" s="20" t="n">
        <v>0.74570334</v>
      </c>
      <c r="I35" s="18" t="n">
        <v>16.61401877</v>
      </c>
      <c r="J35" s="20" t="n">
        <v>0.55701664</v>
      </c>
      <c r="K35" s="18" t="n">
        <v>12.11587217</v>
      </c>
      <c r="L35" s="20" t="n">
        <v>0.52829223</v>
      </c>
      <c r="M35" s="18" t="n">
        <v>6.39933718</v>
      </c>
      <c r="N35" s="20" t="n">
        <v>0.37535987</v>
      </c>
      <c r="O35" s="18" t="n">
        <v>2.63525802</v>
      </c>
      <c r="P35" s="20" t="n">
        <v>0.21804655</v>
      </c>
      <c r="Q35" s="18" t="n">
        <v>3.75120379</v>
      </c>
      <c r="R35" s="20" t="n">
        <v>0.22461086</v>
      </c>
      <c r="S35" s="18" t="n">
        <v>0.69286366</v>
      </c>
      <c r="T35" s="20" t="n">
        <v>0.10807053</v>
      </c>
      <c r="U35" s="18" t="s">
        <v>182</v>
      </c>
      <c r="V35" s="20" t="s">
        <v>182</v>
      </c>
      <c r="W35" s="18" t="n">
        <v>1.04009655</v>
      </c>
      <c r="X35" s="20" t="n">
        <v>0.05691651</v>
      </c>
      <c r="Y35" s="18" t="n">
        <v>0</v>
      </c>
      <c r="Z35" s="20" t="n">
        <v>0</v>
      </c>
      <c r="AA35" s="18" t="n">
        <v>1.32018423</v>
      </c>
      <c r="AB35" s="20" t="n">
        <v>0.12812073</v>
      </c>
    </row>
    <row r="36" spans="1:28">
      <c r="A36" s="15" t="s">
        <v>211</v>
      </c>
      <c r="B36" s="17" t="n">
        <v>6736</v>
      </c>
      <c r="C36" s="18">
        <f>(47.0/B36*100)</f>
        <v/>
      </c>
      <c r="D36" s="19" t="n">
        <v>6689</v>
      </c>
      <c r="E36" s="18" t="n">
        <v>31.55865753</v>
      </c>
      <c r="F36" s="20" t="n">
        <v>1.07915696</v>
      </c>
      <c r="G36" s="18" t="n">
        <v>23.62928963</v>
      </c>
      <c r="H36" s="20" t="n">
        <v>0.62868377</v>
      </c>
      <c r="I36" s="18" t="n">
        <v>19.8783787</v>
      </c>
      <c r="J36" s="20" t="n">
        <v>0.67519272</v>
      </c>
      <c r="K36" s="18" t="n">
        <v>11.42090689</v>
      </c>
      <c r="L36" s="20" t="n">
        <v>0.51848671</v>
      </c>
      <c r="M36" s="18" t="n">
        <v>5.86308092</v>
      </c>
      <c r="N36" s="20" t="n">
        <v>0.44272918</v>
      </c>
      <c r="O36" s="18" t="n">
        <v>3.59773168</v>
      </c>
      <c r="P36" s="20" t="n">
        <v>0.53539618</v>
      </c>
      <c r="Q36" s="18" t="n">
        <v>2.31957236</v>
      </c>
      <c r="R36" s="20" t="n">
        <v>0.22756243</v>
      </c>
      <c r="S36" s="18" t="n">
        <v>0.53122412</v>
      </c>
      <c r="T36" s="20" t="n">
        <v>0.10748617</v>
      </c>
      <c r="U36" s="18" t="s">
        <v>182</v>
      </c>
      <c r="V36" s="20" t="s">
        <v>182</v>
      </c>
      <c r="W36" s="18" t="n">
        <v>0</v>
      </c>
      <c r="X36" s="20" t="n">
        <v>0</v>
      </c>
      <c r="Y36" s="18" t="n">
        <v>0</v>
      </c>
      <c r="Z36" s="20" t="n">
        <v>0</v>
      </c>
      <c r="AA36" s="18" t="n">
        <v>1.20115817</v>
      </c>
      <c r="AB36" s="20" t="n">
        <v>0.15823095</v>
      </c>
    </row>
    <row r="37" spans="1:28">
      <c r="A37" s="15" t="s">
        <v>212</v>
      </c>
      <c r="B37" s="17" t="n">
        <v>5458</v>
      </c>
      <c r="C37" s="18">
        <f>(235.0/B37*100)</f>
        <v/>
      </c>
      <c r="D37" s="19" t="n">
        <v>5223</v>
      </c>
      <c r="E37" s="18" t="n">
        <v>4.67535471</v>
      </c>
      <c r="F37" s="20" t="n">
        <v>0.41781395</v>
      </c>
      <c r="G37" s="18" t="n">
        <v>19.17961273</v>
      </c>
      <c r="H37" s="20" t="n">
        <v>1.01952181</v>
      </c>
      <c r="I37" s="18" t="n">
        <v>21.8846508</v>
      </c>
      <c r="J37" s="20" t="n">
        <v>0.70712835</v>
      </c>
      <c r="K37" s="18" t="n">
        <v>17.90658107</v>
      </c>
      <c r="L37" s="20" t="n">
        <v>0.6587842699999999</v>
      </c>
      <c r="M37" s="18" t="n">
        <v>17.20450514</v>
      </c>
      <c r="N37" s="20" t="n">
        <v>0.8339958200000001</v>
      </c>
      <c r="O37" s="18" t="n">
        <v>8.41810546</v>
      </c>
      <c r="P37" s="20" t="n">
        <v>0.5761345</v>
      </c>
      <c r="Q37" s="18" t="n">
        <v>5.87923195</v>
      </c>
      <c r="R37" s="20" t="n">
        <v>0.41442746</v>
      </c>
      <c r="S37" s="18" t="n">
        <v>1.32766619</v>
      </c>
      <c r="T37" s="20" t="n">
        <v>0.18701375</v>
      </c>
      <c r="U37" s="18" t="s">
        <v>182</v>
      </c>
      <c r="V37" s="20" t="s">
        <v>182</v>
      </c>
      <c r="W37" s="18" t="n">
        <v>0</v>
      </c>
      <c r="X37" s="20" t="n">
        <v>0</v>
      </c>
      <c r="Y37" s="18" t="n">
        <v>0</v>
      </c>
      <c r="Z37" s="20" t="n">
        <v>0</v>
      </c>
      <c r="AA37" s="18" t="n">
        <v>3.52429194</v>
      </c>
      <c r="AB37" s="20" t="n">
        <v>0.46669994</v>
      </c>
    </row>
    <row r="38" spans="1:28">
      <c r="A38" s="15" t="s">
        <v>213</v>
      </c>
      <c r="B38" s="17" t="n">
        <v>5860</v>
      </c>
      <c r="C38" s="18">
        <f>(63.0/B38*100)</f>
        <v/>
      </c>
      <c r="D38" s="19" t="n">
        <v>5797</v>
      </c>
      <c r="E38" s="18" t="n">
        <v>26.33273066</v>
      </c>
      <c r="F38" s="20" t="n">
        <v>1.162246</v>
      </c>
      <c r="G38" s="18" t="n">
        <v>37.14982068</v>
      </c>
      <c r="H38" s="20" t="n">
        <v>0.94716364</v>
      </c>
      <c r="I38" s="18" t="n">
        <v>14.08369647</v>
      </c>
      <c r="J38" s="20" t="n">
        <v>0.58640985</v>
      </c>
      <c r="K38" s="18" t="n">
        <v>8.884039120000001</v>
      </c>
      <c r="L38" s="20" t="n">
        <v>0.50380642</v>
      </c>
      <c r="M38" s="18" t="n">
        <v>5.09359723</v>
      </c>
      <c r="N38" s="20" t="n">
        <v>0.33266942</v>
      </c>
      <c r="O38" s="18" t="n">
        <v>2.29477893</v>
      </c>
      <c r="P38" s="20" t="n">
        <v>0.2189309</v>
      </c>
      <c r="Q38" s="18" t="n">
        <v>2.46756983</v>
      </c>
      <c r="R38" s="20" t="n">
        <v>0.27931754</v>
      </c>
      <c r="S38" s="18" t="n">
        <v>1.00131546</v>
      </c>
      <c r="T38" s="20" t="n">
        <v>0.1683593</v>
      </c>
      <c r="U38" s="18" t="s">
        <v>182</v>
      </c>
      <c r="V38" s="20" t="s">
        <v>182</v>
      </c>
      <c r="W38" s="18" t="n">
        <v>0</v>
      </c>
      <c r="X38" s="20" t="n">
        <v>0</v>
      </c>
      <c r="Y38" s="18" t="n">
        <v>0</v>
      </c>
      <c r="Z38" s="20" t="n">
        <v>0</v>
      </c>
      <c r="AA38" s="18" t="n">
        <v>2.6924516</v>
      </c>
      <c r="AB38" s="20" t="n">
        <v>0.32746073</v>
      </c>
    </row>
    <row r="39" spans="1:28">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n">
        <v>0</v>
      </c>
      <c r="R39" s="20" t="n">
        <v>0</v>
      </c>
      <c r="S39" s="18" t="n">
        <v>0</v>
      </c>
      <c r="T39" s="20" t="n">
        <v>0</v>
      </c>
      <c r="U39" s="18" t="s">
        <v>182</v>
      </c>
      <c r="V39" s="20" t="s">
        <v>182</v>
      </c>
      <c r="W39" s="18" t="n">
        <v>100</v>
      </c>
      <c r="X39" s="20" t="n">
        <v>0</v>
      </c>
      <c r="Y39" s="18" t="n">
        <v>0</v>
      </c>
      <c r="Z39" s="20" t="n">
        <v>0</v>
      </c>
      <c r="AA39" s="18" t="n">
        <v>0</v>
      </c>
      <c r="AB39" s="20" t="n">
        <v>0</v>
      </c>
    </row>
    <row r="40" spans="1:28">
      <c r="A40" s="15" t="s">
        <v>215</v>
      </c>
      <c r="B40" s="17" t="n">
        <v>14157</v>
      </c>
      <c r="C40" s="18">
        <f>(5669.0/B40*100)</f>
        <v/>
      </c>
      <c r="D40" s="19" t="n">
        <v>8488</v>
      </c>
      <c r="E40" s="18" t="n">
        <v>8.121382710000001</v>
      </c>
      <c r="F40" s="20" t="n">
        <v>0.68246712</v>
      </c>
      <c r="G40" s="18" t="n">
        <v>26.93294664</v>
      </c>
      <c r="H40" s="20" t="n">
        <v>0.9012534</v>
      </c>
      <c r="I40" s="18" t="n">
        <v>23.9753494</v>
      </c>
      <c r="J40" s="20" t="n">
        <v>0.83158564</v>
      </c>
      <c r="K40" s="18" t="n">
        <v>16.56758037</v>
      </c>
      <c r="L40" s="20" t="n">
        <v>0.69868201</v>
      </c>
      <c r="M40" s="18" t="n">
        <v>6.96083768</v>
      </c>
      <c r="N40" s="20" t="n">
        <v>0.45636202</v>
      </c>
      <c r="O40" s="18" t="n">
        <v>2.34918337</v>
      </c>
      <c r="P40" s="20" t="n">
        <v>0.230824</v>
      </c>
      <c r="Q40" s="18" t="n">
        <v>3.1884767</v>
      </c>
      <c r="R40" s="20" t="n">
        <v>0.34188994</v>
      </c>
      <c r="S40" s="18" t="n">
        <v>0.5020022200000001</v>
      </c>
      <c r="T40" s="20" t="n">
        <v>0.10858832</v>
      </c>
      <c r="U40" s="18" t="s">
        <v>182</v>
      </c>
      <c r="V40" s="20" t="s">
        <v>182</v>
      </c>
      <c r="W40" s="18" t="n">
        <v>8.99565028</v>
      </c>
      <c r="X40" s="20" t="n">
        <v>0.20108554</v>
      </c>
      <c r="Y40" s="18" t="n">
        <v>0</v>
      </c>
      <c r="Z40" s="20" t="n">
        <v>0</v>
      </c>
      <c r="AA40" s="18" t="n">
        <v>2.40659064</v>
      </c>
      <c r="AB40" s="20" t="n">
        <v>0.41933996</v>
      </c>
    </row>
    <row r="41" spans="1:28">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n">
        <v>0</v>
      </c>
      <c r="R41" s="20" t="n">
        <v>0</v>
      </c>
      <c r="S41" s="18" t="n">
        <v>0</v>
      </c>
      <c r="T41" s="20" t="n">
        <v>0</v>
      </c>
      <c r="U41" s="18" t="s">
        <v>182</v>
      </c>
      <c r="V41" s="20" t="s">
        <v>182</v>
      </c>
      <c r="W41" s="18" t="n">
        <v>100</v>
      </c>
      <c r="X41" s="20" t="n">
        <v>0</v>
      </c>
      <c r="Y41" s="18" t="n">
        <v>0</v>
      </c>
      <c r="Z41" s="20" t="n">
        <v>0</v>
      </c>
      <c r="AA41" s="18" t="n">
        <v>0</v>
      </c>
      <c r="AB41" s="20" t="n">
        <v>0</v>
      </c>
    </row>
    <row r="42" spans="1:28">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c r="Y42" s="18">
        <f>IF(COUNT(Y7:Y41) &gt; 0, AVERAGE(Y7:Y41), "—")</f>
        <v/>
      </c>
      <c r="Z42" s="20">
        <f>IF(COUNT(Z7:Z41) &gt; 0, SQRT(SUMSQ(Z7:Z41)/(COUNT(Z7:Z41)*COUNT(Z7:Z41)) ), "—")</f>
        <v/>
      </c>
      <c r="AA42" s="18">
        <f>IF(COUNT(AA7:AA41) &gt; 0, AVERAGE(AA7:AA41), "—")</f>
        <v/>
      </c>
      <c r="AB42" s="20">
        <f>IF(COUNT(AB7:AB41) &gt; 0, SQRT(SUMSQ(AB7:AB41)/(COUNT(AB7:AB41)*COUNT(AB7:AB41)) ), "—")</f>
        <v/>
      </c>
    </row>
    <row r="43" spans="1:28">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5" t="n"/>
      <c r="Y43" s="14" t="n"/>
      <c r="Z43" s="15" t="n"/>
      <c r="AA43" s="14" t="n"/>
      <c r="AB43" s="16" t="n"/>
    </row>
    <row r="44" spans="1:28">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c r="Y44" s="18" t="s">
        <v>182</v>
      </c>
      <c r="Z44" s="20" t="s">
        <v>182</v>
      </c>
      <c r="AA44" s="18" t="s">
        <v>182</v>
      </c>
      <c r="AB44" s="20" t="s">
        <v>182</v>
      </c>
    </row>
    <row r="45" spans="1:28">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n">
        <v>0</v>
      </c>
      <c r="R45" s="20" t="n">
        <v>0</v>
      </c>
      <c r="S45" s="18" t="n">
        <v>0</v>
      </c>
      <c r="T45" s="20" t="n">
        <v>0</v>
      </c>
      <c r="U45" s="18" t="s">
        <v>182</v>
      </c>
      <c r="V45" s="20" t="s">
        <v>182</v>
      </c>
      <c r="W45" s="18" t="n">
        <v>100</v>
      </c>
      <c r="X45" s="20" t="n">
        <v>0</v>
      </c>
      <c r="Y45" s="18" t="n">
        <v>0</v>
      </c>
      <c r="Z45" s="20" t="n">
        <v>0</v>
      </c>
      <c r="AA45" s="18" t="n">
        <v>0</v>
      </c>
      <c r="AB45" s="20" t="n">
        <v>0</v>
      </c>
    </row>
    <row r="46" spans="1:28">
      <c r="A46" s="15" t="s">
        <v>221</v>
      </c>
      <c r="B46" s="17" t="n">
        <v>23141</v>
      </c>
      <c r="C46" s="18">
        <f>(2765.0/B46*100)</f>
        <v/>
      </c>
      <c r="D46" s="19" t="n">
        <v>20376</v>
      </c>
      <c r="E46" s="18" t="n">
        <v>37.64954895</v>
      </c>
      <c r="F46" s="20" t="n">
        <v>0.87881495</v>
      </c>
      <c r="G46" s="18" t="n">
        <v>16.17230194</v>
      </c>
      <c r="H46" s="20" t="n">
        <v>0.61736549</v>
      </c>
      <c r="I46" s="18" t="n">
        <v>4.83794208</v>
      </c>
      <c r="J46" s="20" t="n">
        <v>0.2775814</v>
      </c>
      <c r="K46" s="18" t="n">
        <v>4.61472443</v>
      </c>
      <c r="L46" s="20" t="n">
        <v>0.26163581</v>
      </c>
      <c r="M46" s="18" t="n">
        <v>3.07875125</v>
      </c>
      <c r="N46" s="20" t="n">
        <v>0.1756985</v>
      </c>
      <c r="O46" s="18" t="n">
        <v>2.34022972</v>
      </c>
      <c r="P46" s="20" t="n">
        <v>0.15551041</v>
      </c>
      <c r="Q46" s="18" t="n">
        <v>4.72394104</v>
      </c>
      <c r="R46" s="20" t="n">
        <v>0.23145592</v>
      </c>
      <c r="S46" s="18" t="n">
        <v>2.13795694</v>
      </c>
      <c r="T46" s="20" t="n">
        <v>0.19043405</v>
      </c>
      <c r="U46" s="18" t="s">
        <v>182</v>
      </c>
      <c r="V46" s="20" t="s">
        <v>182</v>
      </c>
      <c r="W46" s="18" t="n">
        <v>0</v>
      </c>
      <c r="X46" s="20" t="n">
        <v>0</v>
      </c>
      <c r="Y46" s="18" t="n">
        <v>0</v>
      </c>
      <c r="Z46" s="20" t="n">
        <v>0</v>
      </c>
      <c r="AA46" s="18" t="n">
        <v>24.44460367</v>
      </c>
      <c r="AB46" s="20" t="n">
        <v>1.09179414</v>
      </c>
    </row>
    <row r="47" spans="1:28">
      <c r="A47" s="15" t="s">
        <v>222</v>
      </c>
      <c r="B47" s="17" t="n">
        <v>5928</v>
      </c>
      <c r="C47" s="18">
        <f>(134.0/B47*100)</f>
        <v/>
      </c>
      <c r="D47" s="19" t="n">
        <v>5794</v>
      </c>
      <c r="E47" s="18" t="n">
        <v>15.57749631</v>
      </c>
      <c r="F47" s="20" t="n">
        <v>0.62107411</v>
      </c>
      <c r="G47" s="18" t="n">
        <v>24.16348334</v>
      </c>
      <c r="H47" s="20" t="n">
        <v>0.75512368</v>
      </c>
      <c r="I47" s="18" t="n">
        <v>15.40295314</v>
      </c>
      <c r="J47" s="20" t="n">
        <v>0.6029307</v>
      </c>
      <c r="K47" s="18" t="n">
        <v>12.86391629</v>
      </c>
      <c r="L47" s="20" t="n">
        <v>0.41651124</v>
      </c>
      <c r="M47" s="18" t="n">
        <v>8.609193100000001</v>
      </c>
      <c r="N47" s="20" t="n">
        <v>0.41764557</v>
      </c>
      <c r="O47" s="18" t="n">
        <v>4.71866749</v>
      </c>
      <c r="P47" s="20" t="n">
        <v>0.32833333</v>
      </c>
      <c r="Q47" s="18" t="n">
        <v>9.99991062</v>
      </c>
      <c r="R47" s="20" t="n">
        <v>0.46670857</v>
      </c>
      <c r="S47" s="18" t="n">
        <v>2.18255836</v>
      </c>
      <c r="T47" s="20" t="n">
        <v>0.21986442</v>
      </c>
      <c r="U47" s="18" t="s">
        <v>182</v>
      </c>
      <c r="V47" s="20" t="s">
        <v>182</v>
      </c>
      <c r="W47" s="18" t="n">
        <v>0</v>
      </c>
      <c r="X47" s="20" t="n">
        <v>0</v>
      </c>
      <c r="Y47" s="18" t="n">
        <v>0</v>
      </c>
      <c r="Z47" s="20" t="n">
        <v>0</v>
      </c>
      <c r="AA47" s="18" t="n">
        <v>6.48182135</v>
      </c>
      <c r="AB47" s="20" t="n">
        <v>0.70136161</v>
      </c>
    </row>
    <row r="48" spans="1:28">
      <c r="A48" s="15" t="s">
        <v>223</v>
      </c>
      <c r="B48" s="17" t="n">
        <v>9841</v>
      </c>
      <c r="C48" s="18">
        <f>(19.0/B48*100)</f>
        <v/>
      </c>
      <c r="D48" s="19" t="n">
        <v>9822</v>
      </c>
      <c r="E48" s="18" t="n">
        <v>51.45517987</v>
      </c>
      <c r="F48" s="20" t="n">
        <v>1.35785601</v>
      </c>
      <c r="G48" s="18" t="n">
        <v>17.72460964</v>
      </c>
      <c r="H48" s="20" t="n">
        <v>0.8129091899999999</v>
      </c>
      <c r="I48" s="18" t="n">
        <v>8.17198894</v>
      </c>
      <c r="J48" s="20" t="n">
        <v>0.54600562</v>
      </c>
      <c r="K48" s="18" t="n">
        <v>5.53066013</v>
      </c>
      <c r="L48" s="20" t="n">
        <v>0.36115163</v>
      </c>
      <c r="M48" s="18" t="n">
        <v>3.19013578</v>
      </c>
      <c r="N48" s="20" t="n">
        <v>0.26027099</v>
      </c>
      <c r="O48" s="18" t="n">
        <v>1.74586085</v>
      </c>
      <c r="P48" s="20" t="n">
        <v>0.19833182</v>
      </c>
      <c r="Q48" s="18" t="n">
        <v>2.83249225</v>
      </c>
      <c r="R48" s="20" t="n">
        <v>0.2302116</v>
      </c>
      <c r="S48" s="18" t="n">
        <v>8.67413915</v>
      </c>
      <c r="T48" s="20" t="n">
        <v>0.74367889</v>
      </c>
      <c r="U48" s="18" t="s">
        <v>182</v>
      </c>
      <c r="V48" s="20" t="s">
        <v>182</v>
      </c>
      <c r="W48" s="18" t="n">
        <v>0</v>
      </c>
      <c r="X48" s="20" t="n">
        <v>0</v>
      </c>
      <c r="Y48" s="18" t="n">
        <v>0</v>
      </c>
      <c r="Z48" s="20" t="n">
        <v>0</v>
      </c>
      <c r="AA48" s="18" t="n">
        <v>0.67493338</v>
      </c>
      <c r="AB48" s="20" t="n">
        <v>0.38153847</v>
      </c>
    </row>
    <row r="49" spans="1:28">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n">
        <v>0</v>
      </c>
      <c r="R49" s="20" t="n">
        <v>0</v>
      </c>
      <c r="S49" s="18" t="n">
        <v>0</v>
      </c>
      <c r="T49" s="20" t="n">
        <v>0</v>
      </c>
      <c r="U49" s="18" t="s">
        <v>182</v>
      </c>
      <c r="V49" s="20" t="s">
        <v>182</v>
      </c>
      <c r="W49" s="18" t="n">
        <v>100</v>
      </c>
      <c r="X49" s="20" t="n">
        <v>0</v>
      </c>
      <c r="Y49" s="18" t="n">
        <v>0</v>
      </c>
      <c r="Z49" s="20" t="n">
        <v>0</v>
      </c>
      <c r="AA49" s="18" t="n">
        <v>0</v>
      </c>
      <c r="AB49" s="20" t="n">
        <v>0</v>
      </c>
    </row>
    <row r="50" spans="1:28">
      <c r="A50" s="15" t="s">
        <v>225</v>
      </c>
      <c r="B50" s="17" t="n">
        <v>11795</v>
      </c>
      <c r="C50" s="18">
        <f>(1018.0/B50*100)</f>
        <v/>
      </c>
      <c r="D50" s="19" t="n">
        <v>10777</v>
      </c>
      <c r="E50" s="18" t="n">
        <v>32.35694044</v>
      </c>
      <c r="F50" s="20" t="n">
        <v>1.10347628</v>
      </c>
      <c r="G50" s="18" t="n">
        <v>20.93481926</v>
      </c>
      <c r="H50" s="20" t="n">
        <v>0.59734643</v>
      </c>
      <c r="I50" s="18" t="n">
        <v>11.76135071</v>
      </c>
      <c r="J50" s="20" t="n">
        <v>0.45303546</v>
      </c>
      <c r="K50" s="18" t="n">
        <v>13.40902033</v>
      </c>
      <c r="L50" s="20" t="n">
        <v>0.54778297</v>
      </c>
      <c r="M50" s="18" t="n">
        <v>6.62938261</v>
      </c>
      <c r="N50" s="20" t="n">
        <v>0.43657234</v>
      </c>
      <c r="O50" s="18" t="n">
        <v>4.11371268</v>
      </c>
      <c r="P50" s="20" t="n">
        <v>0.29086677</v>
      </c>
      <c r="Q50" s="18" t="n">
        <v>5.32700374</v>
      </c>
      <c r="R50" s="20" t="n">
        <v>0.35897794</v>
      </c>
      <c r="S50" s="18" t="n">
        <v>2.31022513</v>
      </c>
      <c r="T50" s="20" t="n">
        <v>0.31853792</v>
      </c>
      <c r="U50" s="18" t="s">
        <v>182</v>
      </c>
      <c r="V50" s="20" t="s">
        <v>182</v>
      </c>
      <c r="W50" s="18" t="n">
        <v>0</v>
      </c>
      <c r="X50" s="20" t="n">
        <v>0</v>
      </c>
      <c r="Y50" s="18" t="n">
        <v>0</v>
      </c>
      <c r="Z50" s="20" t="n">
        <v>0</v>
      </c>
      <c r="AA50" s="18" t="n">
        <v>3.15754509</v>
      </c>
      <c r="AB50" s="20" t="n">
        <v>0.39934255</v>
      </c>
    </row>
    <row r="51" spans="1:28">
      <c r="A51" s="15" t="s">
        <v>226</v>
      </c>
      <c r="B51" s="17" t="n">
        <v>6866</v>
      </c>
      <c r="C51" s="18">
        <f>(115.0/B51*100)</f>
        <v/>
      </c>
      <c r="D51" s="19" t="n">
        <v>6751</v>
      </c>
      <c r="E51" s="18" t="n">
        <v>22.65948516</v>
      </c>
      <c r="F51" s="20" t="n">
        <v>0.90830342</v>
      </c>
      <c r="G51" s="18" t="n">
        <v>17.88867312</v>
      </c>
      <c r="H51" s="20" t="n">
        <v>0.54266179</v>
      </c>
      <c r="I51" s="18" t="n">
        <v>9.716718630000001</v>
      </c>
      <c r="J51" s="20" t="n">
        <v>0.4895573</v>
      </c>
      <c r="K51" s="18" t="n">
        <v>9.64142017</v>
      </c>
      <c r="L51" s="20" t="n">
        <v>0.4145748</v>
      </c>
      <c r="M51" s="18" t="n">
        <v>7.58882649</v>
      </c>
      <c r="N51" s="20" t="n">
        <v>0.36051636</v>
      </c>
      <c r="O51" s="18" t="n">
        <v>4.94934334</v>
      </c>
      <c r="P51" s="20" t="n">
        <v>0.31693445</v>
      </c>
      <c r="Q51" s="18" t="n">
        <v>8.83490989</v>
      </c>
      <c r="R51" s="20" t="n">
        <v>0.42705797</v>
      </c>
      <c r="S51" s="18" t="n">
        <v>0.77614184</v>
      </c>
      <c r="T51" s="20" t="n">
        <v>0.11548791</v>
      </c>
      <c r="U51" s="18" t="s">
        <v>182</v>
      </c>
      <c r="V51" s="20" t="s">
        <v>182</v>
      </c>
      <c r="W51" s="18" t="n">
        <v>10.57911454</v>
      </c>
      <c r="X51" s="20" t="n">
        <v>0.61230168</v>
      </c>
      <c r="Y51" s="18" t="n">
        <v>0</v>
      </c>
      <c r="Z51" s="20" t="n">
        <v>0</v>
      </c>
      <c r="AA51" s="18" t="n">
        <v>7.36536681</v>
      </c>
      <c r="AB51" s="20" t="n">
        <v>1.13806904</v>
      </c>
    </row>
    <row r="52" spans="1:28">
      <c r="A52" s="15" t="s">
        <v>227</v>
      </c>
      <c r="B52" s="17" t="n">
        <v>5809</v>
      </c>
      <c r="C52" s="18">
        <f>(118.0/B52*100)</f>
        <v/>
      </c>
      <c r="D52" s="19" t="n">
        <v>5691</v>
      </c>
      <c r="E52" s="18" t="n">
        <v>26.39459077</v>
      </c>
      <c r="F52" s="20" t="n">
        <v>0.8142753700000001</v>
      </c>
      <c r="G52" s="18" t="n">
        <v>33.55319361</v>
      </c>
      <c r="H52" s="20" t="n">
        <v>0.82568307</v>
      </c>
      <c r="I52" s="18" t="n">
        <v>12.9121391</v>
      </c>
      <c r="J52" s="20" t="n">
        <v>0.46756856</v>
      </c>
      <c r="K52" s="18" t="n">
        <v>9.26471677</v>
      </c>
      <c r="L52" s="20" t="n">
        <v>0.41905367</v>
      </c>
      <c r="M52" s="18" t="n">
        <v>6.58422602</v>
      </c>
      <c r="N52" s="20" t="n">
        <v>0.35370242</v>
      </c>
      <c r="O52" s="18" t="n">
        <v>4.27072323</v>
      </c>
      <c r="P52" s="20" t="n">
        <v>0.34327765</v>
      </c>
      <c r="Q52" s="18" t="n">
        <v>4.88191833</v>
      </c>
      <c r="R52" s="20" t="n">
        <v>0.32982636</v>
      </c>
      <c r="S52" s="18" t="n">
        <v>0.51365272</v>
      </c>
      <c r="T52" s="20" t="n">
        <v>0.1055818</v>
      </c>
      <c r="U52" s="18" t="s">
        <v>182</v>
      </c>
      <c r="V52" s="20" t="s">
        <v>182</v>
      </c>
      <c r="W52" s="18" t="n">
        <v>0</v>
      </c>
      <c r="X52" s="20" t="n">
        <v>0</v>
      </c>
      <c r="Y52" s="18" t="n">
        <v>0</v>
      </c>
      <c r="Z52" s="20" t="n">
        <v>0</v>
      </c>
      <c r="AA52" s="18" t="n">
        <v>1.62483944</v>
      </c>
      <c r="AB52" s="20" t="n">
        <v>0.27213468</v>
      </c>
    </row>
    <row r="53" spans="1:28">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n">
        <v>0</v>
      </c>
      <c r="R53" s="20" t="n">
        <v>0</v>
      </c>
      <c r="S53" s="18" t="n">
        <v>0</v>
      </c>
      <c r="T53" s="20" t="n">
        <v>0</v>
      </c>
      <c r="U53" s="18" t="s">
        <v>182</v>
      </c>
      <c r="V53" s="20" t="s">
        <v>182</v>
      </c>
      <c r="W53" s="18" t="n">
        <v>100</v>
      </c>
      <c r="X53" s="20" t="n">
        <v>0</v>
      </c>
      <c r="Y53" s="18" t="n">
        <v>0</v>
      </c>
      <c r="Z53" s="20" t="n">
        <v>0</v>
      </c>
      <c r="AA53" s="18" t="n">
        <v>0</v>
      </c>
      <c r="AB53" s="20" t="n">
        <v>0</v>
      </c>
    </row>
    <row r="54" spans="1:28">
      <c r="A54" s="15" t="s">
        <v>229</v>
      </c>
      <c r="B54" s="17" t="n">
        <v>4740</v>
      </c>
      <c r="C54" s="18">
        <f>(459.0/B54*100)</f>
        <v/>
      </c>
      <c r="D54" s="19" t="n">
        <v>4281</v>
      </c>
      <c r="E54" s="18" t="n">
        <v>51.63805809</v>
      </c>
      <c r="F54" s="20" t="n">
        <v>1.16618103</v>
      </c>
      <c r="G54" s="18" t="n">
        <v>15.74919905</v>
      </c>
      <c r="H54" s="20" t="n">
        <v>0.72163873</v>
      </c>
      <c r="I54" s="18" t="n">
        <v>4.73659977</v>
      </c>
      <c r="J54" s="20" t="n">
        <v>0.3612691</v>
      </c>
      <c r="K54" s="18" t="n">
        <v>6.34872612</v>
      </c>
      <c r="L54" s="20" t="n">
        <v>0.4385771</v>
      </c>
      <c r="M54" s="18" t="n">
        <v>4.00716956</v>
      </c>
      <c r="N54" s="20" t="n">
        <v>0.32561376</v>
      </c>
      <c r="O54" s="18" t="n">
        <v>2.64537715</v>
      </c>
      <c r="P54" s="20" t="n">
        <v>0.26403945</v>
      </c>
      <c r="Q54" s="18" t="n">
        <v>3.6454875</v>
      </c>
      <c r="R54" s="20" t="n">
        <v>0.31253736</v>
      </c>
      <c r="S54" s="18" t="n">
        <v>6.44308785</v>
      </c>
      <c r="T54" s="20" t="n">
        <v>0.45168914</v>
      </c>
      <c r="U54" s="18" t="s">
        <v>182</v>
      </c>
      <c r="V54" s="20" t="s">
        <v>182</v>
      </c>
      <c r="W54" s="18" t="n">
        <v>0</v>
      </c>
      <c r="X54" s="20" t="n">
        <v>0</v>
      </c>
      <c r="Y54" s="18" t="n">
        <v>0</v>
      </c>
      <c r="Z54" s="20" t="n">
        <v>0</v>
      </c>
      <c r="AA54" s="18" t="n">
        <v>4.78629491</v>
      </c>
      <c r="AB54" s="20" t="n">
        <v>0.56018786</v>
      </c>
    </row>
    <row r="55" spans="1:28">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n">
        <v>0</v>
      </c>
      <c r="R55" s="20" t="n">
        <v>0</v>
      </c>
      <c r="S55" s="18" t="n">
        <v>0</v>
      </c>
      <c r="T55" s="20" t="n">
        <v>0</v>
      </c>
      <c r="U55" s="18" t="s">
        <v>182</v>
      </c>
      <c r="V55" s="20" t="s">
        <v>182</v>
      </c>
      <c r="W55" s="18" t="n">
        <v>100</v>
      </c>
      <c r="X55" s="20" t="n">
        <v>0</v>
      </c>
      <c r="Y55" s="18" t="n">
        <v>0</v>
      </c>
      <c r="Z55" s="20" t="n">
        <v>0</v>
      </c>
      <c r="AA55" s="18" t="n">
        <v>0</v>
      </c>
      <c r="AB55" s="20" t="n">
        <v>0</v>
      </c>
    </row>
    <row r="56" spans="1:28">
      <c r="A56" s="15" t="s">
        <v>231</v>
      </c>
      <c r="B56" s="17" t="n">
        <v>5359</v>
      </c>
      <c r="C56" s="18">
        <f>(79.0/B56*100)</f>
        <v/>
      </c>
      <c r="D56" s="19" t="n">
        <v>5280</v>
      </c>
      <c r="E56" s="18" t="n">
        <v>46.46481516</v>
      </c>
      <c r="F56" s="20" t="n">
        <v>1.3476942</v>
      </c>
      <c r="G56" s="18" t="n">
        <v>30.85615717</v>
      </c>
      <c r="H56" s="20" t="n">
        <v>0.94171516</v>
      </c>
      <c r="I56" s="18" t="n">
        <v>9.48884005</v>
      </c>
      <c r="J56" s="20" t="n">
        <v>0.50879003</v>
      </c>
      <c r="K56" s="18" t="n">
        <v>5.92166982</v>
      </c>
      <c r="L56" s="20" t="n">
        <v>0.47748975</v>
      </c>
      <c r="M56" s="18" t="n">
        <v>2.77359392</v>
      </c>
      <c r="N56" s="20" t="n">
        <v>0.29058677</v>
      </c>
      <c r="O56" s="18" t="n">
        <v>1.20761179</v>
      </c>
      <c r="P56" s="20" t="n">
        <v>0.14387685</v>
      </c>
      <c r="Q56" s="18" t="n">
        <v>1.5354911</v>
      </c>
      <c r="R56" s="20" t="n">
        <v>0.18986303</v>
      </c>
      <c r="S56" s="18" t="n">
        <v>1.04754515</v>
      </c>
      <c r="T56" s="20" t="n">
        <v>0.16848116</v>
      </c>
      <c r="U56" s="18" t="s">
        <v>182</v>
      </c>
      <c r="V56" s="20" t="s">
        <v>182</v>
      </c>
      <c r="W56" s="18" t="n">
        <v>0</v>
      </c>
      <c r="X56" s="20" t="n">
        <v>0</v>
      </c>
      <c r="Y56" s="18" t="n">
        <v>0</v>
      </c>
      <c r="Z56" s="20" t="n">
        <v>0</v>
      </c>
      <c r="AA56" s="18" t="n">
        <v>0.70427584</v>
      </c>
      <c r="AB56" s="20" t="n">
        <v>0.22656024</v>
      </c>
    </row>
    <row r="57" spans="1:28">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n">
        <v>0</v>
      </c>
      <c r="R57" s="20" t="n">
        <v>0</v>
      </c>
      <c r="S57" s="18" t="n">
        <v>0</v>
      </c>
      <c r="T57" s="20" t="n">
        <v>0</v>
      </c>
      <c r="U57" s="18" t="s">
        <v>182</v>
      </c>
      <c r="V57" s="20" t="s">
        <v>182</v>
      </c>
      <c r="W57" s="18" t="n">
        <v>100</v>
      </c>
      <c r="X57" s="20" t="n">
        <v>0</v>
      </c>
      <c r="Y57" s="18" t="n">
        <v>0</v>
      </c>
      <c r="Z57" s="20" t="n">
        <v>0</v>
      </c>
      <c r="AA57" s="18" t="n">
        <v>0</v>
      </c>
      <c r="AB57" s="20" t="n">
        <v>0</v>
      </c>
    </row>
    <row r="58" spans="1:28">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n">
        <v>0</v>
      </c>
      <c r="R58" s="20" t="n">
        <v>0</v>
      </c>
      <c r="S58" s="18" t="n">
        <v>0</v>
      </c>
      <c r="T58" s="20" t="n">
        <v>0</v>
      </c>
      <c r="U58" s="18" t="s">
        <v>182</v>
      </c>
      <c r="V58" s="20" t="s">
        <v>182</v>
      </c>
      <c r="W58" s="18" t="n">
        <v>100</v>
      </c>
      <c r="X58" s="20" t="n">
        <v>0</v>
      </c>
      <c r="Y58" s="18" t="n">
        <v>0</v>
      </c>
      <c r="Z58" s="20" t="n">
        <v>0</v>
      </c>
      <c r="AA58" s="18" t="n">
        <v>0</v>
      </c>
      <c r="AB58" s="20" t="n">
        <v>0</v>
      </c>
    </row>
    <row r="59" spans="1:28">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n">
        <v>0</v>
      </c>
      <c r="R59" s="20" t="n">
        <v>0</v>
      </c>
      <c r="S59" s="18" t="n">
        <v>0</v>
      </c>
      <c r="T59" s="20" t="n">
        <v>0</v>
      </c>
      <c r="U59" s="18" t="s">
        <v>182</v>
      </c>
      <c r="V59" s="20" t="s">
        <v>182</v>
      </c>
      <c r="W59" s="18" t="n">
        <v>100</v>
      </c>
      <c r="X59" s="20" t="n">
        <v>0</v>
      </c>
      <c r="Y59" s="18" t="n">
        <v>0</v>
      </c>
      <c r="Z59" s="20" t="n">
        <v>0</v>
      </c>
      <c r="AA59" s="18" t="n">
        <v>0</v>
      </c>
      <c r="AB59" s="20" t="n">
        <v>0</v>
      </c>
    </row>
    <row r="60" spans="1:28">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n">
        <v>0</v>
      </c>
      <c r="R60" s="20" t="n">
        <v>0</v>
      </c>
      <c r="S60" s="18" t="n">
        <v>0</v>
      </c>
      <c r="T60" s="20" t="n">
        <v>0</v>
      </c>
      <c r="U60" s="18" t="s">
        <v>182</v>
      </c>
      <c r="V60" s="20" t="s">
        <v>182</v>
      </c>
      <c r="W60" s="18" t="n">
        <v>100</v>
      </c>
      <c r="X60" s="20" t="n">
        <v>0</v>
      </c>
      <c r="Y60" s="18" t="n">
        <v>0</v>
      </c>
      <c r="Z60" s="20" t="n">
        <v>0</v>
      </c>
      <c r="AA60" s="18" t="n">
        <v>0</v>
      </c>
      <c r="AB60" s="20" t="n">
        <v>0</v>
      </c>
    </row>
    <row r="61" spans="1:28">
      <c r="A61" s="15" t="s">
        <v>236</v>
      </c>
      <c r="B61" s="17" t="n">
        <v>6525</v>
      </c>
      <c r="C61" s="18">
        <f>(259.0/B61*100)</f>
        <v/>
      </c>
      <c r="D61" s="19" t="n">
        <v>6266</v>
      </c>
      <c r="E61" s="18" t="n">
        <v>30.83008866</v>
      </c>
      <c r="F61" s="20" t="n">
        <v>0.84023686</v>
      </c>
      <c r="G61" s="18" t="n">
        <v>36.87231993</v>
      </c>
      <c r="H61" s="20" t="n">
        <v>0.82957585</v>
      </c>
      <c r="I61" s="18" t="n">
        <v>12.23001264</v>
      </c>
      <c r="J61" s="20" t="n">
        <v>0.48053936</v>
      </c>
      <c r="K61" s="18" t="n">
        <v>7.1399331</v>
      </c>
      <c r="L61" s="20" t="n">
        <v>0.40433999</v>
      </c>
      <c r="M61" s="18" t="n">
        <v>4.49573564</v>
      </c>
      <c r="N61" s="20" t="n">
        <v>0.29599192</v>
      </c>
      <c r="O61" s="18" t="n">
        <v>2.32349837</v>
      </c>
      <c r="P61" s="20" t="n">
        <v>0.22255084</v>
      </c>
      <c r="Q61" s="18" t="n">
        <v>2.27559034</v>
      </c>
      <c r="R61" s="20" t="n">
        <v>0.21363794</v>
      </c>
      <c r="S61" s="18" t="n">
        <v>1.69598868</v>
      </c>
      <c r="T61" s="20" t="n">
        <v>0.19537885</v>
      </c>
      <c r="U61" s="18" t="s">
        <v>182</v>
      </c>
      <c r="V61" s="20" t="s">
        <v>182</v>
      </c>
      <c r="W61" s="18" t="n">
        <v>0</v>
      </c>
      <c r="X61" s="20" t="n">
        <v>0</v>
      </c>
      <c r="Y61" s="18" t="n">
        <v>0</v>
      </c>
      <c r="Z61" s="20" t="n">
        <v>0</v>
      </c>
      <c r="AA61" s="18" t="n">
        <v>2.13683265</v>
      </c>
      <c r="AB61" s="20" t="n">
        <v>0.40073013</v>
      </c>
    </row>
    <row r="62" spans="1:28">
      <c r="A62" s="15" t="s">
        <v>237</v>
      </c>
      <c r="B62" s="17" t="n">
        <v>4476</v>
      </c>
      <c r="C62" s="18">
        <f>(5.0/B62*100)</f>
        <v/>
      </c>
      <c r="D62" s="19" t="n">
        <v>4471</v>
      </c>
      <c r="E62" s="18" t="n">
        <v>43.18387128</v>
      </c>
      <c r="F62" s="20" t="n">
        <v>0.64222244</v>
      </c>
      <c r="G62" s="18" t="n">
        <v>26.9864989</v>
      </c>
      <c r="H62" s="20" t="n">
        <v>0.66438648</v>
      </c>
      <c r="I62" s="18" t="n">
        <v>14.10478318</v>
      </c>
      <c r="J62" s="20" t="n">
        <v>0.5504771000000001</v>
      </c>
      <c r="K62" s="18" t="n">
        <v>7.45351674</v>
      </c>
      <c r="L62" s="20" t="n">
        <v>0.33591946</v>
      </c>
      <c r="M62" s="18" t="n">
        <v>3.27137234</v>
      </c>
      <c r="N62" s="20" t="n">
        <v>0.24206887</v>
      </c>
      <c r="O62" s="18" t="n">
        <v>1.5977889</v>
      </c>
      <c r="P62" s="20" t="n">
        <v>0.20304199</v>
      </c>
      <c r="Q62" s="18" t="n">
        <v>2.52618735</v>
      </c>
      <c r="R62" s="20" t="n">
        <v>0.22556937</v>
      </c>
      <c r="S62" s="18" t="n">
        <v>0.69657393</v>
      </c>
      <c r="T62" s="20" t="n">
        <v>0.15065048</v>
      </c>
      <c r="U62" s="18" t="s">
        <v>182</v>
      </c>
      <c r="V62" s="20" t="s">
        <v>182</v>
      </c>
      <c r="W62" s="18" t="n">
        <v>0</v>
      </c>
      <c r="X62" s="20" t="n">
        <v>0</v>
      </c>
      <c r="Y62" s="18" t="n">
        <v>0</v>
      </c>
      <c r="Z62" s="20" t="n">
        <v>0</v>
      </c>
      <c r="AA62" s="18" t="n">
        <v>0.17940737</v>
      </c>
      <c r="AB62" s="20" t="n">
        <v>0.07101315</v>
      </c>
    </row>
    <row r="63" spans="1:28">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n">
        <v>0</v>
      </c>
      <c r="R63" s="20" t="n">
        <v>0</v>
      </c>
      <c r="S63" s="18" t="n">
        <v>0</v>
      </c>
      <c r="T63" s="20" t="n">
        <v>0</v>
      </c>
      <c r="U63" s="18" t="s">
        <v>182</v>
      </c>
      <c r="V63" s="20" t="s">
        <v>182</v>
      </c>
      <c r="W63" s="18" t="n">
        <v>100</v>
      </c>
      <c r="X63" s="20" t="n">
        <v>0</v>
      </c>
      <c r="Y63" s="18" t="n">
        <v>0</v>
      </c>
      <c r="Z63" s="20" t="n">
        <v>0</v>
      </c>
      <c r="AA63" s="18" t="n">
        <v>0</v>
      </c>
      <c r="AB63" s="20" t="n">
        <v>0</v>
      </c>
    </row>
    <row r="64" spans="1:28">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n">
        <v>0</v>
      </c>
      <c r="R64" s="20" t="n">
        <v>0</v>
      </c>
      <c r="S64" s="18" t="n">
        <v>0</v>
      </c>
      <c r="T64" s="20" t="n">
        <v>0</v>
      </c>
      <c r="U64" s="18" t="s">
        <v>182</v>
      </c>
      <c r="V64" s="20" t="s">
        <v>182</v>
      </c>
      <c r="W64" s="18" t="n">
        <v>100</v>
      </c>
      <c r="X64" s="20" t="n">
        <v>0</v>
      </c>
      <c r="Y64" s="18" t="n">
        <v>0</v>
      </c>
      <c r="Z64" s="20" t="n">
        <v>0</v>
      </c>
      <c r="AA64" s="18" t="n">
        <v>0</v>
      </c>
      <c r="AB64" s="20" t="n">
        <v>0</v>
      </c>
    </row>
    <row r="65" spans="1:28">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n">
        <v>0</v>
      </c>
      <c r="R65" s="20" t="n">
        <v>0</v>
      </c>
      <c r="S65" s="18" t="n">
        <v>0</v>
      </c>
      <c r="T65" s="20" t="n">
        <v>0</v>
      </c>
      <c r="U65" s="18" t="s">
        <v>182</v>
      </c>
      <c r="V65" s="20" t="s">
        <v>182</v>
      </c>
      <c r="W65" s="18" t="n">
        <v>100</v>
      </c>
      <c r="X65" s="20" t="n">
        <v>0</v>
      </c>
      <c r="Y65" s="18" t="n">
        <v>0</v>
      </c>
      <c r="Z65" s="20" t="n">
        <v>0</v>
      </c>
      <c r="AA65" s="18" t="n">
        <v>0</v>
      </c>
      <c r="AB65" s="20" t="n">
        <v>0</v>
      </c>
    </row>
    <row r="66" spans="1:28">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n">
        <v>0</v>
      </c>
      <c r="R66" s="20" t="n">
        <v>0</v>
      </c>
      <c r="S66" s="18" t="n">
        <v>0</v>
      </c>
      <c r="T66" s="20" t="n">
        <v>0</v>
      </c>
      <c r="U66" s="18" t="s">
        <v>182</v>
      </c>
      <c r="V66" s="20" t="s">
        <v>182</v>
      </c>
      <c r="W66" s="18" t="n">
        <v>100</v>
      </c>
      <c r="X66" s="20" t="n">
        <v>0</v>
      </c>
      <c r="Y66" s="18" t="n">
        <v>0</v>
      </c>
      <c r="Z66" s="20" t="n">
        <v>0</v>
      </c>
      <c r="AA66" s="18" t="n">
        <v>0</v>
      </c>
      <c r="AB66" s="20" t="n">
        <v>0</v>
      </c>
    </row>
    <row r="67" spans="1:28">
      <c r="A67" s="15" t="s">
        <v>242</v>
      </c>
      <c r="B67" s="17" t="n">
        <v>6971</v>
      </c>
      <c r="C67" s="18">
        <f>(26.0/B67*100)</f>
        <v/>
      </c>
      <c r="D67" s="19" t="n">
        <v>6945</v>
      </c>
      <c r="E67" s="18" t="n">
        <v>47.05704436</v>
      </c>
      <c r="F67" s="20" t="n">
        <v>1.47759409</v>
      </c>
      <c r="G67" s="18" t="n">
        <v>16.54640629</v>
      </c>
      <c r="H67" s="20" t="n">
        <v>0.7061799</v>
      </c>
      <c r="I67" s="18" t="n">
        <v>12.08524471</v>
      </c>
      <c r="J67" s="20" t="n">
        <v>0.65496879</v>
      </c>
      <c r="K67" s="18" t="n">
        <v>10.66895094</v>
      </c>
      <c r="L67" s="20" t="n">
        <v>0.65065478</v>
      </c>
      <c r="M67" s="18" t="n">
        <v>2.68361714</v>
      </c>
      <c r="N67" s="20" t="n">
        <v>0.24203702</v>
      </c>
      <c r="O67" s="18" t="n">
        <v>0.81265205</v>
      </c>
      <c r="P67" s="20" t="n">
        <v>0.12670531</v>
      </c>
      <c r="Q67" s="18" t="n">
        <v>1.0778763</v>
      </c>
      <c r="R67" s="20" t="n">
        <v>0.15353909</v>
      </c>
      <c r="S67" s="18" t="n">
        <v>8.57173227</v>
      </c>
      <c r="T67" s="20" t="n">
        <v>0.53569725</v>
      </c>
      <c r="U67" s="18" t="s">
        <v>182</v>
      </c>
      <c r="V67" s="20" t="s">
        <v>182</v>
      </c>
      <c r="W67" s="18" t="n">
        <v>0</v>
      </c>
      <c r="X67" s="20" t="n">
        <v>0</v>
      </c>
      <c r="Y67" s="18" t="n">
        <v>0</v>
      </c>
      <c r="Z67" s="20" t="n">
        <v>0</v>
      </c>
      <c r="AA67" s="18" t="n">
        <v>0.49647594</v>
      </c>
      <c r="AB67" s="20" t="n">
        <v>0.08876436</v>
      </c>
    </row>
    <row r="68" spans="1:28">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n">
        <v>0</v>
      </c>
      <c r="R68" s="20" t="n">
        <v>0</v>
      </c>
      <c r="S68" s="18" t="n">
        <v>0</v>
      </c>
      <c r="T68" s="20" t="n">
        <v>0</v>
      </c>
      <c r="U68" s="18" t="s">
        <v>182</v>
      </c>
      <c r="V68" s="20" t="s">
        <v>182</v>
      </c>
      <c r="W68" s="18" t="n">
        <v>100</v>
      </c>
      <c r="X68" s="20" t="n">
        <v>0</v>
      </c>
      <c r="Y68" s="18" t="n">
        <v>0</v>
      </c>
      <c r="Z68" s="20" t="n">
        <v>0</v>
      </c>
      <c r="AA68" s="18" t="n">
        <v>0</v>
      </c>
      <c r="AB68" s="20" t="n">
        <v>0</v>
      </c>
    </row>
    <row r="69" spans="1:28">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n">
        <v>0</v>
      </c>
      <c r="R69" s="20" t="n">
        <v>0</v>
      </c>
      <c r="S69" s="18" t="n">
        <v>0</v>
      </c>
      <c r="T69" s="20" t="n">
        <v>0</v>
      </c>
      <c r="U69" s="18" t="s">
        <v>182</v>
      </c>
      <c r="V69" s="20" t="s">
        <v>182</v>
      </c>
      <c r="W69" s="18" t="n">
        <v>100</v>
      </c>
      <c r="X69" s="20" t="n">
        <v>0</v>
      </c>
      <c r="Y69" s="18" t="n">
        <v>0</v>
      </c>
      <c r="Z69" s="20" t="n">
        <v>0</v>
      </c>
      <c r="AA69" s="18" t="n">
        <v>0</v>
      </c>
      <c r="AB69" s="20" t="n">
        <v>0</v>
      </c>
    </row>
    <row r="70" spans="1:28">
      <c r="A70" s="15" t="s">
        <v>245</v>
      </c>
      <c r="B70" s="17" t="n">
        <v>6036</v>
      </c>
      <c r="C70" s="18">
        <f>(223.0/B70*100)</f>
        <v/>
      </c>
      <c r="D70" s="19" t="n">
        <v>5813</v>
      </c>
      <c r="E70" s="18" t="n">
        <v>23.74569735</v>
      </c>
      <c r="F70" s="20" t="n">
        <v>0.98544614</v>
      </c>
      <c r="G70" s="18" t="n">
        <v>27.99693524</v>
      </c>
      <c r="H70" s="20" t="n">
        <v>0.86827181</v>
      </c>
      <c r="I70" s="18" t="n">
        <v>13.14113976</v>
      </c>
      <c r="J70" s="20" t="n">
        <v>0.49672779</v>
      </c>
      <c r="K70" s="18" t="n">
        <v>11.2140534</v>
      </c>
      <c r="L70" s="20" t="n">
        <v>0.52023683</v>
      </c>
      <c r="M70" s="18" t="n">
        <v>8.31645172</v>
      </c>
      <c r="N70" s="20" t="n">
        <v>0.50365871</v>
      </c>
      <c r="O70" s="18" t="n">
        <v>5.62767503</v>
      </c>
      <c r="P70" s="20" t="n">
        <v>0.39647927</v>
      </c>
      <c r="Q70" s="18" t="n">
        <v>6.97439666</v>
      </c>
      <c r="R70" s="20" t="n">
        <v>0.43731035</v>
      </c>
      <c r="S70" s="18" t="n">
        <v>1.10406142</v>
      </c>
      <c r="T70" s="20" t="n">
        <v>0.12357195</v>
      </c>
      <c r="U70" s="18" t="s">
        <v>182</v>
      </c>
      <c r="V70" s="20" t="s">
        <v>182</v>
      </c>
      <c r="W70" s="18" t="n">
        <v>0</v>
      </c>
      <c r="X70" s="20" t="n">
        <v>0</v>
      </c>
      <c r="Y70" s="18" t="n">
        <v>0</v>
      </c>
      <c r="Z70" s="20" t="n">
        <v>0</v>
      </c>
      <c r="AA70" s="18" t="n">
        <v>1.87958941</v>
      </c>
      <c r="AB70" s="20" t="n">
        <v>0.28778074</v>
      </c>
    </row>
    <row r="71" spans="1:28">
      <c r="A71" s="15" t="s">
        <v>246</v>
      </c>
      <c r="B71" s="17" t="n">
        <v>6115</v>
      </c>
      <c r="C71" s="18">
        <f>(112.0/B71*100)</f>
        <v/>
      </c>
      <c r="D71" s="19" t="n">
        <v>6003</v>
      </c>
      <c r="E71" s="18" t="n">
        <v>27.77858892</v>
      </c>
      <c r="F71" s="20" t="n">
        <v>0.9438073300000001</v>
      </c>
      <c r="G71" s="18" t="n">
        <v>28.94933074</v>
      </c>
      <c r="H71" s="20" t="n">
        <v>0.72055744</v>
      </c>
      <c r="I71" s="18" t="n">
        <v>16.24127095</v>
      </c>
      <c r="J71" s="20" t="n">
        <v>0.52797376</v>
      </c>
      <c r="K71" s="18" t="n">
        <v>12.02374966</v>
      </c>
      <c r="L71" s="20" t="n">
        <v>0.43631364</v>
      </c>
      <c r="M71" s="18" t="n">
        <v>7.48067201</v>
      </c>
      <c r="N71" s="20" t="n">
        <v>0.50600088</v>
      </c>
      <c r="O71" s="18" t="n">
        <v>3.32256735</v>
      </c>
      <c r="P71" s="20" t="n">
        <v>0.44573298</v>
      </c>
      <c r="Q71" s="18" t="n">
        <v>3.17906901</v>
      </c>
      <c r="R71" s="20" t="n">
        <v>0.34939159</v>
      </c>
      <c r="S71" s="18" t="n">
        <v>0.55926611</v>
      </c>
      <c r="T71" s="20" t="n">
        <v>0.09284027</v>
      </c>
      <c r="U71" s="18" t="s">
        <v>182</v>
      </c>
      <c r="V71" s="20" t="s">
        <v>182</v>
      </c>
      <c r="W71" s="18" t="n">
        <v>0</v>
      </c>
      <c r="X71" s="20" t="n">
        <v>0</v>
      </c>
      <c r="Y71" s="18" t="n">
        <v>0</v>
      </c>
      <c r="Z71" s="20" t="n">
        <v>0</v>
      </c>
      <c r="AA71" s="18" t="n">
        <v>0.46548525</v>
      </c>
      <c r="AB71" s="20" t="n">
        <v>0.08100222999999999</v>
      </c>
    </row>
    <row r="72" spans="1:28">
      <c r="A72" s="15" t="s">
        <v>247</v>
      </c>
      <c r="B72" s="17" t="n">
        <v>7708</v>
      </c>
      <c r="C72" s="18">
        <f>(8.0/B72*100)</f>
        <v/>
      </c>
      <c r="D72" s="19" t="n">
        <v>7700</v>
      </c>
      <c r="E72" s="18" t="n">
        <v>43.35814082</v>
      </c>
      <c r="F72" s="20" t="n">
        <v>1.05549165</v>
      </c>
      <c r="G72" s="18" t="n">
        <v>20.85963393</v>
      </c>
      <c r="H72" s="20" t="n">
        <v>0.65748879</v>
      </c>
      <c r="I72" s="18" t="n">
        <v>12.11072308</v>
      </c>
      <c r="J72" s="20" t="n">
        <v>0.57097721</v>
      </c>
      <c r="K72" s="18" t="n">
        <v>10.68304682</v>
      </c>
      <c r="L72" s="20" t="n">
        <v>0.43136665</v>
      </c>
      <c r="M72" s="18" t="n">
        <v>5.17314935</v>
      </c>
      <c r="N72" s="20" t="n">
        <v>0.28067475</v>
      </c>
      <c r="O72" s="18" t="n">
        <v>2.62705054</v>
      </c>
      <c r="P72" s="20" t="n">
        <v>0.21575818</v>
      </c>
      <c r="Q72" s="18" t="n">
        <v>4.29967443</v>
      </c>
      <c r="R72" s="20" t="n">
        <v>0.33277826</v>
      </c>
      <c r="S72" s="18" t="n">
        <v>0.64729876</v>
      </c>
      <c r="T72" s="20" t="n">
        <v>0.10399118</v>
      </c>
      <c r="U72" s="18" t="s">
        <v>182</v>
      </c>
      <c r="V72" s="20" t="s">
        <v>182</v>
      </c>
      <c r="W72" s="18" t="n">
        <v>0</v>
      </c>
      <c r="X72" s="20" t="n">
        <v>0</v>
      </c>
      <c r="Y72" s="18" t="n">
        <v>0</v>
      </c>
      <c r="Z72" s="20" t="n">
        <v>0</v>
      </c>
      <c r="AA72" s="18" t="n">
        <v>0.24128227</v>
      </c>
      <c r="AB72" s="20" t="n">
        <v>0.06438114</v>
      </c>
    </row>
    <row r="73" spans="1:28">
      <c r="A73" s="15" t="s">
        <v>248</v>
      </c>
      <c r="B73" s="17" t="n">
        <v>8249</v>
      </c>
      <c r="C73" s="18">
        <f>(230.0/B73*100)</f>
        <v/>
      </c>
      <c r="D73" s="19" t="n">
        <v>8019</v>
      </c>
      <c r="E73" s="18" t="n">
        <v>13.85209</v>
      </c>
      <c r="F73" s="20" t="n">
        <v>0.62794468</v>
      </c>
      <c r="G73" s="18" t="n">
        <v>21.65424679</v>
      </c>
      <c r="H73" s="20" t="n">
        <v>0.75477074</v>
      </c>
      <c r="I73" s="18" t="n">
        <v>17.41521958</v>
      </c>
      <c r="J73" s="20" t="n">
        <v>0.49934231</v>
      </c>
      <c r="K73" s="18" t="n">
        <v>26.01915567</v>
      </c>
      <c r="L73" s="20" t="n">
        <v>0.88163253</v>
      </c>
      <c r="M73" s="18" t="n">
        <v>8.5658697</v>
      </c>
      <c r="N73" s="20" t="n">
        <v>0.49406836</v>
      </c>
      <c r="O73" s="18" t="n">
        <v>4.80368575</v>
      </c>
      <c r="P73" s="20" t="n">
        <v>0.28951849</v>
      </c>
      <c r="Q73" s="18" t="n">
        <v>4.1985132</v>
      </c>
      <c r="R73" s="20" t="n">
        <v>0.332221</v>
      </c>
      <c r="S73" s="18" t="n">
        <v>2.9009512</v>
      </c>
      <c r="T73" s="20" t="n">
        <v>0.29585345</v>
      </c>
      <c r="U73" s="18" t="s">
        <v>182</v>
      </c>
      <c r="V73" s="20" t="s">
        <v>182</v>
      </c>
      <c r="W73" s="18" t="n">
        <v>0</v>
      </c>
      <c r="X73" s="20" t="n">
        <v>0</v>
      </c>
      <c r="Y73" s="18" t="n">
        <v>0</v>
      </c>
      <c r="Z73" s="20" t="n">
        <v>0</v>
      </c>
      <c r="AA73" s="18" t="n">
        <v>0.59026811</v>
      </c>
      <c r="AB73" s="20" t="n">
        <v>0.11067281</v>
      </c>
    </row>
    <row r="74" spans="1:28">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n">
        <v>0</v>
      </c>
      <c r="R74" s="20" t="n">
        <v>0</v>
      </c>
      <c r="S74" s="18" t="n">
        <v>0</v>
      </c>
      <c r="T74" s="20" t="n">
        <v>0</v>
      </c>
      <c r="U74" s="18" t="s">
        <v>182</v>
      </c>
      <c r="V74" s="20" t="s">
        <v>182</v>
      </c>
      <c r="W74" s="18" t="n">
        <v>100</v>
      </c>
      <c r="X74" s="20" t="n">
        <v>0</v>
      </c>
      <c r="Y74" s="18" t="n">
        <v>0</v>
      </c>
      <c r="Z74" s="20" t="n">
        <v>0</v>
      </c>
      <c r="AA74" s="18" t="n">
        <v>0</v>
      </c>
      <c r="AB74" s="20" t="n">
        <v>0</v>
      </c>
    </row>
    <row r="75" spans="1:28">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n">
        <v>0</v>
      </c>
      <c r="R75" s="20" t="n">
        <v>0</v>
      </c>
      <c r="S75" s="18" t="n">
        <v>0</v>
      </c>
      <c r="T75" s="20" t="n">
        <v>0</v>
      </c>
      <c r="U75" s="18" t="s">
        <v>182</v>
      </c>
      <c r="V75" s="20" t="s">
        <v>182</v>
      </c>
      <c r="W75" s="18" t="n">
        <v>100</v>
      </c>
      <c r="X75" s="20" t="n">
        <v>0</v>
      </c>
      <c r="Y75" s="18" t="n">
        <v>0</v>
      </c>
      <c r="Z75" s="20" t="n">
        <v>0</v>
      </c>
      <c r="AA75" s="18" t="n">
        <v>0</v>
      </c>
      <c r="AB75" s="20" t="n">
        <v>0</v>
      </c>
    </row>
    <row r="76" spans="1:28">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n">
        <v>0</v>
      </c>
      <c r="R76" s="20" t="n">
        <v>0</v>
      </c>
      <c r="S76" s="18" t="n">
        <v>0</v>
      </c>
      <c r="T76" s="20" t="n">
        <v>0</v>
      </c>
      <c r="U76" s="18" t="s">
        <v>182</v>
      </c>
      <c r="V76" s="20" t="s">
        <v>182</v>
      </c>
      <c r="W76" s="18" t="n">
        <v>100</v>
      </c>
      <c r="X76" s="20" t="n">
        <v>0</v>
      </c>
      <c r="Y76" s="18" t="n">
        <v>0</v>
      </c>
      <c r="Z76" s="20" t="n">
        <v>0</v>
      </c>
      <c r="AA76" s="18" t="n">
        <v>0</v>
      </c>
      <c r="AB76" s="20" t="n">
        <v>0</v>
      </c>
    </row>
    <row r="77" spans="1:28">
      <c r="A77" s="15" t="s">
        <v>252</v>
      </c>
      <c r="B77" s="17" t="n">
        <v>6062</v>
      </c>
      <c r="C77" s="18">
        <f>(274.0/B77*100)</f>
        <v/>
      </c>
      <c r="D77" s="19" t="n">
        <v>5788</v>
      </c>
      <c r="E77" s="18" t="n">
        <v>28.40205017</v>
      </c>
      <c r="F77" s="20" t="n">
        <v>0.8687262100000001</v>
      </c>
      <c r="G77" s="18" t="n">
        <v>22.80254954</v>
      </c>
      <c r="H77" s="20" t="n">
        <v>0.6918785200000001</v>
      </c>
      <c r="I77" s="18" t="n">
        <v>9.822311669999999</v>
      </c>
      <c r="J77" s="20" t="n">
        <v>0.43357956</v>
      </c>
      <c r="K77" s="18" t="n">
        <v>10.52467654</v>
      </c>
      <c r="L77" s="20" t="n">
        <v>0.4849832</v>
      </c>
      <c r="M77" s="18" t="n">
        <v>7.51175165</v>
      </c>
      <c r="N77" s="20" t="n">
        <v>0.45773196</v>
      </c>
      <c r="O77" s="18" t="n">
        <v>5.25558637</v>
      </c>
      <c r="P77" s="20" t="n">
        <v>0.37623065</v>
      </c>
      <c r="Q77" s="18" t="n">
        <v>8.96265949</v>
      </c>
      <c r="R77" s="20" t="n">
        <v>0.47626839</v>
      </c>
      <c r="S77" s="18" t="n">
        <v>1.16856886</v>
      </c>
      <c r="T77" s="20" t="n">
        <v>0.13439781</v>
      </c>
      <c r="U77" s="18" t="s">
        <v>182</v>
      </c>
      <c r="V77" s="20" t="s">
        <v>182</v>
      </c>
      <c r="W77" s="18" t="n">
        <v>0</v>
      </c>
      <c r="X77" s="20" t="n">
        <v>0</v>
      </c>
      <c r="Y77" s="18" t="n">
        <v>0</v>
      </c>
      <c r="Z77" s="20" t="n">
        <v>0</v>
      </c>
      <c r="AA77" s="18" t="n">
        <v>5.5498457</v>
      </c>
      <c r="AB77" s="20" t="n">
        <v>0.58264182</v>
      </c>
    </row>
    <row r="78" spans="1:28">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n">
        <v>0</v>
      </c>
      <c r="R78" s="20" t="n">
        <v>0</v>
      </c>
      <c r="S78" s="18" t="n">
        <v>0</v>
      </c>
      <c r="T78" s="20" t="n">
        <v>0</v>
      </c>
      <c r="U78" s="18" t="s">
        <v>182</v>
      </c>
      <c r="V78" s="20" t="s">
        <v>182</v>
      </c>
      <c r="W78" s="18" t="n">
        <v>100</v>
      </c>
      <c r="X78" s="20" t="n">
        <v>0</v>
      </c>
      <c r="Y78" s="18" t="n">
        <v>0</v>
      </c>
      <c r="Z78" s="20" t="n">
        <v>0</v>
      </c>
      <c r="AA78" s="18" t="n">
        <v>0</v>
      </c>
      <c r="AB78" s="20" t="n">
        <v>0</v>
      </c>
    </row>
    <row customHeight="1" ht="25" r="79" spans="1:28">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n">
        <v>0</v>
      </c>
      <c r="R79" s="20" t="n">
        <v>0</v>
      </c>
      <c r="S79" s="18" t="n">
        <v>0</v>
      </c>
      <c r="T79" s="20" t="n">
        <v>0</v>
      </c>
      <c r="U79" s="18" t="s">
        <v>182</v>
      </c>
      <c r="V79" s="20" t="s">
        <v>182</v>
      </c>
      <c r="W79" s="18" t="n">
        <v>100</v>
      </c>
      <c r="X79" s="20" t="n">
        <v>0</v>
      </c>
      <c r="Y79" s="18" t="n">
        <v>0</v>
      </c>
      <c r="Z79" s="20" t="n">
        <v>0</v>
      </c>
      <c r="AA79" s="18" t="n">
        <v>0</v>
      </c>
      <c r="AB79" s="20" t="n">
        <v>0</v>
      </c>
    </row>
    <row r="80" spans="1:28">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n">
        <v>0</v>
      </c>
      <c r="R80" s="20" t="n">
        <v>0</v>
      </c>
      <c r="S80" s="18" t="n">
        <v>0</v>
      </c>
      <c r="T80" s="20" t="n">
        <v>0</v>
      </c>
      <c r="U80" s="18" t="s">
        <v>182</v>
      </c>
      <c r="V80" s="20" t="s">
        <v>182</v>
      </c>
      <c r="W80" s="18" t="n">
        <v>100</v>
      </c>
      <c r="X80" s="20" t="n">
        <v>0</v>
      </c>
      <c r="Y80" s="18" t="n">
        <v>0</v>
      </c>
      <c r="Z80" s="20" t="n">
        <v>0</v>
      </c>
      <c r="AA80" s="18" t="n">
        <v>0</v>
      </c>
      <c r="AB80" s="20" t="n">
        <v>0</v>
      </c>
    </row>
    <row r="81" spans="1:28">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n">
        <v>0</v>
      </c>
      <c r="R81" s="20" t="n">
        <v>0</v>
      </c>
      <c r="S81" s="18" t="n">
        <v>0</v>
      </c>
      <c r="T81" s="20" t="n">
        <v>0</v>
      </c>
      <c r="U81" s="18" t="s">
        <v>182</v>
      </c>
      <c r="V81" s="20" t="s">
        <v>182</v>
      </c>
      <c r="W81" s="18" t="n">
        <v>100</v>
      </c>
      <c r="X81" s="20" t="n">
        <v>0</v>
      </c>
      <c r="Y81" s="18" t="n">
        <v>0</v>
      </c>
      <c r="Z81" s="20" t="n">
        <v>0</v>
      </c>
      <c r="AA81" s="18" t="n">
        <v>0</v>
      </c>
      <c r="AB81" s="20" t="n">
        <v>0</v>
      </c>
    </row>
    <row r="82" spans="1:28">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c r="Y82" s="22" t="s">
        <v>257</v>
      </c>
      <c r="Z82" s="22" t="s">
        <v>257</v>
      </c>
      <c r="AA82" s="22" t="s">
        <v>257</v>
      </c>
      <c r="AB82" s="22" t="s">
        <v>257</v>
      </c>
    </row>
    <row r="83" spans="1:28">
      <c r="A83" s="3" t="s">
        <v>258</v>
      </c>
    </row>
    <row r="84" spans="1:28">
      <c r="A84" s="23" t="s">
        <v>259</v>
      </c>
    </row>
    <row r="85" spans="1:28">
      <c r="A85" s="23" t="s">
        <v>260</v>
      </c>
    </row>
    <row customHeight="1" ht="30" r="86" spans="1:28">
      <c r="A86" s="23" t="s">
        <v>261</v>
      </c>
    </row>
    <row customHeight="1" ht="30" r="87" spans="1:28">
      <c r="A87" s="23" t="s">
        <v>257</v>
      </c>
    </row>
    <row customHeight="1" ht="30" r="88" spans="1:28">
      <c r="A88" s="23" t="s">
        <v>262</v>
      </c>
    </row>
    <row customHeight="1" ht="30" r="89" spans="1:28">
      <c r="A89" s="23" t="s">
        <v>263</v>
      </c>
    </row>
    <row customHeight="1" ht="30" r="90" spans="1:28">
      <c r="A90" s="23" t="s">
        <v>264</v>
      </c>
    </row>
    <row customHeight="1" ht="30" r="91" spans="1:28">
      <c r="A91" s="23" t="s">
        <v>265</v>
      </c>
    </row>
    <row customHeight="1" ht="30" r="92" spans="1:28">
      <c r="A92" s="23" t="s">
        <v>266</v>
      </c>
    </row>
    <row customHeight="1" ht="30" r="93" spans="1:28">
      <c r="A93" s="23" t="s">
        <v>267</v>
      </c>
    </row>
    <row customHeight="1" ht="30" r="94" spans="1:28">
      <c r="A94" s="23" t="s">
        <v>268</v>
      </c>
    </row>
    <row customHeight="1" ht="30" r="95" spans="1:28">
      <c r="A95" s="23" t="s">
        <v>269</v>
      </c>
    </row>
    <row customHeight="1" ht="30" r="96" spans="1:28">
      <c r="A96" s="23" t="s">
        <v>270</v>
      </c>
    </row>
  </sheetData>
  <mergeCells count="27">
    <mergeCell ref="E4:F4"/>
    <mergeCell ref="G4:H4"/>
    <mergeCell ref="I4:J4"/>
    <mergeCell ref="K4:L4"/>
    <mergeCell ref="M4:N4"/>
    <mergeCell ref="O4:P4"/>
    <mergeCell ref="Q4:R4"/>
    <mergeCell ref="S4:T4"/>
    <mergeCell ref="U4:V4"/>
    <mergeCell ref="W4:X4"/>
    <mergeCell ref="Y4:Z4"/>
    <mergeCell ref="AA4:AB4"/>
    <mergeCell ref="A1:AB1"/>
    <mergeCell ref="A2:AB2"/>
    <mergeCell ref="A84:AB84"/>
    <mergeCell ref="A85:AB85"/>
    <mergeCell ref="A86:AB86"/>
    <mergeCell ref="A87:AB87"/>
    <mergeCell ref="A88:AB88"/>
    <mergeCell ref="A89:AB89"/>
    <mergeCell ref="A90:AB90"/>
    <mergeCell ref="A91:AB91"/>
    <mergeCell ref="A92:AB92"/>
    <mergeCell ref="A93:AB93"/>
    <mergeCell ref="A94:AB94"/>
    <mergeCell ref="A95:AB95"/>
    <mergeCell ref="A96:AB96"/>
  </mergeCells>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AB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8">
      <c r="A1" s="4" t="s">
        <v>163</v>
      </c>
    </row>
    <row r="2" spans="1:28">
      <c r="A2" s="5" t="s">
        <v>309</v>
      </c>
    </row>
    <row customHeight="1" ht="30" r="4" spans="1:28">
      <c r="A4" s="6" t="n"/>
      <c r="B4" s="7" t="s">
        <v>165</v>
      </c>
      <c r="C4" s="7" t="s">
        <v>166</v>
      </c>
      <c r="D4" s="8" t="s">
        <v>165</v>
      </c>
      <c r="E4" s="9" t="s">
        <v>302</v>
      </c>
      <c r="F4" s="10" t="n"/>
      <c r="G4" s="9" t="s">
        <v>303</v>
      </c>
      <c r="H4" s="10" t="n"/>
      <c r="I4" s="9" t="s">
        <v>304</v>
      </c>
      <c r="J4" s="10" t="n"/>
      <c r="K4" s="9" t="s">
        <v>305</v>
      </c>
      <c r="L4" s="10" t="n"/>
      <c r="M4" s="9" t="s">
        <v>306</v>
      </c>
      <c r="N4" s="10" t="n"/>
      <c r="O4" s="9" t="s">
        <v>307</v>
      </c>
      <c r="P4" s="10" t="n"/>
      <c r="Q4" s="9" t="s">
        <v>308</v>
      </c>
      <c r="R4" s="10" t="n"/>
      <c r="S4" s="9" t="s">
        <v>170</v>
      </c>
      <c r="T4" s="10" t="n"/>
      <c r="U4" s="9" t="s">
        <v>171</v>
      </c>
      <c r="V4" s="10" t="n"/>
      <c r="W4" s="9" t="s">
        <v>172</v>
      </c>
      <c r="X4" s="10" t="n"/>
      <c r="Y4" s="9" t="s">
        <v>173</v>
      </c>
      <c r="Z4" s="10" t="n"/>
      <c r="AA4" s="9" t="s">
        <v>174</v>
      </c>
      <c r="AB4" s="10" t="n"/>
    </row>
    <row r="5" spans="1:28">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c r="Y5" s="12" t="s">
        <v>178</v>
      </c>
      <c r="Z5" s="11" t="s">
        <v>179</v>
      </c>
      <c r="AA5" s="12" t="s">
        <v>178</v>
      </c>
      <c r="AB5" s="11" t="s">
        <v>179</v>
      </c>
    </row>
    <row r="6" spans="1:28">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5" t="n"/>
      <c r="Y6" s="14" t="n"/>
      <c r="Z6" s="15" t="n"/>
      <c r="AA6" s="14" t="n"/>
      <c r="AB6" s="16" t="n"/>
    </row>
    <row r="7" spans="1:28">
      <c r="A7" s="15" t="s">
        <v>181</v>
      </c>
      <c r="B7" s="17" t="n">
        <v>14530</v>
      </c>
      <c r="C7" s="18">
        <f>(1145.0/B7*100)</f>
        <v/>
      </c>
      <c r="D7" s="19" t="n">
        <v>13385</v>
      </c>
      <c r="E7" s="18" t="n">
        <v>1.70264573</v>
      </c>
      <c r="F7" s="20" t="n">
        <v>0.13551837</v>
      </c>
      <c r="G7" s="18" t="n">
        <v>3.13602011</v>
      </c>
      <c r="H7" s="20" t="n">
        <v>0.14948375</v>
      </c>
      <c r="I7" s="18" t="n">
        <v>6.65326857</v>
      </c>
      <c r="J7" s="20" t="n">
        <v>0.27422242</v>
      </c>
      <c r="K7" s="18" t="n">
        <v>17.78597486</v>
      </c>
      <c r="L7" s="20" t="n">
        <v>0.42222611</v>
      </c>
      <c r="M7" s="18" t="n">
        <v>29.67528221</v>
      </c>
      <c r="N7" s="20" t="n">
        <v>0.44990969</v>
      </c>
      <c r="O7" s="18" t="n">
        <v>19.62037615</v>
      </c>
      <c r="P7" s="20" t="n">
        <v>0.43482136</v>
      </c>
      <c r="Q7" s="18" t="n">
        <v>16.63751186</v>
      </c>
      <c r="R7" s="20" t="n">
        <v>0.44554575</v>
      </c>
      <c r="S7" s="18" t="n">
        <v>0.8850918800000001</v>
      </c>
      <c r="T7" s="20" t="n">
        <v>0.10682615</v>
      </c>
      <c r="U7" s="18" t="s">
        <v>182</v>
      </c>
      <c r="V7" s="20" t="s">
        <v>182</v>
      </c>
      <c r="W7" s="18" t="n">
        <v>0</v>
      </c>
      <c r="X7" s="20" t="n">
        <v>0</v>
      </c>
      <c r="Y7" s="18" t="n">
        <v>0</v>
      </c>
      <c r="Z7" s="20" t="n">
        <v>0</v>
      </c>
      <c r="AA7" s="18" t="n">
        <v>3.90382864</v>
      </c>
      <c r="AB7" s="20" t="n">
        <v>0.26170747</v>
      </c>
    </row>
    <row r="8" spans="1:28">
      <c r="A8" s="15" t="s">
        <v>183</v>
      </c>
      <c r="B8" s="17" t="n">
        <v>7007</v>
      </c>
      <c r="C8" s="18">
        <f>(138.0/B8*100)</f>
        <v/>
      </c>
      <c r="D8" s="19" t="n">
        <v>6869</v>
      </c>
      <c r="E8" s="18" t="n">
        <v>1.15662365</v>
      </c>
      <c r="F8" s="20" t="n">
        <v>0.16347346</v>
      </c>
      <c r="G8" s="18" t="n">
        <v>5.99542101</v>
      </c>
      <c r="H8" s="20" t="n">
        <v>0.34328</v>
      </c>
      <c r="I8" s="18" t="n">
        <v>11.64525221</v>
      </c>
      <c r="J8" s="20" t="n">
        <v>0.48407199</v>
      </c>
      <c r="K8" s="18" t="n">
        <v>20.37851743</v>
      </c>
      <c r="L8" s="20" t="n">
        <v>0.50651191</v>
      </c>
      <c r="M8" s="18" t="n">
        <v>25.56568858</v>
      </c>
      <c r="N8" s="20" t="n">
        <v>0.54503996</v>
      </c>
      <c r="O8" s="18" t="n">
        <v>15.20670166</v>
      </c>
      <c r="P8" s="20" t="n">
        <v>0.50042793</v>
      </c>
      <c r="Q8" s="18" t="n">
        <v>16.49455543</v>
      </c>
      <c r="R8" s="20" t="n">
        <v>0.59348503</v>
      </c>
      <c r="S8" s="18" t="n">
        <v>0.6491552900000001</v>
      </c>
      <c r="T8" s="20" t="n">
        <v>0.13477007</v>
      </c>
      <c r="U8" s="18" t="s">
        <v>182</v>
      </c>
      <c r="V8" s="20" t="s">
        <v>182</v>
      </c>
      <c r="W8" s="18" t="n">
        <v>0.48175768</v>
      </c>
      <c r="X8" s="20" t="n">
        <v>0.11865919</v>
      </c>
      <c r="Y8" s="18" t="n">
        <v>0</v>
      </c>
      <c r="Z8" s="20" t="n">
        <v>0</v>
      </c>
      <c r="AA8" s="18" t="n">
        <v>2.42632708</v>
      </c>
      <c r="AB8" s="20" t="n">
        <v>0.27655643</v>
      </c>
    </row>
    <row r="9" spans="1:28">
      <c r="A9" s="15" t="s">
        <v>184</v>
      </c>
      <c r="B9" s="17" t="n">
        <v>9651</v>
      </c>
      <c r="C9" s="18">
        <f>(540.0/B9*100)</f>
        <v/>
      </c>
      <c r="D9" s="19" t="n">
        <v>9111</v>
      </c>
      <c r="E9" s="18" t="n">
        <v>2.12676522</v>
      </c>
      <c r="F9" s="20" t="n">
        <v>0.19218229</v>
      </c>
      <c r="G9" s="18" t="n">
        <v>4.95346592</v>
      </c>
      <c r="H9" s="20" t="n">
        <v>0.27471497</v>
      </c>
      <c r="I9" s="18" t="n">
        <v>9.847090939999999</v>
      </c>
      <c r="J9" s="20" t="n">
        <v>0.32223972</v>
      </c>
      <c r="K9" s="18" t="n">
        <v>20.94744932</v>
      </c>
      <c r="L9" s="20" t="n">
        <v>0.5134870499999999</v>
      </c>
      <c r="M9" s="18" t="n">
        <v>26.33477501</v>
      </c>
      <c r="N9" s="20" t="n">
        <v>0.56315731</v>
      </c>
      <c r="O9" s="18" t="n">
        <v>15.52757381</v>
      </c>
      <c r="P9" s="20" t="n">
        <v>0.39608653</v>
      </c>
      <c r="Q9" s="18" t="n">
        <v>13.86654012</v>
      </c>
      <c r="R9" s="20" t="n">
        <v>0.45394396</v>
      </c>
      <c r="S9" s="18" t="n">
        <v>0.10804904</v>
      </c>
      <c r="T9" s="20" t="n">
        <v>0.03367968</v>
      </c>
      <c r="U9" s="18" t="s">
        <v>182</v>
      </c>
      <c r="V9" s="20" t="s">
        <v>182</v>
      </c>
      <c r="W9" s="18" t="n">
        <v>3.15139113</v>
      </c>
      <c r="X9" s="20" t="n">
        <v>0.56296242</v>
      </c>
      <c r="Y9" s="18" t="n">
        <v>0</v>
      </c>
      <c r="Z9" s="20" t="n">
        <v>0</v>
      </c>
      <c r="AA9" s="18" t="n">
        <v>3.13689949</v>
      </c>
      <c r="AB9" s="20" t="n">
        <v>0.36872131</v>
      </c>
    </row>
    <row r="10" spans="1:28">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n">
        <v>0</v>
      </c>
      <c r="R10" s="20" t="n">
        <v>0</v>
      </c>
      <c r="S10" s="18" t="n">
        <v>0</v>
      </c>
      <c r="T10" s="20" t="n">
        <v>0</v>
      </c>
      <c r="U10" s="18" t="s">
        <v>182</v>
      </c>
      <c r="V10" s="20" t="s">
        <v>182</v>
      </c>
      <c r="W10" s="18" t="n">
        <v>100</v>
      </c>
      <c r="X10" s="20" t="n">
        <v>0</v>
      </c>
      <c r="Y10" s="18" t="n">
        <v>0</v>
      </c>
      <c r="Z10" s="20" t="n">
        <v>0</v>
      </c>
      <c r="AA10" s="18" t="n">
        <v>0</v>
      </c>
      <c r="AB10" s="20" t="n">
        <v>0</v>
      </c>
    </row>
    <row r="11" spans="1:28">
      <c r="A11" s="15" t="s">
        <v>186</v>
      </c>
      <c r="B11" s="17" t="n">
        <v>7053</v>
      </c>
      <c r="C11" s="18">
        <f>(112.0/B11*100)</f>
        <v/>
      </c>
      <c r="D11" s="19" t="n">
        <v>6941</v>
      </c>
      <c r="E11" s="18" t="n">
        <v>5.32482023</v>
      </c>
      <c r="F11" s="20" t="n">
        <v>0.37035716</v>
      </c>
      <c r="G11" s="18" t="n">
        <v>4.90138482</v>
      </c>
      <c r="H11" s="20" t="n">
        <v>0.37804912</v>
      </c>
      <c r="I11" s="18" t="n">
        <v>5.20963333</v>
      </c>
      <c r="J11" s="20" t="n">
        <v>0.31188332</v>
      </c>
      <c r="K11" s="18" t="n">
        <v>12.25010637</v>
      </c>
      <c r="L11" s="20" t="n">
        <v>0.40589086</v>
      </c>
      <c r="M11" s="18" t="n">
        <v>19.10962728</v>
      </c>
      <c r="N11" s="20" t="n">
        <v>0.6577338700000001</v>
      </c>
      <c r="O11" s="18" t="n">
        <v>18.37158705</v>
      </c>
      <c r="P11" s="20" t="n">
        <v>0.67652343</v>
      </c>
      <c r="Q11" s="18" t="n">
        <v>30.51799494</v>
      </c>
      <c r="R11" s="20" t="n">
        <v>0.80681244</v>
      </c>
      <c r="S11" s="18" t="n">
        <v>0.64757276</v>
      </c>
      <c r="T11" s="20" t="n">
        <v>0.15355042</v>
      </c>
      <c r="U11" s="18" t="s">
        <v>182</v>
      </c>
      <c r="V11" s="20" t="s">
        <v>182</v>
      </c>
      <c r="W11" s="18" t="n">
        <v>0</v>
      </c>
      <c r="X11" s="20" t="n">
        <v>0</v>
      </c>
      <c r="Y11" s="18" t="n">
        <v>0</v>
      </c>
      <c r="Z11" s="20" t="n">
        <v>0</v>
      </c>
      <c r="AA11" s="18" t="n">
        <v>3.66727322</v>
      </c>
      <c r="AB11" s="20" t="n">
        <v>0.4284806</v>
      </c>
    </row>
    <row r="12" spans="1:28">
      <c r="A12" s="15" t="s">
        <v>187</v>
      </c>
      <c r="B12" s="17" t="n">
        <v>6894</v>
      </c>
      <c r="C12" s="18">
        <f>(125.0/B12*100)</f>
        <v/>
      </c>
      <c r="D12" s="19" t="n">
        <v>6769</v>
      </c>
      <c r="E12" s="18" t="n">
        <v>1.92562307</v>
      </c>
      <c r="F12" s="20" t="n">
        <v>0.19082251</v>
      </c>
      <c r="G12" s="18" t="n">
        <v>5.19670899</v>
      </c>
      <c r="H12" s="20" t="n">
        <v>0.29508502</v>
      </c>
      <c r="I12" s="18" t="n">
        <v>8.82952092</v>
      </c>
      <c r="J12" s="20" t="n">
        <v>0.42691707</v>
      </c>
      <c r="K12" s="18" t="n">
        <v>21.26386028</v>
      </c>
      <c r="L12" s="20" t="n">
        <v>0.50607793</v>
      </c>
      <c r="M12" s="18" t="n">
        <v>26.92730812</v>
      </c>
      <c r="N12" s="20" t="n">
        <v>0.6128515</v>
      </c>
      <c r="O12" s="18" t="n">
        <v>14.62084242</v>
      </c>
      <c r="P12" s="20" t="n">
        <v>0.5527497099999999</v>
      </c>
      <c r="Q12" s="18" t="n">
        <v>16.21363097</v>
      </c>
      <c r="R12" s="20" t="n">
        <v>0.59201153</v>
      </c>
      <c r="S12" s="18" t="n">
        <v>0.51836193</v>
      </c>
      <c r="T12" s="20" t="n">
        <v>0.10097065</v>
      </c>
      <c r="U12" s="18" t="s">
        <v>182</v>
      </c>
      <c r="V12" s="20" t="s">
        <v>182</v>
      </c>
      <c r="W12" s="18" t="n">
        <v>2.37450177</v>
      </c>
      <c r="X12" s="20" t="n">
        <v>0.59805562</v>
      </c>
      <c r="Y12" s="18" t="n">
        <v>0</v>
      </c>
      <c r="Z12" s="20" t="n">
        <v>0</v>
      </c>
      <c r="AA12" s="18" t="n">
        <v>2.12964153</v>
      </c>
      <c r="AB12" s="20" t="n">
        <v>0.32850795</v>
      </c>
    </row>
    <row r="13" spans="1:28">
      <c r="A13" s="15" t="s">
        <v>188</v>
      </c>
      <c r="B13" s="17" t="n">
        <v>7161</v>
      </c>
      <c r="C13" s="18">
        <f>(313.0/B13*100)</f>
        <v/>
      </c>
      <c r="D13" s="19" t="n">
        <v>6848</v>
      </c>
      <c r="E13" s="18" t="n">
        <v>0.49940512</v>
      </c>
      <c r="F13" s="20" t="n">
        <v>0.09525023000000001</v>
      </c>
      <c r="G13" s="18" t="n">
        <v>2.36377002</v>
      </c>
      <c r="H13" s="20" t="n">
        <v>0.26789482</v>
      </c>
      <c r="I13" s="18" t="n">
        <v>6.67682623</v>
      </c>
      <c r="J13" s="20" t="n">
        <v>0.40889279</v>
      </c>
      <c r="K13" s="18" t="n">
        <v>19.01792446</v>
      </c>
      <c r="L13" s="20" t="n">
        <v>0.8158103</v>
      </c>
      <c r="M13" s="18" t="n">
        <v>31.77035456</v>
      </c>
      <c r="N13" s="20" t="n">
        <v>0.8007684900000001</v>
      </c>
      <c r="O13" s="18" t="n">
        <v>18.97340805</v>
      </c>
      <c r="P13" s="20" t="n">
        <v>0.77613667</v>
      </c>
      <c r="Q13" s="18" t="n">
        <v>13.56684192</v>
      </c>
      <c r="R13" s="20" t="n">
        <v>0.54588923</v>
      </c>
      <c r="S13" s="18" t="n">
        <v>0.4100983</v>
      </c>
      <c r="T13" s="20" t="n">
        <v>0.08126149000000001</v>
      </c>
      <c r="U13" s="18" t="s">
        <v>182</v>
      </c>
      <c r="V13" s="20" t="s">
        <v>182</v>
      </c>
      <c r="W13" s="18" t="n">
        <v>4.18859117</v>
      </c>
      <c r="X13" s="20" t="n">
        <v>0.4813106</v>
      </c>
      <c r="Y13" s="18" t="n">
        <v>0</v>
      </c>
      <c r="Z13" s="20" t="n">
        <v>0</v>
      </c>
      <c r="AA13" s="18" t="n">
        <v>2.53278017</v>
      </c>
      <c r="AB13" s="20" t="n">
        <v>0.30549527</v>
      </c>
    </row>
    <row r="14" spans="1:28">
      <c r="A14" s="15" t="s">
        <v>189</v>
      </c>
      <c r="B14" s="17" t="n">
        <v>5587</v>
      </c>
      <c r="C14" s="18">
        <f>(191.0/B14*100)</f>
        <v/>
      </c>
      <c r="D14" s="19" t="n">
        <v>5396</v>
      </c>
      <c r="E14" s="18" t="n">
        <v>1.26149557</v>
      </c>
      <c r="F14" s="20" t="n">
        <v>0.19555108</v>
      </c>
      <c r="G14" s="18" t="n">
        <v>3.26119461</v>
      </c>
      <c r="H14" s="20" t="n">
        <v>0.25704626</v>
      </c>
      <c r="I14" s="18" t="n">
        <v>8.556821729999999</v>
      </c>
      <c r="J14" s="20" t="n">
        <v>0.44005289</v>
      </c>
      <c r="K14" s="18" t="n">
        <v>18.60614713</v>
      </c>
      <c r="L14" s="20" t="n">
        <v>0.6573992</v>
      </c>
      <c r="M14" s="18" t="n">
        <v>29.76941558</v>
      </c>
      <c r="N14" s="20" t="n">
        <v>0.84250613</v>
      </c>
      <c r="O14" s="18" t="n">
        <v>19.21970608</v>
      </c>
      <c r="P14" s="20" t="n">
        <v>0.61588761</v>
      </c>
      <c r="Q14" s="18" t="n">
        <v>17.85008046</v>
      </c>
      <c r="R14" s="20" t="n">
        <v>0.63348959</v>
      </c>
      <c r="S14" s="18" t="n">
        <v>0.80181598</v>
      </c>
      <c r="T14" s="20" t="n">
        <v>0.14177271</v>
      </c>
      <c r="U14" s="18" t="s">
        <v>182</v>
      </c>
      <c r="V14" s="20" t="s">
        <v>182</v>
      </c>
      <c r="W14" s="18" t="n">
        <v>0</v>
      </c>
      <c r="X14" s="20" t="n">
        <v>0</v>
      </c>
      <c r="Y14" s="18" t="n">
        <v>0</v>
      </c>
      <c r="Z14" s="20" t="n">
        <v>0</v>
      </c>
      <c r="AA14" s="18" t="n">
        <v>0.67332287</v>
      </c>
      <c r="AB14" s="20" t="n">
        <v>0.11571076</v>
      </c>
    </row>
    <row r="15" spans="1:28">
      <c r="A15" s="15" t="s">
        <v>190</v>
      </c>
      <c r="B15" s="17" t="n">
        <v>5882</v>
      </c>
      <c r="C15" s="18">
        <f>(141.0/B15*100)</f>
        <v/>
      </c>
      <c r="D15" s="19" t="n">
        <v>5741</v>
      </c>
      <c r="E15" s="18" t="n">
        <v>0.49589763</v>
      </c>
      <c r="F15" s="20" t="n">
        <v>0.10216861</v>
      </c>
      <c r="G15" s="18" t="n">
        <v>3.72832019</v>
      </c>
      <c r="H15" s="20" t="n">
        <v>0.24419717</v>
      </c>
      <c r="I15" s="18" t="n">
        <v>11.45070062</v>
      </c>
      <c r="J15" s="20" t="n">
        <v>0.45422297</v>
      </c>
      <c r="K15" s="18" t="n">
        <v>23.1465147</v>
      </c>
      <c r="L15" s="20" t="n">
        <v>0.64093613</v>
      </c>
      <c r="M15" s="18" t="n">
        <v>31.08836144</v>
      </c>
      <c r="N15" s="20" t="n">
        <v>0.72103945</v>
      </c>
      <c r="O15" s="18" t="n">
        <v>15.61137263</v>
      </c>
      <c r="P15" s="20" t="n">
        <v>0.53244939</v>
      </c>
      <c r="Q15" s="18" t="n">
        <v>11.0562938</v>
      </c>
      <c r="R15" s="20" t="n">
        <v>0.50171232</v>
      </c>
      <c r="S15" s="18" t="n">
        <v>0.8702558</v>
      </c>
      <c r="T15" s="20" t="n">
        <v>0.1479765</v>
      </c>
      <c r="U15" s="18" t="s">
        <v>182</v>
      </c>
      <c r="V15" s="20" t="s">
        <v>182</v>
      </c>
      <c r="W15" s="18" t="n">
        <v>1.02804418</v>
      </c>
      <c r="X15" s="20" t="n">
        <v>0.46075658</v>
      </c>
      <c r="Y15" s="18" t="n">
        <v>0</v>
      </c>
      <c r="Z15" s="20" t="n">
        <v>0</v>
      </c>
      <c r="AA15" s="18" t="n">
        <v>1.52423902</v>
      </c>
      <c r="AB15" s="20" t="n">
        <v>0.23805141</v>
      </c>
    </row>
    <row r="16" spans="1:28">
      <c r="A16" s="15" t="s">
        <v>191</v>
      </c>
      <c r="B16" s="17" t="n">
        <v>6108</v>
      </c>
      <c r="C16" s="18">
        <f>(254.0/B16*100)</f>
        <v/>
      </c>
      <c r="D16" s="19" t="n">
        <v>5854</v>
      </c>
      <c r="E16" s="18" t="n">
        <v>2.70373641</v>
      </c>
      <c r="F16" s="20" t="n">
        <v>0.26731444</v>
      </c>
      <c r="G16" s="18" t="n">
        <v>7.05840381</v>
      </c>
      <c r="H16" s="20" t="n">
        <v>0.36431118</v>
      </c>
      <c r="I16" s="18" t="n">
        <v>11.8492106</v>
      </c>
      <c r="J16" s="20" t="n">
        <v>0.42419368</v>
      </c>
      <c r="K16" s="18" t="n">
        <v>23.13451857</v>
      </c>
      <c r="L16" s="20" t="n">
        <v>0.63994772</v>
      </c>
      <c r="M16" s="18" t="n">
        <v>26.55021261</v>
      </c>
      <c r="N16" s="20" t="n">
        <v>0.6399489900000001</v>
      </c>
      <c r="O16" s="18" t="n">
        <v>12.09617184</v>
      </c>
      <c r="P16" s="20" t="n">
        <v>0.44139332</v>
      </c>
      <c r="Q16" s="18" t="n">
        <v>11.38256509</v>
      </c>
      <c r="R16" s="20" t="n">
        <v>0.49716435</v>
      </c>
      <c r="S16" s="18" t="n">
        <v>0.75540843</v>
      </c>
      <c r="T16" s="20" t="n">
        <v>0.12081585</v>
      </c>
      <c r="U16" s="18" t="s">
        <v>182</v>
      </c>
      <c r="V16" s="20" t="s">
        <v>182</v>
      </c>
      <c r="W16" s="18" t="n">
        <v>0</v>
      </c>
      <c r="X16" s="20" t="n">
        <v>0</v>
      </c>
      <c r="Y16" s="18" t="n">
        <v>0</v>
      </c>
      <c r="Z16" s="20" t="n">
        <v>0</v>
      </c>
      <c r="AA16" s="18" t="n">
        <v>4.46977261</v>
      </c>
      <c r="AB16" s="20" t="n">
        <v>0.47377428</v>
      </c>
    </row>
    <row r="17" spans="1:28">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n">
        <v>0</v>
      </c>
      <c r="R17" s="20" t="n">
        <v>0</v>
      </c>
      <c r="S17" s="18" t="n">
        <v>0</v>
      </c>
      <c r="T17" s="20" t="n">
        <v>0</v>
      </c>
      <c r="U17" s="18" t="s">
        <v>182</v>
      </c>
      <c r="V17" s="20" t="s">
        <v>182</v>
      </c>
      <c r="W17" s="18" t="n">
        <v>100</v>
      </c>
      <c r="X17" s="20" t="n">
        <v>0</v>
      </c>
      <c r="Y17" s="18" t="n">
        <v>0</v>
      </c>
      <c r="Z17" s="20" t="n">
        <v>0</v>
      </c>
      <c r="AA17" s="18" t="n">
        <v>0</v>
      </c>
      <c r="AB17" s="20" t="n">
        <v>0</v>
      </c>
    </row>
    <row r="18" spans="1:28">
      <c r="A18" s="15" t="s">
        <v>193</v>
      </c>
      <c r="B18" s="17" t="n">
        <v>5532</v>
      </c>
      <c r="C18" s="18">
        <f>(38.0/B18*100)</f>
        <v/>
      </c>
      <c r="D18" s="19" t="n">
        <v>5494</v>
      </c>
      <c r="E18" s="18" t="n">
        <v>3.97596695</v>
      </c>
      <c r="F18" s="20" t="n">
        <v>0.28440125</v>
      </c>
      <c r="G18" s="18" t="n">
        <v>8.467779950000001</v>
      </c>
      <c r="H18" s="20" t="n">
        <v>0.47819685</v>
      </c>
      <c r="I18" s="18" t="n">
        <v>10.71906823</v>
      </c>
      <c r="J18" s="20" t="n">
        <v>0.47981995</v>
      </c>
      <c r="K18" s="18" t="n">
        <v>21.8912799</v>
      </c>
      <c r="L18" s="20" t="n">
        <v>0.64191786</v>
      </c>
      <c r="M18" s="18" t="n">
        <v>25.26548294</v>
      </c>
      <c r="N18" s="20" t="n">
        <v>0.68338287</v>
      </c>
      <c r="O18" s="18" t="n">
        <v>14.11014873</v>
      </c>
      <c r="P18" s="20" t="n">
        <v>0.56950077</v>
      </c>
      <c r="Q18" s="18" t="n">
        <v>10.67194022</v>
      </c>
      <c r="R18" s="20" t="n">
        <v>0.46287921</v>
      </c>
      <c r="S18" s="18" t="n">
        <v>1.52527951</v>
      </c>
      <c r="T18" s="20" t="n">
        <v>0.20680624</v>
      </c>
      <c r="U18" s="18" t="s">
        <v>182</v>
      </c>
      <c r="V18" s="20" t="s">
        <v>182</v>
      </c>
      <c r="W18" s="18" t="n">
        <v>0</v>
      </c>
      <c r="X18" s="20" t="n">
        <v>0</v>
      </c>
      <c r="Y18" s="18" t="n">
        <v>0</v>
      </c>
      <c r="Z18" s="20" t="n">
        <v>0</v>
      </c>
      <c r="AA18" s="18" t="n">
        <v>3.37305356</v>
      </c>
      <c r="AB18" s="20" t="n">
        <v>0.4932597</v>
      </c>
    </row>
    <row r="19" spans="1:28">
      <c r="A19" s="15" t="s">
        <v>194</v>
      </c>
      <c r="B19" s="17" t="n">
        <v>5658</v>
      </c>
      <c r="C19" s="18">
        <f>(130.0/B19*100)</f>
        <v/>
      </c>
      <c r="D19" s="19" t="n">
        <v>5528</v>
      </c>
      <c r="E19" s="18" t="n">
        <v>2.12170223</v>
      </c>
      <c r="F19" s="20" t="n">
        <v>0.20934613</v>
      </c>
      <c r="G19" s="18" t="n">
        <v>5.24817596</v>
      </c>
      <c r="H19" s="20" t="n">
        <v>0.37037656</v>
      </c>
      <c r="I19" s="18" t="n">
        <v>7.94162949</v>
      </c>
      <c r="J19" s="20" t="n">
        <v>0.49546153</v>
      </c>
      <c r="K19" s="18" t="n">
        <v>20.3182525</v>
      </c>
      <c r="L19" s="20" t="n">
        <v>0.69896541</v>
      </c>
      <c r="M19" s="18" t="n">
        <v>25.51207041</v>
      </c>
      <c r="N19" s="20" t="n">
        <v>0.57586468</v>
      </c>
      <c r="O19" s="18" t="n">
        <v>15.89649212</v>
      </c>
      <c r="P19" s="20" t="n">
        <v>0.5034925099999999</v>
      </c>
      <c r="Q19" s="18" t="n">
        <v>20.18405387</v>
      </c>
      <c r="R19" s="20" t="n">
        <v>0.6577405200000001</v>
      </c>
      <c r="S19" s="18" t="n">
        <v>0.83473159</v>
      </c>
      <c r="T19" s="20" t="n">
        <v>0.17561969</v>
      </c>
      <c r="U19" s="18" t="s">
        <v>182</v>
      </c>
      <c r="V19" s="20" t="s">
        <v>182</v>
      </c>
      <c r="W19" s="18" t="n">
        <v>0</v>
      </c>
      <c r="X19" s="20" t="n">
        <v>0</v>
      </c>
      <c r="Y19" s="18" t="n">
        <v>0</v>
      </c>
      <c r="Z19" s="20" t="n">
        <v>0</v>
      </c>
      <c r="AA19" s="18" t="n">
        <v>1.94289182</v>
      </c>
      <c r="AB19" s="20" t="n">
        <v>0.30102041</v>
      </c>
    </row>
    <row r="20" spans="1:28">
      <c r="A20" s="15" t="s">
        <v>195</v>
      </c>
      <c r="B20" s="17" t="n">
        <v>3371</v>
      </c>
      <c r="C20" s="18">
        <f>(81.0/B20*100)</f>
        <v/>
      </c>
      <c r="D20" s="19" t="n">
        <v>3290</v>
      </c>
      <c r="E20" s="18" t="n">
        <v>0.7166523299999999</v>
      </c>
      <c r="F20" s="20" t="n">
        <v>0.13263099</v>
      </c>
      <c r="G20" s="18" t="n">
        <v>3.37147722</v>
      </c>
      <c r="H20" s="20" t="n">
        <v>0.36380664</v>
      </c>
      <c r="I20" s="18" t="n">
        <v>8.46238849</v>
      </c>
      <c r="J20" s="20" t="n">
        <v>0.49586384</v>
      </c>
      <c r="K20" s="18" t="n">
        <v>23.73617954</v>
      </c>
      <c r="L20" s="20" t="n">
        <v>0.68548926</v>
      </c>
      <c r="M20" s="18" t="n">
        <v>31.0540003</v>
      </c>
      <c r="N20" s="20" t="n">
        <v>0.90631472</v>
      </c>
      <c r="O20" s="18" t="n">
        <v>18.40664997</v>
      </c>
      <c r="P20" s="20" t="n">
        <v>0.81157373</v>
      </c>
      <c r="Q20" s="18" t="n">
        <v>11.89776517</v>
      </c>
      <c r="R20" s="20" t="n">
        <v>0.45701844</v>
      </c>
      <c r="S20" s="18" t="n">
        <v>0.38784162</v>
      </c>
      <c r="T20" s="20" t="n">
        <v>0.11462295</v>
      </c>
      <c r="U20" s="18" t="s">
        <v>182</v>
      </c>
      <c r="V20" s="20" t="s">
        <v>182</v>
      </c>
      <c r="W20" s="18" t="n">
        <v>0</v>
      </c>
      <c r="X20" s="20" t="n">
        <v>0</v>
      </c>
      <c r="Y20" s="18" t="n">
        <v>0</v>
      </c>
      <c r="Z20" s="20" t="n">
        <v>0</v>
      </c>
      <c r="AA20" s="18" t="n">
        <v>1.96704537</v>
      </c>
      <c r="AB20" s="20" t="n">
        <v>0.24418784</v>
      </c>
    </row>
    <row r="21" spans="1:28">
      <c r="A21" s="15" t="s">
        <v>196</v>
      </c>
      <c r="B21" s="17" t="n">
        <v>5741</v>
      </c>
      <c r="C21" s="18">
        <f>(78.0/B21*100)</f>
        <v/>
      </c>
      <c r="D21" s="19" t="n">
        <v>5663</v>
      </c>
      <c r="E21" s="18" t="n">
        <v>1.35002827</v>
      </c>
      <c r="F21" s="20" t="n">
        <v>0.18321877</v>
      </c>
      <c r="G21" s="18" t="n">
        <v>5.24514374</v>
      </c>
      <c r="H21" s="20" t="n">
        <v>0.42420811</v>
      </c>
      <c r="I21" s="18" t="n">
        <v>9.62528653</v>
      </c>
      <c r="J21" s="20" t="n">
        <v>0.44483775</v>
      </c>
      <c r="K21" s="18" t="n">
        <v>22.24036564</v>
      </c>
      <c r="L21" s="20" t="n">
        <v>0.63776009</v>
      </c>
      <c r="M21" s="18" t="n">
        <v>29.97044108</v>
      </c>
      <c r="N21" s="20" t="n">
        <v>0.5611952100000001</v>
      </c>
      <c r="O21" s="18" t="n">
        <v>17.06429967</v>
      </c>
      <c r="P21" s="20" t="n">
        <v>0.59579459</v>
      </c>
      <c r="Q21" s="18" t="n">
        <v>13.43803488</v>
      </c>
      <c r="R21" s="20" t="n">
        <v>0.59982183</v>
      </c>
      <c r="S21" s="18" t="n">
        <v>0.25441508</v>
      </c>
      <c r="T21" s="20" t="n">
        <v>0.06653731</v>
      </c>
      <c r="U21" s="18" t="s">
        <v>182</v>
      </c>
      <c r="V21" s="20" t="s">
        <v>182</v>
      </c>
      <c r="W21" s="18" t="n">
        <v>0</v>
      </c>
      <c r="X21" s="20" t="n">
        <v>0</v>
      </c>
      <c r="Y21" s="18" t="n">
        <v>0</v>
      </c>
      <c r="Z21" s="20" t="n">
        <v>0</v>
      </c>
      <c r="AA21" s="18" t="n">
        <v>0.81198509</v>
      </c>
      <c r="AB21" s="20" t="n">
        <v>0.12877014</v>
      </c>
    </row>
    <row r="22" spans="1:28">
      <c r="A22" s="15" t="s">
        <v>197</v>
      </c>
      <c r="B22" s="17" t="n">
        <v>6598</v>
      </c>
      <c r="C22" s="18">
        <f>(100.0/B22*100)</f>
        <v/>
      </c>
      <c r="D22" s="19" t="n">
        <v>6498</v>
      </c>
      <c r="E22" s="18" t="n">
        <v>6.48403427</v>
      </c>
      <c r="F22" s="20" t="n">
        <v>0.98449771</v>
      </c>
      <c r="G22" s="18" t="n">
        <v>8.67315524</v>
      </c>
      <c r="H22" s="20" t="n">
        <v>0.55542876</v>
      </c>
      <c r="I22" s="18" t="n">
        <v>9.01681544</v>
      </c>
      <c r="J22" s="20" t="n">
        <v>0.44788763</v>
      </c>
      <c r="K22" s="18" t="n">
        <v>15.89198625</v>
      </c>
      <c r="L22" s="20" t="n">
        <v>0.66531103</v>
      </c>
      <c r="M22" s="18" t="n">
        <v>16.96807137</v>
      </c>
      <c r="N22" s="20" t="n">
        <v>0.6252474</v>
      </c>
      <c r="O22" s="18" t="n">
        <v>10.60067916</v>
      </c>
      <c r="P22" s="20" t="n">
        <v>0.52822319</v>
      </c>
      <c r="Q22" s="18" t="n">
        <v>14.59811537</v>
      </c>
      <c r="R22" s="20" t="n">
        <v>0.64889329</v>
      </c>
      <c r="S22" s="18" t="n">
        <v>2.86728328</v>
      </c>
      <c r="T22" s="20" t="n">
        <v>0.32316095</v>
      </c>
      <c r="U22" s="18" t="s">
        <v>182</v>
      </c>
      <c r="V22" s="20" t="s">
        <v>182</v>
      </c>
      <c r="W22" s="18" t="n">
        <v>10.38432823</v>
      </c>
      <c r="X22" s="20" t="n">
        <v>1.34076654</v>
      </c>
      <c r="Y22" s="18" t="n">
        <v>0</v>
      </c>
      <c r="Z22" s="20" t="n">
        <v>0</v>
      </c>
      <c r="AA22" s="18" t="n">
        <v>4.51553139</v>
      </c>
      <c r="AB22" s="20" t="n">
        <v>0.51802132</v>
      </c>
    </row>
    <row r="23" spans="1:28">
      <c r="A23" s="15" t="s">
        <v>198</v>
      </c>
      <c r="B23" s="17" t="n">
        <v>11583</v>
      </c>
      <c r="C23" s="18">
        <f>(511.0/B23*100)</f>
        <v/>
      </c>
      <c r="D23" s="19" t="n">
        <v>11072</v>
      </c>
      <c r="E23" s="18" t="n">
        <v>2.25369454</v>
      </c>
      <c r="F23" s="20" t="n">
        <v>0.21054514</v>
      </c>
      <c r="G23" s="18" t="n">
        <v>5.24332172</v>
      </c>
      <c r="H23" s="20" t="n">
        <v>0.34524181</v>
      </c>
      <c r="I23" s="18" t="n">
        <v>9.133702489999999</v>
      </c>
      <c r="J23" s="20" t="n">
        <v>0.40300596</v>
      </c>
      <c r="K23" s="18" t="n">
        <v>18.70716902</v>
      </c>
      <c r="L23" s="20" t="n">
        <v>0.51027065</v>
      </c>
      <c r="M23" s="18" t="n">
        <v>23.87472674</v>
      </c>
      <c r="N23" s="20" t="n">
        <v>0.6247608100000001</v>
      </c>
      <c r="O23" s="18" t="n">
        <v>14.55004602</v>
      </c>
      <c r="P23" s="20" t="n">
        <v>0.42144754</v>
      </c>
      <c r="Q23" s="18" t="n">
        <v>22.38775538</v>
      </c>
      <c r="R23" s="20" t="n">
        <v>0.6357487000000001</v>
      </c>
      <c r="S23" s="18" t="n">
        <v>0.79711896</v>
      </c>
      <c r="T23" s="20" t="n">
        <v>0.15136241</v>
      </c>
      <c r="U23" s="18" t="s">
        <v>182</v>
      </c>
      <c r="V23" s="20" t="s">
        <v>182</v>
      </c>
      <c r="W23" s="18" t="n">
        <v>0</v>
      </c>
      <c r="X23" s="20" t="n">
        <v>0</v>
      </c>
      <c r="Y23" s="18" t="n">
        <v>0</v>
      </c>
      <c r="Z23" s="20" t="n">
        <v>0</v>
      </c>
      <c r="AA23" s="18" t="n">
        <v>3.05246513</v>
      </c>
      <c r="AB23" s="20" t="n">
        <v>0.33505224</v>
      </c>
    </row>
    <row r="24" spans="1:28">
      <c r="A24" s="15" t="s">
        <v>199</v>
      </c>
      <c r="B24" s="17" t="n">
        <v>6647</v>
      </c>
      <c r="C24" s="18">
        <f>(16.0/B24*100)</f>
        <v/>
      </c>
      <c r="D24" s="19" t="n">
        <v>6631</v>
      </c>
      <c r="E24" s="18" t="n">
        <v>7.54063053</v>
      </c>
      <c r="F24" s="20" t="n">
        <v>0.43243268</v>
      </c>
      <c r="G24" s="18" t="n">
        <v>14.08894717</v>
      </c>
      <c r="H24" s="20" t="n">
        <v>0.44347707</v>
      </c>
      <c r="I24" s="18" t="n">
        <v>15.68839594</v>
      </c>
      <c r="J24" s="20" t="n">
        <v>0.56370296</v>
      </c>
      <c r="K24" s="18" t="n">
        <v>24.53715246</v>
      </c>
      <c r="L24" s="20" t="n">
        <v>0.63058504</v>
      </c>
      <c r="M24" s="18" t="n">
        <v>22.5421465</v>
      </c>
      <c r="N24" s="20" t="n">
        <v>0.61680965</v>
      </c>
      <c r="O24" s="18" t="n">
        <v>7.56296514</v>
      </c>
      <c r="P24" s="20" t="n">
        <v>0.43479099</v>
      </c>
      <c r="Q24" s="18" t="n">
        <v>6.29400402</v>
      </c>
      <c r="R24" s="20" t="n">
        <v>0.52979876</v>
      </c>
      <c r="S24" s="18" t="n">
        <v>0.8804853</v>
      </c>
      <c r="T24" s="20" t="n">
        <v>0.13979069</v>
      </c>
      <c r="U24" s="18" t="s">
        <v>182</v>
      </c>
      <c r="V24" s="20" t="s">
        <v>182</v>
      </c>
      <c r="W24" s="18" t="n">
        <v>0</v>
      </c>
      <c r="X24" s="20" t="n">
        <v>0</v>
      </c>
      <c r="Y24" s="18" t="n">
        <v>0</v>
      </c>
      <c r="Z24" s="20" t="n">
        <v>0</v>
      </c>
      <c r="AA24" s="18" t="n">
        <v>0.8652729300000001</v>
      </c>
      <c r="AB24" s="20" t="n">
        <v>0.17690795</v>
      </c>
    </row>
    <row r="25" spans="1:28">
      <c r="A25" s="15" t="s">
        <v>200</v>
      </c>
      <c r="B25" s="17" t="n">
        <v>5581</v>
      </c>
      <c r="C25" s="18">
        <f>(28.0/B25*100)</f>
        <v/>
      </c>
      <c r="D25" s="19" t="n">
        <v>5553</v>
      </c>
      <c r="E25" s="18" t="n">
        <v>19.18547008</v>
      </c>
      <c r="F25" s="20" t="n">
        <v>0.83633011</v>
      </c>
      <c r="G25" s="18" t="n">
        <v>18.82686485</v>
      </c>
      <c r="H25" s="20" t="n">
        <v>0.60259997</v>
      </c>
      <c r="I25" s="18" t="n">
        <v>16.9354101</v>
      </c>
      <c r="J25" s="20" t="n">
        <v>0.583939</v>
      </c>
      <c r="K25" s="18" t="n">
        <v>22.81009817</v>
      </c>
      <c r="L25" s="20" t="n">
        <v>0.60900869</v>
      </c>
      <c r="M25" s="18" t="n">
        <v>15.65657308</v>
      </c>
      <c r="N25" s="20" t="n">
        <v>0.57031276</v>
      </c>
      <c r="O25" s="18" t="n">
        <v>3.93562818</v>
      </c>
      <c r="P25" s="20" t="n">
        <v>0.27373663</v>
      </c>
      <c r="Q25" s="18" t="n">
        <v>1.90159687</v>
      </c>
      <c r="R25" s="20" t="n">
        <v>0.17633533</v>
      </c>
      <c r="S25" s="18" t="n">
        <v>0.36072419</v>
      </c>
      <c r="T25" s="20" t="n">
        <v>0.09028824000000001</v>
      </c>
      <c r="U25" s="18" t="s">
        <v>182</v>
      </c>
      <c r="V25" s="20" t="s">
        <v>182</v>
      </c>
      <c r="W25" s="18" t="n">
        <v>0</v>
      </c>
      <c r="X25" s="20" t="n">
        <v>0</v>
      </c>
      <c r="Y25" s="18" t="n">
        <v>0</v>
      </c>
      <c r="Z25" s="20" t="n">
        <v>0</v>
      </c>
      <c r="AA25" s="18" t="n">
        <v>0.38763448</v>
      </c>
      <c r="AB25" s="20" t="n">
        <v>0.10085616</v>
      </c>
    </row>
    <row r="26" spans="1:28">
      <c r="A26" s="15" t="s">
        <v>201</v>
      </c>
      <c r="B26" s="17" t="n">
        <v>4869</v>
      </c>
      <c r="C26" s="18">
        <f>(99.0/B26*100)</f>
        <v/>
      </c>
      <c r="D26" s="19" t="n">
        <v>4770</v>
      </c>
      <c r="E26" s="18" t="n">
        <v>1.93639479</v>
      </c>
      <c r="F26" s="20" t="n">
        <v>0.24852876</v>
      </c>
      <c r="G26" s="18" t="n">
        <v>5.5323537</v>
      </c>
      <c r="H26" s="20" t="n">
        <v>0.3238223</v>
      </c>
      <c r="I26" s="18" t="n">
        <v>9.81235017</v>
      </c>
      <c r="J26" s="20" t="n">
        <v>0.51696856</v>
      </c>
      <c r="K26" s="18" t="n">
        <v>20.97202018</v>
      </c>
      <c r="L26" s="20" t="n">
        <v>0.62789089</v>
      </c>
      <c r="M26" s="18" t="n">
        <v>29.57171588</v>
      </c>
      <c r="N26" s="20" t="n">
        <v>0.67027215</v>
      </c>
      <c r="O26" s="18" t="n">
        <v>16.13488097</v>
      </c>
      <c r="P26" s="20" t="n">
        <v>0.55365531</v>
      </c>
      <c r="Q26" s="18" t="n">
        <v>15.31075187</v>
      </c>
      <c r="R26" s="20" t="n">
        <v>0.64381255</v>
      </c>
      <c r="S26" s="18" t="n">
        <v>0</v>
      </c>
      <c r="T26" s="20" t="n">
        <v>0</v>
      </c>
      <c r="U26" s="18" t="s">
        <v>182</v>
      </c>
      <c r="V26" s="20" t="s">
        <v>182</v>
      </c>
      <c r="W26" s="18" t="n">
        <v>0</v>
      </c>
      <c r="X26" s="20" t="n">
        <v>0</v>
      </c>
      <c r="Y26" s="18" t="n">
        <v>0</v>
      </c>
      <c r="Z26" s="20" t="n">
        <v>0</v>
      </c>
      <c r="AA26" s="18" t="n">
        <v>0.7295324399999999</v>
      </c>
      <c r="AB26" s="20" t="n">
        <v>0.14786787</v>
      </c>
    </row>
    <row r="27" spans="1:28">
      <c r="A27" s="15" t="s">
        <v>202</v>
      </c>
      <c r="B27" s="17" t="n">
        <v>5299</v>
      </c>
      <c r="C27" s="18">
        <f>(170.0/B27*100)</f>
        <v/>
      </c>
      <c r="D27" s="19" t="n">
        <v>5129</v>
      </c>
      <c r="E27" s="18" t="n">
        <v>2.16106198</v>
      </c>
      <c r="F27" s="20" t="n">
        <v>0.18726924</v>
      </c>
      <c r="G27" s="18" t="n">
        <v>5.55910838</v>
      </c>
      <c r="H27" s="20" t="n">
        <v>0.30940019</v>
      </c>
      <c r="I27" s="18" t="n">
        <v>8.738289079999999</v>
      </c>
      <c r="J27" s="20" t="n">
        <v>0.36966921</v>
      </c>
      <c r="K27" s="18" t="n">
        <v>18.80088267</v>
      </c>
      <c r="L27" s="20" t="n">
        <v>0.56205154</v>
      </c>
      <c r="M27" s="18" t="n">
        <v>25.56804864</v>
      </c>
      <c r="N27" s="20" t="n">
        <v>0.57081145</v>
      </c>
      <c r="O27" s="18" t="n">
        <v>15.62135832</v>
      </c>
      <c r="P27" s="20" t="n">
        <v>0.48986266</v>
      </c>
      <c r="Q27" s="18" t="n">
        <v>17.20098562</v>
      </c>
      <c r="R27" s="20" t="n">
        <v>0.54862076</v>
      </c>
      <c r="S27" s="18" t="n">
        <v>1.64310281</v>
      </c>
      <c r="T27" s="20" t="n">
        <v>0.15438512</v>
      </c>
      <c r="U27" s="18" t="s">
        <v>182</v>
      </c>
      <c r="V27" s="20" t="s">
        <v>182</v>
      </c>
      <c r="W27" s="18" t="n">
        <v>0</v>
      </c>
      <c r="X27" s="20" t="n">
        <v>0</v>
      </c>
      <c r="Y27" s="18" t="n">
        <v>0</v>
      </c>
      <c r="Z27" s="20" t="n">
        <v>0</v>
      </c>
      <c r="AA27" s="18" t="n">
        <v>4.7071625</v>
      </c>
      <c r="AB27" s="20" t="n">
        <v>0.28444349</v>
      </c>
    </row>
    <row r="28" spans="1:28">
      <c r="A28" s="15" t="s">
        <v>203</v>
      </c>
      <c r="B28" s="17" t="n">
        <v>7568</v>
      </c>
      <c r="C28" s="18">
        <f>(130.0/B28*100)</f>
        <v/>
      </c>
      <c r="D28" s="19" t="n">
        <v>7438</v>
      </c>
      <c r="E28" s="18" t="n">
        <v>11.20984808</v>
      </c>
      <c r="F28" s="20" t="n">
        <v>0.49453489</v>
      </c>
      <c r="G28" s="18" t="n">
        <v>13.64117758</v>
      </c>
      <c r="H28" s="20" t="n">
        <v>0.5606386</v>
      </c>
      <c r="I28" s="18" t="n">
        <v>10.04552134</v>
      </c>
      <c r="J28" s="20" t="n">
        <v>0.47851164</v>
      </c>
      <c r="K28" s="18" t="n">
        <v>17.67798388</v>
      </c>
      <c r="L28" s="20" t="n">
        <v>0.53176247</v>
      </c>
      <c r="M28" s="18" t="n">
        <v>16.15502201</v>
      </c>
      <c r="N28" s="20" t="n">
        <v>0.54630427</v>
      </c>
      <c r="O28" s="18" t="n">
        <v>12.44471801</v>
      </c>
      <c r="P28" s="20" t="n">
        <v>0.51547284</v>
      </c>
      <c r="Q28" s="18" t="n">
        <v>14.5194246</v>
      </c>
      <c r="R28" s="20" t="n">
        <v>0.61211551</v>
      </c>
      <c r="S28" s="18" t="n">
        <v>3.36510684</v>
      </c>
      <c r="T28" s="20" t="n">
        <v>0.41283206</v>
      </c>
      <c r="U28" s="18" t="s">
        <v>182</v>
      </c>
      <c r="V28" s="20" t="s">
        <v>182</v>
      </c>
      <c r="W28" s="18" t="n">
        <v>0</v>
      </c>
      <c r="X28" s="20" t="n">
        <v>0</v>
      </c>
      <c r="Y28" s="18" t="n">
        <v>0</v>
      </c>
      <c r="Z28" s="20" t="n">
        <v>0</v>
      </c>
      <c r="AA28" s="18" t="n">
        <v>0.94119766</v>
      </c>
      <c r="AB28" s="20" t="n">
        <v>0.1363315</v>
      </c>
    </row>
    <row r="29" spans="1:28">
      <c r="A29" s="15" t="s">
        <v>204</v>
      </c>
      <c r="B29" s="17" t="n">
        <v>5385</v>
      </c>
      <c r="C29" s="18">
        <f>(36.0/B29*100)</f>
        <v/>
      </c>
      <c r="D29" s="19" t="n">
        <v>5349</v>
      </c>
      <c r="E29" s="18" t="n">
        <v>0.66943945</v>
      </c>
      <c r="F29" s="20" t="n">
        <v>0.1203302</v>
      </c>
      <c r="G29" s="18" t="n">
        <v>4.01353115</v>
      </c>
      <c r="H29" s="20" t="n">
        <v>0.26102927</v>
      </c>
      <c r="I29" s="18" t="n">
        <v>7.68573304</v>
      </c>
      <c r="J29" s="20" t="n">
        <v>0.40853389</v>
      </c>
      <c r="K29" s="18" t="n">
        <v>20.61792503</v>
      </c>
      <c r="L29" s="20" t="n">
        <v>0.62660361</v>
      </c>
      <c r="M29" s="18" t="n">
        <v>28.82285915</v>
      </c>
      <c r="N29" s="20" t="n">
        <v>0.63892162</v>
      </c>
      <c r="O29" s="18" t="n">
        <v>17.73601614</v>
      </c>
      <c r="P29" s="20" t="n">
        <v>0.63069977</v>
      </c>
      <c r="Q29" s="18" t="n">
        <v>16.63249866</v>
      </c>
      <c r="R29" s="20" t="n">
        <v>0.56916241</v>
      </c>
      <c r="S29" s="18" t="n">
        <v>0.15831521</v>
      </c>
      <c r="T29" s="20" t="n">
        <v>0.05293448</v>
      </c>
      <c r="U29" s="18" t="s">
        <v>182</v>
      </c>
      <c r="V29" s="20" t="s">
        <v>182</v>
      </c>
      <c r="W29" s="18" t="n">
        <v>2.76922343</v>
      </c>
      <c r="X29" s="20" t="n">
        <v>0.24152133</v>
      </c>
      <c r="Y29" s="18" t="n">
        <v>0</v>
      </c>
      <c r="Z29" s="20" t="n">
        <v>0</v>
      </c>
      <c r="AA29" s="18" t="n">
        <v>0.89445874</v>
      </c>
      <c r="AB29" s="20" t="n">
        <v>0.23376399</v>
      </c>
    </row>
    <row r="30" spans="1:28">
      <c r="A30" s="15" t="s">
        <v>205</v>
      </c>
      <c r="B30" s="17" t="n">
        <v>4520</v>
      </c>
      <c r="C30" s="18">
        <f>(534.0/B30*100)</f>
        <v/>
      </c>
      <c r="D30" s="19" t="n">
        <v>3986</v>
      </c>
      <c r="E30" s="18" t="n">
        <v>2.09763172</v>
      </c>
      <c r="F30" s="20" t="n">
        <v>0.19150749</v>
      </c>
      <c r="G30" s="18" t="n">
        <v>3.70074004</v>
      </c>
      <c r="H30" s="20" t="n">
        <v>0.31748533</v>
      </c>
      <c r="I30" s="18" t="n">
        <v>7.01537931</v>
      </c>
      <c r="J30" s="20" t="n">
        <v>0.39925827</v>
      </c>
      <c r="K30" s="18" t="n">
        <v>17.4451676</v>
      </c>
      <c r="L30" s="20" t="n">
        <v>0.71451884</v>
      </c>
      <c r="M30" s="18" t="n">
        <v>29.4602175</v>
      </c>
      <c r="N30" s="20" t="n">
        <v>0.85695384</v>
      </c>
      <c r="O30" s="18" t="n">
        <v>20.11937463</v>
      </c>
      <c r="P30" s="20" t="n">
        <v>0.75811119</v>
      </c>
      <c r="Q30" s="18" t="n">
        <v>16.66110768</v>
      </c>
      <c r="R30" s="20" t="n">
        <v>0.7403789200000001</v>
      </c>
      <c r="S30" s="18" t="n">
        <v>1.14480524</v>
      </c>
      <c r="T30" s="20" t="n">
        <v>0.1966441</v>
      </c>
      <c r="U30" s="18" t="s">
        <v>182</v>
      </c>
      <c r="V30" s="20" t="s">
        <v>182</v>
      </c>
      <c r="W30" s="18" t="n">
        <v>0</v>
      </c>
      <c r="X30" s="20" t="n">
        <v>0</v>
      </c>
      <c r="Y30" s="18" t="n">
        <v>0</v>
      </c>
      <c r="Z30" s="20" t="n">
        <v>0</v>
      </c>
      <c r="AA30" s="18" t="n">
        <v>2.35557628</v>
      </c>
      <c r="AB30" s="20" t="n">
        <v>0.28206355</v>
      </c>
    </row>
    <row r="31" spans="1:28">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n">
        <v>0</v>
      </c>
      <c r="R31" s="20" t="n">
        <v>0</v>
      </c>
      <c r="S31" s="18" t="n">
        <v>0</v>
      </c>
      <c r="T31" s="20" t="n">
        <v>0</v>
      </c>
      <c r="U31" s="18" t="s">
        <v>182</v>
      </c>
      <c r="V31" s="20" t="s">
        <v>182</v>
      </c>
      <c r="W31" s="18" t="n">
        <v>100</v>
      </c>
      <c r="X31" s="20" t="n">
        <v>0</v>
      </c>
      <c r="Y31" s="18" t="n">
        <v>0</v>
      </c>
      <c r="Z31" s="20" t="n">
        <v>0</v>
      </c>
      <c r="AA31" s="18" t="n">
        <v>0</v>
      </c>
      <c r="AB31" s="20" t="n">
        <v>0</v>
      </c>
    </row>
    <row r="32" spans="1:28">
      <c r="A32" s="15" t="s">
        <v>207</v>
      </c>
      <c r="B32" s="17" t="n">
        <v>4478</v>
      </c>
      <c r="C32" s="18">
        <f>(16.0/B32*100)</f>
        <v/>
      </c>
      <c r="D32" s="19" t="n">
        <v>4462</v>
      </c>
      <c r="E32" s="18" t="n">
        <v>1.67609631</v>
      </c>
      <c r="F32" s="20" t="n">
        <v>0.22499618</v>
      </c>
      <c r="G32" s="18" t="n">
        <v>5.68924718</v>
      </c>
      <c r="H32" s="20" t="n">
        <v>0.39138273</v>
      </c>
      <c r="I32" s="18" t="n">
        <v>9.067502749999999</v>
      </c>
      <c r="J32" s="20" t="n">
        <v>0.48287601</v>
      </c>
      <c r="K32" s="18" t="n">
        <v>22.0618977</v>
      </c>
      <c r="L32" s="20" t="n">
        <v>0.74077191</v>
      </c>
      <c r="M32" s="18" t="n">
        <v>29.46082942</v>
      </c>
      <c r="N32" s="20" t="n">
        <v>0.7335143200000001</v>
      </c>
      <c r="O32" s="18" t="n">
        <v>15.8094596</v>
      </c>
      <c r="P32" s="20" t="n">
        <v>0.53630999</v>
      </c>
      <c r="Q32" s="18" t="n">
        <v>14.87242632</v>
      </c>
      <c r="R32" s="20" t="n">
        <v>0.66821835</v>
      </c>
      <c r="S32" s="18" t="n">
        <v>0.55746641</v>
      </c>
      <c r="T32" s="20" t="n">
        <v>0.1037058</v>
      </c>
      <c r="U32" s="18" t="s">
        <v>182</v>
      </c>
      <c r="V32" s="20" t="s">
        <v>182</v>
      </c>
      <c r="W32" s="18" t="n">
        <v>0</v>
      </c>
      <c r="X32" s="20" t="n">
        <v>0</v>
      </c>
      <c r="Y32" s="18" t="n">
        <v>0</v>
      </c>
      <c r="Z32" s="20" t="n">
        <v>0</v>
      </c>
      <c r="AA32" s="18" t="n">
        <v>0.80507431</v>
      </c>
      <c r="AB32" s="20" t="n">
        <v>0.15063753</v>
      </c>
    </row>
    <row r="33" spans="1:28">
      <c r="A33" s="15" t="s">
        <v>208</v>
      </c>
      <c r="B33" s="17" t="n">
        <v>7325</v>
      </c>
      <c r="C33" s="18">
        <f>(232.0/B33*100)</f>
        <v/>
      </c>
      <c r="D33" s="19" t="n">
        <v>7093</v>
      </c>
      <c r="E33" s="18" t="n">
        <v>2.88767689</v>
      </c>
      <c r="F33" s="20" t="n">
        <v>0.22426456</v>
      </c>
      <c r="G33" s="18" t="n">
        <v>7.21070933</v>
      </c>
      <c r="H33" s="20" t="n">
        <v>0.40627828</v>
      </c>
      <c r="I33" s="18" t="n">
        <v>11.31348869</v>
      </c>
      <c r="J33" s="20" t="n">
        <v>0.35433446</v>
      </c>
      <c r="K33" s="18" t="n">
        <v>21.15439373</v>
      </c>
      <c r="L33" s="20" t="n">
        <v>0.60542856</v>
      </c>
      <c r="M33" s="18" t="n">
        <v>25.41602684</v>
      </c>
      <c r="N33" s="20" t="n">
        <v>0.73753695</v>
      </c>
      <c r="O33" s="18" t="n">
        <v>15.76527543</v>
      </c>
      <c r="P33" s="20" t="n">
        <v>0.49815036</v>
      </c>
      <c r="Q33" s="18" t="n">
        <v>14.30163252</v>
      </c>
      <c r="R33" s="20" t="n">
        <v>0.51619156</v>
      </c>
      <c r="S33" s="18" t="n">
        <v>0.43460083</v>
      </c>
      <c r="T33" s="20" t="n">
        <v>0.07800569</v>
      </c>
      <c r="U33" s="18" t="s">
        <v>182</v>
      </c>
      <c r="V33" s="20" t="s">
        <v>182</v>
      </c>
      <c r="W33" s="18" t="n">
        <v>0</v>
      </c>
      <c r="X33" s="20" t="n">
        <v>0</v>
      </c>
      <c r="Y33" s="18" t="n">
        <v>0</v>
      </c>
      <c r="Z33" s="20" t="n">
        <v>0</v>
      </c>
      <c r="AA33" s="18" t="n">
        <v>1.51619574</v>
      </c>
      <c r="AB33" s="20" t="n">
        <v>0.21166773</v>
      </c>
    </row>
    <row r="34" spans="1:28">
      <c r="A34" s="15" t="s">
        <v>209</v>
      </c>
      <c r="B34" s="17" t="n">
        <v>6350</v>
      </c>
      <c r="C34" s="18">
        <f>(86.0/B34*100)</f>
        <v/>
      </c>
      <c r="D34" s="19" t="n">
        <v>6264</v>
      </c>
      <c r="E34" s="18" t="n">
        <v>3.53734721</v>
      </c>
      <c r="F34" s="20" t="n">
        <v>0.30226048</v>
      </c>
      <c r="G34" s="18" t="n">
        <v>5.62812717</v>
      </c>
      <c r="H34" s="20" t="n">
        <v>0.3174632</v>
      </c>
      <c r="I34" s="18" t="n">
        <v>9.006515329999999</v>
      </c>
      <c r="J34" s="20" t="n">
        <v>0.37825041</v>
      </c>
      <c r="K34" s="18" t="n">
        <v>18.6442455</v>
      </c>
      <c r="L34" s="20" t="n">
        <v>0.5121848</v>
      </c>
      <c r="M34" s="18" t="n">
        <v>24.20778677</v>
      </c>
      <c r="N34" s="20" t="n">
        <v>0.68550093</v>
      </c>
      <c r="O34" s="18" t="n">
        <v>13.93525501</v>
      </c>
      <c r="P34" s="20" t="n">
        <v>0.4994884</v>
      </c>
      <c r="Q34" s="18" t="n">
        <v>18.28066266</v>
      </c>
      <c r="R34" s="20" t="n">
        <v>0.57047391</v>
      </c>
      <c r="S34" s="18" t="n">
        <v>1.65449354</v>
      </c>
      <c r="T34" s="20" t="n">
        <v>0.19145509</v>
      </c>
      <c r="U34" s="18" t="s">
        <v>182</v>
      </c>
      <c r="V34" s="20" t="s">
        <v>182</v>
      </c>
      <c r="W34" s="18" t="n">
        <v>2.57979626</v>
      </c>
      <c r="X34" s="20" t="n">
        <v>0.53532241</v>
      </c>
      <c r="Y34" s="18" t="n">
        <v>0</v>
      </c>
      <c r="Z34" s="20" t="n">
        <v>0</v>
      </c>
      <c r="AA34" s="18" t="n">
        <v>2.52577056</v>
      </c>
      <c r="AB34" s="20" t="n">
        <v>0.3014718</v>
      </c>
    </row>
    <row r="35" spans="1:28">
      <c r="A35" s="15" t="s">
        <v>210</v>
      </c>
      <c r="B35" s="17" t="n">
        <v>6406</v>
      </c>
      <c r="C35" s="18">
        <f>(69.0/B35*100)</f>
        <v/>
      </c>
      <c r="D35" s="19" t="n">
        <v>6337</v>
      </c>
      <c r="E35" s="18" t="n">
        <v>1.99499504</v>
      </c>
      <c r="F35" s="20" t="n">
        <v>0.20688752</v>
      </c>
      <c r="G35" s="18" t="n">
        <v>7.63880054</v>
      </c>
      <c r="H35" s="20" t="n">
        <v>0.4607946</v>
      </c>
      <c r="I35" s="18" t="n">
        <v>15.65377601</v>
      </c>
      <c r="J35" s="20" t="n">
        <v>0.57161693</v>
      </c>
      <c r="K35" s="18" t="n">
        <v>25.12178397</v>
      </c>
      <c r="L35" s="20" t="n">
        <v>0.7328573900000001</v>
      </c>
      <c r="M35" s="18" t="n">
        <v>24.43529761</v>
      </c>
      <c r="N35" s="20" t="n">
        <v>0.69759559</v>
      </c>
      <c r="O35" s="18" t="n">
        <v>11.21622298</v>
      </c>
      <c r="P35" s="20" t="n">
        <v>0.3968201</v>
      </c>
      <c r="Q35" s="18" t="n">
        <v>10.67923134</v>
      </c>
      <c r="R35" s="20" t="n">
        <v>0.52797161</v>
      </c>
      <c r="S35" s="18" t="n">
        <v>0.69286366</v>
      </c>
      <c r="T35" s="20" t="n">
        <v>0.10807053</v>
      </c>
      <c r="U35" s="18" t="s">
        <v>182</v>
      </c>
      <c r="V35" s="20" t="s">
        <v>182</v>
      </c>
      <c r="W35" s="18" t="n">
        <v>1.04009655</v>
      </c>
      <c r="X35" s="20" t="n">
        <v>0.05691651</v>
      </c>
      <c r="Y35" s="18" t="n">
        <v>0</v>
      </c>
      <c r="Z35" s="20" t="n">
        <v>0</v>
      </c>
      <c r="AA35" s="18" t="n">
        <v>1.52693231</v>
      </c>
      <c r="AB35" s="20" t="n">
        <v>0.15604084</v>
      </c>
    </row>
    <row r="36" spans="1:28">
      <c r="A36" s="15" t="s">
        <v>211</v>
      </c>
      <c r="B36" s="17" t="n">
        <v>6736</v>
      </c>
      <c r="C36" s="18">
        <f>(48.0/B36*100)</f>
        <v/>
      </c>
      <c r="D36" s="19" t="n">
        <v>6688</v>
      </c>
      <c r="E36" s="18" t="n">
        <v>2.35392791</v>
      </c>
      <c r="F36" s="20" t="n">
        <v>0.19623614</v>
      </c>
      <c r="G36" s="18" t="n">
        <v>5.05564088</v>
      </c>
      <c r="H36" s="20" t="n">
        <v>0.3204171</v>
      </c>
      <c r="I36" s="18" t="n">
        <v>8.0314794</v>
      </c>
      <c r="J36" s="20" t="n">
        <v>0.32106901</v>
      </c>
      <c r="K36" s="18" t="n">
        <v>18.09674475</v>
      </c>
      <c r="L36" s="20" t="n">
        <v>0.5596318300000001</v>
      </c>
      <c r="M36" s="18" t="n">
        <v>25.98449034</v>
      </c>
      <c r="N36" s="20" t="n">
        <v>0.56194716</v>
      </c>
      <c r="O36" s="18" t="n">
        <v>17.27244226</v>
      </c>
      <c r="P36" s="20" t="n">
        <v>0.55333581</v>
      </c>
      <c r="Q36" s="18" t="n">
        <v>21.27083704</v>
      </c>
      <c r="R36" s="20" t="n">
        <v>0.6580031200000001</v>
      </c>
      <c r="S36" s="18" t="n">
        <v>0.53130833</v>
      </c>
      <c r="T36" s="20" t="n">
        <v>0.1075022</v>
      </c>
      <c r="U36" s="18" t="s">
        <v>182</v>
      </c>
      <c r="V36" s="20" t="s">
        <v>182</v>
      </c>
      <c r="W36" s="18" t="n">
        <v>0</v>
      </c>
      <c r="X36" s="20" t="n">
        <v>0</v>
      </c>
      <c r="Y36" s="18" t="n">
        <v>0</v>
      </c>
      <c r="Z36" s="20" t="n">
        <v>0</v>
      </c>
      <c r="AA36" s="18" t="n">
        <v>1.4031291</v>
      </c>
      <c r="AB36" s="20" t="n">
        <v>0.20754346</v>
      </c>
    </row>
    <row r="37" spans="1:28">
      <c r="A37" s="15" t="s">
        <v>212</v>
      </c>
      <c r="B37" s="17" t="n">
        <v>5458</v>
      </c>
      <c r="C37" s="18">
        <f>(238.0/B37*100)</f>
        <v/>
      </c>
      <c r="D37" s="19" t="n">
        <v>5220</v>
      </c>
      <c r="E37" s="18" t="n">
        <v>0.55037169</v>
      </c>
      <c r="F37" s="20" t="n">
        <v>0.09604362</v>
      </c>
      <c r="G37" s="18" t="n">
        <v>2.34227985</v>
      </c>
      <c r="H37" s="20" t="n">
        <v>0.21315545</v>
      </c>
      <c r="I37" s="18" t="n">
        <v>4.89913682</v>
      </c>
      <c r="J37" s="20" t="n">
        <v>0.35876967</v>
      </c>
      <c r="K37" s="18" t="n">
        <v>13.35199122</v>
      </c>
      <c r="L37" s="20" t="n">
        <v>0.48316611</v>
      </c>
      <c r="M37" s="18" t="n">
        <v>29.32639866</v>
      </c>
      <c r="N37" s="20" t="n">
        <v>0.74726182</v>
      </c>
      <c r="O37" s="18" t="n">
        <v>23.50478158</v>
      </c>
      <c r="P37" s="20" t="n">
        <v>0.62480781</v>
      </c>
      <c r="Q37" s="18" t="n">
        <v>20.91868255</v>
      </c>
      <c r="R37" s="20" t="n">
        <v>0.74901057</v>
      </c>
      <c r="S37" s="18" t="n">
        <v>1.32834843</v>
      </c>
      <c r="T37" s="20" t="n">
        <v>0.18703055</v>
      </c>
      <c r="U37" s="18" t="s">
        <v>182</v>
      </c>
      <c r="V37" s="20" t="s">
        <v>182</v>
      </c>
      <c r="W37" s="18" t="n">
        <v>0</v>
      </c>
      <c r="X37" s="20" t="n">
        <v>0</v>
      </c>
      <c r="Y37" s="18" t="n">
        <v>0</v>
      </c>
      <c r="Z37" s="20" t="n">
        <v>0</v>
      </c>
      <c r="AA37" s="18" t="n">
        <v>3.77800921</v>
      </c>
      <c r="AB37" s="20" t="n">
        <v>0.48375641</v>
      </c>
    </row>
    <row r="38" spans="1:28">
      <c r="A38" s="15" t="s">
        <v>213</v>
      </c>
      <c r="B38" s="17" t="n">
        <v>5860</v>
      </c>
      <c r="C38" s="18">
        <f>(64.0/B38*100)</f>
        <v/>
      </c>
      <c r="D38" s="19" t="n">
        <v>5796</v>
      </c>
      <c r="E38" s="18" t="n">
        <v>1.40947206</v>
      </c>
      <c r="F38" s="20" t="n">
        <v>0.18514892</v>
      </c>
      <c r="G38" s="18" t="n">
        <v>7.37406413</v>
      </c>
      <c r="H38" s="20" t="n">
        <v>0.45827385</v>
      </c>
      <c r="I38" s="18" t="n">
        <v>13.54098433</v>
      </c>
      <c r="J38" s="20" t="n">
        <v>0.45487184</v>
      </c>
      <c r="K38" s="18" t="n">
        <v>24.21039655</v>
      </c>
      <c r="L38" s="20" t="n">
        <v>0.7026359</v>
      </c>
      <c r="M38" s="18" t="n">
        <v>25.3014366</v>
      </c>
      <c r="N38" s="20" t="n">
        <v>0.65453161</v>
      </c>
      <c r="O38" s="18" t="n">
        <v>13.07739484</v>
      </c>
      <c r="P38" s="20" t="n">
        <v>0.51058718</v>
      </c>
      <c r="Q38" s="18" t="n">
        <v>11.13056139</v>
      </c>
      <c r="R38" s="20" t="n">
        <v>0.58407082</v>
      </c>
      <c r="S38" s="18" t="n">
        <v>1.00151145</v>
      </c>
      <c r="T38" s="20" t="n">
        <v>0.16839338</v>
      </c>
      <c r="U38" s="18" t="s">
        <v>182</v>
      </c>
      <c r="V38" s="20" t="s">
        <v>182</v>
      </c>
      <c r="W38" s="18" t="n">
        <v>0</v>
      </c>
      <c r="X38" s="20" t="n">
        <v>0</v>
      </c>
      <c r="Y38" s="18" t="n">
        <v>0</v>
      </c>
      <c r="Z38" s="20" t="n">
        <v>0</v>
      </c>
      <c r="AA38" s="18" t="n">
        <v>2.95417866</v>
      </c>
      <c r="AB38" s="20" t="n">
        <v>0.32771106</v>
      </c>
    </row>
    <row r="39" spans="1:28">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n">
        <v>0</v>
      </c>
      <c r="R39" s="20" t="n">
        <v>0</v>
      </c>
      <c r="S39" s="18" t="n">
        <v>0</v>
      </c>
      <c r="T39" s="20" t="n">
        <v>0</v>
      </c>
      <c r="U39" s="18" t="s">
        <v>182</v>
      </c>
      <c r="V39" s="20" t="s">
        <v>182</v>
      </c>
      <c r="W39" s="18" t="n">
        <v>100</v>
      </c>
      <c r="X39" s="20" t="n">
        <v>0</v>
      </c>
      <c r="Y39" s="18" t="n">
        <v>0</v>
      </c>
      <c r="Z39" s="20" t="n">
        <v>0</v>
      </c>
      <c r="AA39" s="18" t="n">
        <v>0</v>
      </c>
      <c r="AB39" s="20" t="n">
        <v>0</v>
      </c>
    </row>
    <row r="40" spans="1:28">
      <c r="A40" s="15" t="s">
        <v>215</v>
      </c>
      <c r="B40" s="17" t="n">
        <v>14157</v>
      </c>
      <c r="C40" s="18">
        <f>(5669.0/B40*100)</f>
        <v/>
      </c>
      <c r="D40" s="19" t="n">
        <v>8488</v>
      </c>
      <c r="E40" s="18" t="n">
        <v>0.61281054</v>
      </c>
      <c r="F40" s="20" t="n">
        <v>0.11791183</v>
      </c>
      <c r="G40" s="18" t="n">
        <v>1.95591328</v>
      </c>
      <c r="H40" s="20" t="n">
        <v>0.18994908</v>
      </c>
      <c r="I40" s="18" t="n">
        <v>4.84196721</v>
      </c>
      <c r="J40" s="20" t="n">
        <v>0.29232566</v>
      </c>
      <c r="K40" s="18" t="n">
        <v>13.92221917</v>
      </c>
      <c r="L40" s="20" t="n">
        <v>0.63769265</v>
      </c>
      <c r="M40" s="18" t="n">
        <v>25.87687173</v>
      </c>
      <c r="N40" s="20" t="n">
        <v>0.6720251699999999</v>
      </c>
      <c r="O40" s="18" t="n">
        <v>19.47077332</v>
      </c>
      <c r="P40" s="20" t="n">
        <v>0.58824356</v>
      </c>
      <c r="Q40" s="18" t="n">
        <v>21.2288072</v>
      </c>
      <c r="R40" s="20" t="n">
        <v>0.79045599</v>
      </c>
      <c r="S40" s="18" t="n">
        <v>0.5020022200000001</v>
      </c>
      <c r="T40" s="20" t="n">
        <v>0.10858832</v>
      </c>
      <c r="U40" s="18" t="s">
        <v>182</v>
      </c>
      <c r="V40" s="20" t="s">
        <v>182</v>
      </c>
      <c r="W40" s="18" t="n">
        <v>8.99565028</v>
      </c>
      <c r="X40" s="20" t="n">
        <v>0.20108554</v>
      </c>
      <c r="Y40" s="18" t="n">
        <v>0</v>
      </c>
      <c r="Z40" s="20" t="n">
        <v>0</v>
      </c>
      <c r="AA40" s="18" t="n">
        <v>2.59298506</v>
      </c>
      <c r="AB40" s="20" t="n">
        <v>0.44682522</v>
      </c>
    </row>
    <row r="41" spans="1:28">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n">
        <v>0</v>
      </c>
      <c r="R41" s="20" t="n">
        <v>0</v>
      </c>
      <c r="S41" s="18" t="n">
        <v>0</v>
      </c>
      <c r="T41" s="20" t="n">
        <v>0</v>
      </c>
      <c r="U41" s="18" t="s">
        <v>182</v>
      </c>
      <c r="V41" s="20" t="s">
        <v>182</v>
      </c>
      <c r="W41" s="18" t="n">
        <v>100</v>
      </c>
      <c r="X41" s="20" t="n">
        <v>0</v>
      </c>
      <c r="Y41" s="18" t="n">
        <v>0</v>
      </c>
      <c r="Z41" s="20" t="n">
        <v>0</v>
      </c>
      <c r="AA41" s="18" t="n">
        <v>0</v>
      </c>
      <c r="AB41" s="20" t="n">
        <v>0</v>
      </c>
    </row>
    <row r="42" spans="1:28">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c r="Y42" s="18">
        <f>IF(COUNT(Y7:Y41) &gt; 0, AVERAGE(Y7:Y41), "—")</f>
        <v/>
      </c>
      <c r="Z42" s="20">
        <f>IF(COUNT(Z7:Z41) &gt; 0, SQRT(SUMSQ(Z7:Z41)/(COUNT(Z7:Z41)*COUNT(Z7:Z41)) ), "—")</f>
        <v/>
      </c>
      <c r="AA42" s="18">
        <f>IF(COUNT(AA7:AA41) &gt; 0, AVERAGE(AA7:AA41), "—")</f>
        <v/>
      </c>
      <c r="AB42" s="20">
        <f>IF(COUNT(AB7:AB41) &gt; 0, SQRT(SUMSQ(AB7:AB41)/(COUNT(AB7:AB41)*COUNT(AB7:AB41)) ), "—")</f>
        <v/>
      </c>
    </row>
    <row r="43" spans="1:28">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5" t="n"/>
      <c r="Y43" s="14" t="n"/>
      <c r="Z43" s="15" t="n"/>
      <c r="AA43" s="14" t="n"/>
      <c r="AB43" s="16" t="n"/>
    </row>
    <row r="44" spans="1:28">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c r="Y44" s="18" t="s">
        <v>182</v>
      </c>
      <c r="Z44" s="20" t="s">
        <v>182</v>
      </c>
      <c r="AA44" s="18" t="s">
        <v>182</v>
      </c>
      <c r="AB44" s="20" t="s">
        <v>182</v>
      </c>
    </row>
    <row r="45" spans="1:28">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n">
        <v>0</v>
      </c>
      <c r="R45" s="20" t="n">
        <v>0</v>
      </c>
      <c r="S45" s="18" t="n">
        <v>0</v>
      </c>
      <c r="T45" s="20" t="n">
        <v>0</v>
      </c>
      <c r="U45" s="18" t="s">
        <v>182</v>
      </c>
      <c r="V45" s="20" t="s">
        <v>182</v>
      </c>
      <c r="W45" s="18" t="n">
        <v>100</v>
      </c>
      <c r="X45" s="20" t="n">
        <v>0</v>
      </c>
      <c r="Y45" s="18" t="n">
        <v>0</v>
      </c>
      <c r="Z45" s="20" t="n">
        <v>0</v>
      </c>
      <c r="AA45" s="18" t="n">
        <v>0</v>
      </c>
      <c r="AB45" s="20" t="n">
        <v>0</v>
      </c>
    </row>
    <row r="46" spans="1:28">
      <c r="A46" s="15" t="s">
        <v>221</v>
      </c>
      <c r="B46" s="17" t="n">
        <v>23141</v>
      </c>
      <c r="C46" s="18">
        <f>(2776.0/B46*100)</f>
        <v/>
      </c>
      <c r="D46" s="19" t="n">
        <v>20365</v>
      </c>
      <c r="E46" s="18" t="n">
        <v>6.66191602</v>
      </c>
      <c r="F46" s="20" t="n">
        <v>0.31815685</v>
      </c>
      <c r="G46" s="18" t="n">
        <v>6.73746063</v>
      </c>
      <c r="H46" s="20" t="n">
        <v>0.25778847</v>
      </c>
      <c r="I46" s="18" t="n">
        <v>3.73062926</v>
      </c>
      <c r="J46" s="20" t="n">
        <v>0.21200765</v>
      </c>
      <c r="K46" s="18" t="n">
        <v>8.741467930000001</v>
      </c>
      <c r="L46" s="20" t="n">
        <v>0.3310722</v>
      </c>
      <c r="M46" s="18" t="n">
        <v>10.55003561</v>
      </c>
      <c r="N46" s="20" t="n">
        <v>0.40194792</v>
      </c>
      <c r="O46" s="18" t="n">
        <v>10.37260414</v>
      </c>
      <c r="P46" s="20" t="n">
        <v>0.35097851</v>
      </c>
      <c r="Q46" s="18" t="n">
        <v>25.88841301</v>
      </c>
      <c r="R46" s="20" t="n">
        <v>0.73325843</v>
      </c>
      <c r="S46" s="18" t="n">
        <v>2.13935753</v>
      </c>
      <c r="T46" s="20" t="n">
        <v>0.19077464</v>
      </c>
      <c r="U46" s="18" t="s">
        <v>182</v>
      </c>
      <c r="V46" s="20" t="s">
        <v>182</v>
      </c>
      <c r="W46" s="18" t="n">
        <v>0</v>
      </c>
      <c r="X46" s="20" t="n">
        <v>0</v>
      </c>
      <c r="Y46" s="18" t="n">
        <v>0</v>
      </c>
      <c r="Z46" s="20" t="n">
        <v>0</v>
      </c>
      <c r="AA46" s="18" t="n">
        <v>25.17811588</v>
      </c>
      <c r="AB46" s="20" t="n">
        <v>1.14810502</v>
      </c>
    </row>
    <row r="47" spans="1:28">
      <c r="A47" s="15" t="s">
        <v>222</v>
      </c>
      <c r="B47" s="17" t="n">
        <v>5928</v>
      </c>
      <c r="C47" s="18">
        <f>(137.0/B47*100)</f>
        <v/>
      </c>
      <c r="D47" s="19" t="n">
        <v>5791</v>
      </c>
      <c r="E47" s="18" t="n">
        <v>2.70959533</v>
      </c>
      <c r="F47" s="20" t="n">
        <v>0.26360118</v>
      </c>
      <c r="G47" s="18" t="n">
        <v>4.81394965</v>
      </c>
      <c r="H47" s="20" t="n">
        <v>0.3762812</v>
      </c>
      <c r="I47" s="18" t="n">
        <v>5.30622201</v>
      </c>
      <c r="J47" s="20" t="n">
        <v>0.30876369</v>
      </c>
      <c r="K47" s="18" t="n">
        <v>13.72189649</v>
      </c>
      <c r="L47" s="20" t="n">
        <v>0.4829117</v>
      </c>
      <c r="M47" s="18" t="n">
        <v>21.83348198</v>
      </c>
      <c r="N47" s="20" t="n">
        <v>0.74560779</v>
      </c>
      <c r="O47" s="18" t="n">
        <v>16.73796678</v>
      </c>
      <c r="P47" s="20" t="n">
        <v>0.49860747</v>
      </c>
      <c r="Q47" s="18" t="n">
        <v>26.05004076</v>
      </c>
      <c r="R47" s="20" t="n">
        <v>0.73339325</v>
      </c>
      <c r="S47" s="18" t="n">
        <v>2.18367033</v>
      </c>
      <c r="T47" s="20" t="n">
        <v>0.21998216</v>
      </c>
      <c r="U47" s="18" t="s">
        <v>182</v>
      </c>
      <c r="V47" s="20" t="s">
        <v>182</v>
      </c>
      <c r="W47" s="18" t="n">
        <v>0</v>
      </c>
      <c r="X47" s="20" t="n">
        <v>0</v>
      </c>
      <c r="Y47" s="18" t="n">
        <v>0</v>
      </c>
      <c r="Z47" s="20" t="n">
        <v>0</v>
      </c>
      <c r="AA47" s="18" t="n">
        <v>6.64317666</v>
      </c>
      <c r="AB47" s="20" t="n">
        <v>0.70288735</v>
      </c>
    </row>
    <row r="48" spans="1:28">
      <c r="A48" s="15" t="s">
        <v>223</v>
      </c>
      <c r="B48" s="17" t="n">
        <v>9841</v>
      </c>
      <c r="C48" s="18">
        <f>(19.0/B48*100)</f>
        <v/>
      </c>
      <c r="D48" s="19" t="n">
        <v>9822</v>
      </c>
      <c r="E48" s="18" t="n">
        <v>40.64179221</v>
      </c>
      <c r="F48" s="20" t="n">
        <v>1.34815294</v>
      </c>
      <c r="G48" s="18" t="n">
        <v>16.65111313</v>
      </c>
      <c r="H48" s="20" t="n">
        <v>0.58309361</v>
      </c>
      <c r="I48" s="18" t="n">
        <v>10.41716119</v>
      </c>
      <c r="J48" s="20" t="n">
        <v>0.46720573</v>
      </c>
      <c r="K48" s="18" t="n">
        <v>9.20182831</v>
      </c>
      <c r="L48" s="20" t="n">
        <v>0.40047022</v>
      </c>
      <c r="M48" s="18" t="n">
        <v>6.40646721</v>
      </c>
      <c r="N48" s="20" t="n">
        <v>0.35918528</v>
      </c>
      <c r="O48" s="18" t="n">
        <v>3.48351765</v>
      </c>
      <c r="P48" s="20" t="n">
        <v>0.20184419</v>
      </c>
      <c r="Q48" s="18" t="n">
        <v>3.65495624</v>
      </c>
      <c r="R48" s="20" t="n">
        <v>0.32709288</v>
      </c>
      <c r="S48" s="18" t="n">
        <v>8.67413915</v>
      </c>
      <c r="T48" s="20" t="n">
        <v>0.74367889</v>
      </c>
      <c r="U48" s="18" t="s">
        <v>182</v>
      </c>
      <c r="V48" s="20" t="s">
        <v>182</v>
      </c>
      <c r="W48" s="18" t="n">
        <v>0</v>
      </c>
      <c r="X48" s="20" t="n">
        <v>0</v>
      </c>
      <c r="Y48" s="18" t="n">
        <v>0</v>
      </c>
      <c r="Z48" s="20" t="n">
        <v>0</v>
      </c>
      <c r="AA48" s="18" t="n">
        <v>0.86902491</v>
      </c>
      <c r="AB48" s="20" t="n">
        <v>0.38740312</v>
      </c>
    </row>
    <row r="49" spans="1:28">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n">
        <v>0</v>
      </c>
      <c r="R49" s="20" t="n">
        <v>0</v>
      </c>
      <c r="S49" s="18" t="n">
        <v>0</v>
      </c>
      <c r="T49" s="20" t="n">
        <v>0</v>
      </c>
      <c r="U49" s="18" t="s">
        <v>182</v>
      </c>
      <c r="V49" s="20" t="s">
        <v>182</v>
      </c>
      <c r="W49" s="18" t="n">
        <v>100</v>
      </c>
      <c r="X49" s="20" t="n">
        <v>0</v>
      </c>
      <c r="Y49" s="18" t="n">
        <v>0</v>
      </c>
      <c r="Z49" s="20" t="n">
        <v>0</v>
      </c>
      <c r="AA49" s="18" t="n">
        <v>0</v>
      </c>
      <c r="AB49" s="20" t="n">
        <v>0</v>
      </c>
    </row>
    <row r="50" spans="1:28">
      <c r="A50" s="15" t="s">
        <v>225</v>
      </c>
      <c r="B50" s="17" t="n">
        <v>11795</v>
      </c>
      <c r="C50" s="18">
        <f>(1028.0/B50*100)</f>
        <v/>
      </c>
      <c r="D50" s="19" t="n">
        <v>10767</v>
      </c>
      <c r="E50" s="18" t="n">
        <v>10.88659035</v>
      </c>
      <c r="F50" s="20" t="n">
        <v>0.562791</v>
      </c>
      <c r="G50" s="18" t="n">
        <v>11.46737855</v>
      </c>
      <c r="H50" s="20" t="n">
        <v>0.46096473</v>
      </c>
      <c r="I50" s="18" t="n">
        <v>8.797580870000001</v>
      </c>
      <c r="J50" s="20" t="n">
        <v>0.34774372</v>
      </c>
      <c r="K50" s="18" t="n">
        <v>14.58624284</v>
      </c>
      <c r="L50" s="20" t="n">
        <v>0.48655728</v>
      </c>
      <c r="M50" s="18" t="n">
        <v>15.66868227</v>
      </c>
      <c r="N50" s="20" t="n">
        <v>0.51714437</v>
      </c>
      <c r="O50" s="18" t="n">
        <v>12.61656003</v>
      </c>
      <c r="P50" s="20" t="n">
        <v>0.46111961</v>
      </c>
      <c r="Q50" s="18" t="n">
        <v>20.35707599</v>
      </c>
      <c r="R50" s="20" t="n">
        <v>0.7429999</v>
      </c>
      <c r="S50" s="18" t="n">
        <v>2.31282801</v>
      </c>
      <c r="T50" s="20" t="n">
        <v>0.31869304</v>
      </c>
      <c r="U50" s="18" t="s">
        <v>182</v>
      </c>
      <c r="V50" s="20" t="s">
        <v>182</v>
      </c>
      <c r="W50" s="18" t="n">
        <v>0</v>
      </c>
      <c r="X50" s="20" t="n">
        <v>0</v>
      </c>
      <c r="Y50" s="18" t="n">
        <v>0</v>
      </c>
      <c r="Z50" s="20" t="n">
        <v>0</v>
      </c>
      <c r="AA50" s="18" t="n">
        <v>3.30706109</v>
      </c>
      <c r="AB50" s="20" t="n">
        <v>0.40670763</v>
      </c>
    </row>
    <row r="51" spans="1:28">
      <c r="A51" s="15" t="s">
        <v>226</v>
      </c>
      <c r="B51" s="17" t="n">
        <v>6866</v>
      </c>
      <c r="C51" s="18">
        <f>(114.0/B51*100)</f>
        <v/>
      </c>
      <c r="D51" s="19" t="n">
        <v>6752</v>
      </c>
      <c r="E51" s="18" t="n">
        <v>6.19022895</v>
      </c>
      <c r="F51" s="20" t="n">
        <v>0.46157433</v>
      </c>
      <c r="G51" s="18" t="n">
        <v>6.6208288</v>
      </c>
      <c r="H51" s="20" t="n">
        <v>0.3732543</v>
      </c>
      <c r="I51" s="18" t="n">
        <v>5.36530921</v>
      </c>
      <c r="J51" s="20" t="n">
        <v>0.31941966</v>
      </c>
      <c r="K51" s="18" t="n">
        <v>11.2895101</v>
      </c>
      <c r="L51" s="20" t="n">
        <v>0.45065505</v>
      </c>
      <c r="M51" s="18" t="n">
        <v>12.90888505</v>
      </c>
      <c r="N51" s="20" t="n">
        <v>0.47674459</v>
      </c>
      <c r="O51" s="18" t="n">
        <v>12.18884782</v>
      </c>
      <c r="P51" s="20" t="n">
        <v>0.51889924</v>
      </c>
      <c r="Q51" s="18" t="n">
        <v>26.70891719</v>
      </c>
      <c r="R51" s="20" t="n">
        <v>0.7640741</v>
      </c>
      <c r="S51" s="18" t="n">
        <v>0.77603772</v>
      </c>
      <c r="T51" s="20" t="n">
        <v>0.11546231</v>
      </c>
      <c r="U51" s="18" t="s">
        <v>182</v>
      </c>
      <c r="V51" s="20" t="s">
        <v>182</v>
      </c>
      <c r="W51" s="18" t="n">
        <v>10.57769527</v>
      </c>
      <c r="X51" s="20" t="n">
        <v>0.61230008</v>
      </c>
      <c r="Y51" s="18" t="n">
        <v>0</v>
      </c>
      <c r="Z51" s="20" t="n">
        <v>0</v>
      </c>
      <c r="AA51" s="18" t="n">
        <v>7.37373989</v>
      </c>
      <c r="AB51" s="20" t="n">
        <v>1.1499825</v>
      </c>
    </row>
    <row r="52" spans="1:28">
      <c r="A52" s="15" t="s">
        <v>227</v>
      </c>
      <c r="B52" s="17" t="n">
        <v>5809</v>
      </c>
      <c r="C52" s="18">
        <f>(118.0/B52*100)</f>
        <v/>
      </c>
      <c r="D52" s="19" t="n">
        <v>5691</v>
      </c>
      <c r="E52" s="18" t="n">
        <v>3.01823708</v>
      </c>
      <c r="F52" s="20" t="n">
        <v>0.23854876</v>
      </c>
      <c r="G52" s="18" t="n">
        <v>8.12042024</v>
      </c>
      <c r="H52" s="20" t="n">
        <v>0.33589238</v>
      </c>
      <c r="I52" s="18" t="n">
        <v>10.77786003</v>
      </c>
      <c r="J52" s="20" t="n">
        <v>0.43978315</v>
      </c>
      <c r="K52" s="18" t="n">
        <v>20.81940705</v>
      </c>
      <c r="L52" s="20" t="n">
        <v>0.55472141</v>
      </c>
      <c r="M52" s="18" t="n">
        <v>24.84867008</v>
      </c>
      <c r="N52" s="20" t="n">
        <v>0.62062222</v>
      </c>
      <c r="O52" s="18" t="n">
        <v>14.36364344</v>
      </c>
      <c r="P52" s="20" t="n">
        <v>0.43396574</v>
      </c>
      <c r="Q52" s="18" t="n">
        <v>15.78536511</v>
      </c>
      <c r="R52" s="20" t="n">
        <v>0.55598968</v>
      </c>
      <c r="S52" s="18" t="n">
        <v>0.51365272</v>
      </c>
      <c r="T52" s="20" t="n">
        <v>0.1055818</v>
      </c>
      <c r="U52" s="18" t="s">
        <v>182</v>
      </c>
      <c r="V52" s="20" t="s">
        <v>182</v>
      </c>
      <c r="W52" s="18" t="n">
        <v>0</v>
      </c>
      <c r="X52" s="20" t="n">
        <v>0</v>
      </c>
      <c r="Y52" s="18" t="n">
        <v>0</v>
      </c>
      <c r="Z52" s="20" t="n">
        <v>0</v>
      </c>
      <c r="AA52" s="18" t="n">
        <v>1.75274425</v>
      </c>
      <c r="AB52" s="20" t="n">
        <v>0.27789908</v>
      </c>
    </row>
    <row r="53" spans="1:28">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n">
        <v>0</v>
      </c>
      <c r="R53" s="20" t="n">
        <v>0</v>
      </c>
      <c r="S53" s="18" t="n">
        <v>0</v>
      </c>
      <c r="T53" s="20" t="n">
        <v>0</v>
      </c>
      <c r="U53" s="18" t="s">
        <v>182</v>
      </c>
      <c r="V53" s="20" t="s">
        <v>182</v>
      </c>
      <c r="W53" s="18" t="n">
        <v>100</v>
      </c>
      <c r="X53" s="20" t="n">
        <v>0</v>
      </c>
      <c r="Y53" s="18" t="n">
        <v>0</v>
      </c>
      <c r="Z53" s="20" t="n">
        <v>0</v>
      </c>
      <c r="AA53" s="18" t="n">
        <v>0</v>
      </c>
      <c r="AB53" s="20" t="n">
        <v>0</v>
      </c>
    </row>
    <row r="54" spans="1:28">
      <c r="A54" s="15" t="s">
        <v>229</v>
      </c>
      <c r="B54" s="17" t="n">
        <v>4740</v>
      </c>
      <c r="C54" s="18">
        <f>(462.0/B54*100)</f>
        <v/>
      </c>
      <c r="D54" s="19" t="n">
        <v>4278</v>
      </c>
      <c r="E54" s="18" t="n">
        <v>14.3385219</v>
      </c>
      <c r="F54" s="20" t="n">
        <v>0.6869191</v>
      </c>
      <c r="G54" s="18" t="n">
        <v>13.78876589</v>
      </c>
      <c r="H54" s="20" t="n">
        <v>0.6051552</v>
      </c>
      <c r="I54" s="18" t="n">
        <v>6.42573047</v>
      </c>
      <c r="J54" s="20" t="n">
        <v>0.39791349</v>
      </c>
      <c r="K54" s="18" t="n">
        <v>14.60635237</v>
      </c>
      <c r="L54" s="20" t="n">
        <v>0.4706143</v>
      </c>
      <c r="M54" s="18" t="n">
        <v>11.16741864</v>
      </c>
      <c r="N54" s="20" t="n">
        <v>0.70894894</v>
      </c>
      <c r="O54" s="18" t="n">
        <v>9.51784132</v>
      </c>
      <c r="P54" s="20" t="n">
        <v>0.5313204</v>
      </c>
      <c r="Q54" s="18" t="n">
        <v>18.57483034</v>
      </c>
      <c r="R54" s="20" t="n">
        <v>0.72992074</v>
      </c>
      <c r="S54" s="18" t="n">
        <v>6.45157838</v>
      </c>
      <c r="T54" s="20" t="n">
        <v>0.45174323</v>
      </c>
      <c r="U54" s="18" t="s">
        <v>182</v>
      </c>
      <c r="V54" s="20" t="s">
        <v>182</v>
      </c>
      <c r="W54" s="18" t="n">
        <v>0</v>
      </c>
      <c r="X54" s="20" t="n">
        <v>0</v>
      </c>
      <c r="Y54" s="18" t="n">
        <v>0</v>
      </c>
      <c r="Z54" s="20" t="n">
        <v>0</v>
      </c>
      <c r="AA54" s="18" t="n">
        <v>5.12896071</v>
      </c>
      <c r="AB54" s="20" t="n">
        <v>0.59327305</v>
      </c>
    </row>
    <row r="55" spans="1:28">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n">
        <v>0</v>
      </c>
      <c r="R55" s="20" t="n">
        <v>0</v>
      </c>
      <c r="S55" s="18" t="n">
        <v>0</v>
      </c>
      <c r="T55" s="20" t="n">
        <v>0</v>
      </c>
      <c r="U55" s="18" t="s">
        <v>182</v>
      </c>
      <c r="V55" s="20" t="s">
        <v>182</v>
      </c>
      <c r="W55" s="18" t="n">
        <v>100</v>
      </c>
      <c r="X55" s="20" t="n">
        <v>0</v>
      </c>
      <c r="Y55" s="18" t="n">
        <v>0</v>
      </c>
      <c r="Z55" s="20" t="n">
        <v>0</v>
      </c>
      <c r="AA55" s="18" t="n">
        <v>0</v>
      </c>
      <c r="AB55" s="20" t="n">
        <v>0</v>
      </c>
    </row>
    <row r="56" spans="1:28">
      <c r="A56" s="15" t="s">
        <v>231</v>
      </c>
      <c r="B56" s="17" t="n">
        <v>5359</v>
      </c>
      <c r="C56" s="18">
        <f>(79.0/B56*100)</f>
        <v/>
      </c>
      <c r="D56" s="19" t="n">
        <v>5280</v>
      </c>
      <c r="E56" s="18" t="n">
        <v>6.26568556</v>
      </c>
      <c r="F56" s="20" t="n">
        <v>0.36681742</v>
      </c>
      <c r="G56" s="18" t="n">
        <v>10.70046918</v>
      </c>
      <c r="H56" s="20" t="n">
        <v>0.43400783</v>
      </c>
      <c r="I56" s="18" t="n">
        <v>10.92308379</v>
      </c>
      <c r="J56" s="20" t="n">
        <v>0.45391436</v>
      </c>
      <c r="K56" s="18" t="n">
        <v>19.98485505</v>
      </c>
      <c r="L56" s="20" t="n">
        <v>0.61942821</v>
      </c>
      <c r="M56" s="18" t="n">
        <v>25.4190069</v>
      </c>
      <c r="N56" s="20" t="n">
        <v>0.6454949800000001</v>
      </c>
      <c r="O56" s="18" t="n">
        <v>12.96142841</v>
      </c>
      <c r="P56" s="20" t="n">
        <v>0.5980486699999999</v>
      </c>
      <c r="Q56" s="18" t="n">
        <v>11.87704676</v>
      </c>
      <c r="R56" s="20" t="n">
        <v>0.52155031</v>
      </c>
      <c r="S56" s="18" t="n">
        <v>1.04754515</v>
      </c>
      <c r="T56" s="20" t="n">
        <v>0.16848116</v>
      </c>
      <c r="U56" s="18" t="s">
        <v>182</v>
      </c>
      <c r="V56" s="20" t="s">
        <v>182</v>
      </c>
      <c r="W56" s="18" t="n">
        <v>0</v>
      </c>
      <c r="X56" s="20" t="n">
        <v>0</v>
      </c>
      <c r="Y56" s="18" t="n">
        <v>0</v>
      </c>
      <c r="Z56" s="20" t="n">
        <v>0</v>
      </c>
      <c r="AA56" s="18" t="n">
        <v>0.82087919</v>
      </c>
      <c r="AB56" s="20" t="n">
        <v>0.25988357</v>
      </c>
    </row>
    <row r="57" spans="1:28">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n">
        <v>0</v>
      </c>
      <c r="R57" s="20" t="n">
        <v>0</v>
      </c>
      <c r="S57" s="18" t="n">
        <v>0</v>
      </c>
      <c r="T57" s="20" t="n">
        <v>0</v>
      </c>
      <c r="U57" s="18" t="s">
        <v>182</v>
      </c>
      <c r="V57" s="20" t="s">
        <v>182</v>
      </c>
      <c r="W57" s="18" t="n">
        <v>100</v>
      </c>
      <c r="X57" s="20" t="n">
        <v>0</v>
      </c>
      <c r="Y57" s="18" t="n">
        <v>0</v>
      </c>
      <c r="Z57" s="20" t="n">
        <v>0</v>
      </c>
      <c r="AA57" s="18" t="n">
        <v>0</v>
      </c>
      <c r="AB57" s="20" t="n">
        <v>0</v>
      </c>
    </row>
    <row r="58" spans="1:28">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n">
        <v>0</v>
      </c>
      <c r="R58" s="20" t="n">
        <v>0</v>
      </c>
      <c r="S58" s="18" t="n">
        <v>0</v>
      </c>
      <c r="T58" s="20" t="n">
        <v>0</v>
      </c>
      <c r="U58" s="18" t="s">
        <v>182</v>
      </c>
      <c r="V58" s="20" t="s">
        <v>182</v>
      </c>
      <c r="W58" s="18" t="n">
        <v>100</v>
      </c>
      <c r="X58" s="20" t="n">
        <v>0</v>
      </c>
      <c r="Y58" s="18" t="n">
        <v>0</v>
      </c>
      <c r="Z58" s="20" t="n">
        <v>0</v>
      </c>
      <c r="AA58" s="18" t="n">
        <v>0</v>
      </c>
      <c r="AB58" s="20" t="n">
        <v>0</v>
      </c>
    </row>
    <row r="59" spans="1:28">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n">
        <v>0</v>
      </c>
      <c r="R59" s="20" t="n">
        <v>0</v>
      </c>
      <c r="S59" s="18" t="n">
        <v>0</v>
      </c>
      <c r="T59" s="20" t="n">
        <v>0</v>
      </c>
      <c r="U59" s="18" t="s">
        <v>182</v>
      </c>
      <c r="V59" s="20" t="s">
        <v>182</v>
      </c>
      <c r="W59" s="18" t="n">
        <v>100</v>
      </c>
      <c r="X59" s="20" t="n">
        <v>0</v>
      </c>
      <c r="Y59" s="18" t="n">
        <v>0</v>
      </c>
      <c r="Z59" s="20" t="n">
        <v>0</v>
      </c>
      <c r="AA59" s="18" t="n">
        <v>0</v>
      </c>
      <c r="AB59" s="20" t="n">
        <v>0</v>
      </c>
    </row>
    <row r="60" spans="1:28">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n">
        <v>0</v>
      </c>
      <c r="R60" s="20" t="n">
        <v>0</v>
      </c>
      <c r="S60" s="18" t="n">
        <v>0</v>
      </c>
      <c r="T60" s="20" t="n">
        <v>0</v>
      </c>
      <c r="U60" s="18" t="s">
        <v>182</v>
      </c>
      <c r="V60" s="20" t="s">
        <v>182</v>
      </c>
      <c r="W60" s="18" t="n">
        <v>100</v>
      </c>
      <c r="X60" s="20" t="n">
        <v>0</v>
      </c>
      <c r="Y60" s="18" t="n">
        <v>0</v>
      </c>
      <c r="Z60" s="20" t="n">
        <v>0</v>
      </c>
      <c r="AA60" s="18" t="n">
        <v>0</v>
      </c>
      <c r="AB60" s="20" t="n">
        <v>0</v>
      </c>
    </row>
    <row r="61" spans="1:28">
      <c r="A61" s="15" t="s">
        <v>236</v>
      </c>
      <c r="B61" s="17" t="n">
        <v>6525</v>
      </c>
      <c r="C61" s="18">
        <f>(260.0/B61*100)</f>
        <v/>
      </c>
      <c r="D61" s="19" t="n">
        <v>6265</v>
      </c>
      <c r="E61" s="18" t="n">
        <v>3.08345882</v>
      </c>
      <c r="F61" s="20" t="n">
        <v>0.2346292</v>
      </c>
      <c r="G61" s="18" t="n">
        <v>6.1005012</v>
      </c>
      <c r="H61" s="20" t="n">
        <v>0.33143893</v>
      </c>
      <c r="I61" s="18" t="n">
        <v>9.08951746</v>
      </c>
      <c r="J61" s="20" t="n">
        <v>0.4308869</v>
      </c>
      <c r="K61" s="18" t="n">
        <v>22.39248575</v>
      </c>
      <c r="L61" s="20" t="n">
        <v>0.5258453</v>
      </c>
      <c r="M61" s="18" t="n">
        <v>27.80498529</v>
      </c>
      <c r="N61" s="20" t="n">
        <v>0.65866167</v>
      </c>
      <c r="O61" s="18" t="n">
        <v>15.37393302</v>
      </c>
      <c r="P61" s="20" t="n">
        <v>0.5343011600000001</v>
      </c>
      <c r="Q61" s="18" t="n">
        <v>12.36635626</v>
      </c>
      <c r="R61" s="20" t="n">
        <v>0.46164861</v>
      </c>
      <c r="S61" s="18" t="n">
        <v>1.69636873</v>
      </c>
      <c r="T61" s="20" t="n">
        <v>0.19541423</v>
      </c>
      <c r="U61" s="18" t="s">
        <v>182</v>
      </c>
      <c r="V61" s="20" t="s">
        <v>182</v>
      </c>
      <c r="W61" s="18" t="n">
        <v>0</v>
      </c>
      <c r="X61" s="20" t="n">
        <v>0</v>
      </c>
      <c r="Y61" s="18" t="n">
        <v>0</v>
      </c>
      <c r="Z61" s="20" t="n">
        <v>0</v>
      </c>
      <c r="AA61" s="18" t="n">
        <v>2.09239348</v>
      </c>
      <c r="AB61" s="20" t="n">
        <v>0.41852191</v>
      </c>
    </row>
    <row r="62" spans="1:28">
      <c r="A62" s="15" t="s">
        <v>237</v>
      </c>
      <c r="B62" s="17" t="n">
        <v>4476</v>
      </c>
      <c r="C62" s="18">
        <f>(5.0/B62*100)</f>
        <v/>
      </c>
      <c r="D62" s="19" t="n">
        <v>4471</v>
      </c>
      <c r="E62" s="18" t="n">
        <v>6.30655878</v>
      </c>
      <c r="F62" s="20" t="n">
        <v>0.3893207</v>
      </c>
      <c r="G62" s="18" t="n">
        <v>7.00225688</v>
      </c>
      <c r="H62" s="20" t="n">
        <v>0.35035708</v>
      </c>
      <c r="I62" s="18" t="n">
        <v>9.25567947</v>
      </c>
      <c r="J62" s="20" t="n">
        <v>0.40080223</v>
      </c>
      <c r="K62" s="18" t="n">
        <v>20.57682996</v>
      </c>
      <c r="L62" s="20" t="n">
        <v>0.60627937</v>
      </c>
      <c r="M62" s="18" t="n">
        <v>29.58773067</v>
      </c>
      <c r="N62" s="20" t="n">
        <v>0.71280791</v>
      </c>
      <c r="O62" s="18" t="n">
        <v>14.77134113</v>
      </c>
      <c r="P62" s="20" t="n">
        <v>0.64695623</v>
      </c>
      <c r="Q62" s="18" t="n">
        <v>11.53380663</v>
      </c>
      <c r="R62" s="20" t="n">
        <v>0.47164999</v>
      </c>
      <c r="S62" s="18" t="n">
        <v>0.69657393</v>
      </c>
      <c r="T62" s="20" t="n">
        <v>0.15065048</v>
      </c>
      <c r="U62" s="18" t="s">
        <v>182</v>
      </c>
      <c r="V62" s="20" t="s">
        <v>182</v>
      </c>
      <c r="W62" s="18" t="n">
        <v>0</v>
      </c>
      <c r="X62" s="20" t="n">
        <v>0</v>
      </c>
      <c r="Y62" s="18" t="n">
        <v>0</v>
      </c>
      <c r="Z62" s="20" t="n">
        <v>0</v>
      </c>
      <c r="AA62" s="18" t="n">
        <v>0.26922255</v>
      </c>
      <c r="AB62" s="20" t="n">
        <v>0.07763267</v>
      </c>
    </row>
    <row r="63" spans="1:28">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n">
        <v>0</v>
      </c>
      <c r="R63" s="20" t="n">
        <v>0</v>
      </c>
      <c r="S63" s="18" t="n">
        <v>0</v>
      </c>
      <c r="T63" s="20" t="n">
        <v>0</v>
      </c>
      <c r="U63" s="18" t="s">
        <v>182</v>
      </c>
      <c r="V63" s="20" t="s">
        <v>182</v>
      </c>
      <c r="W63" s="18" t="n">
        <v>100</v>
      </c>
      <c r="X63" s="20" t="n">
        <v>0</v>
      </c>
      <c r="Y63" s="18" t="n">
        <v>0</v>
      </c>
      <c r="Z63" s="20" t="n">
        <v>0</v>
      </c>
      <c r="AA63" s="18" t="n">
        <v>0</v>
      </c>
      <c r="AB63" s="20" t="n">
        <v>0</v>
      </c>
    </row>
    <row r="64" spans="1:28">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n">
        <v>0</v>
      </c>
      <c r="R64" s="20" t="n">
        <v>0</v>
      </c>
      <c r="S64" s="18" t="n">
        <v>0</v>
      </c>
      <c r="T64" s="20" t="n">
        <v>0</v>
      </c>
      <c r="U64" s="18" t="s">
        <v>182</v>
      </c>
      <c r="V64" s="20" t="s">
        <v>182</v>
      </c>
      <c r="W64" s="18" t="n">
        <v>100</v>
      </c>
      <c r="X64" s="20" t="n">
        <v>0</v>
      </c>
      <c r="Y64" s="18" t="n">
        <v>0</v>
      </c>
      <c r="Z64" s="20" t="n">
        <v>0</v>
      </c>
      <c r="AA64" s="18" t="n">
        <v>0</v>
      </c>
      <c r="AB64" s="20" t="n">
        <v>0</v>
      </c>
    </row>
    <row r="65" spans="1:28">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n">
        <v>0</v>
      </c>
      <c r="R65" s="20" t="n">
        <v>0</v>
      </c>
      <c r="S65" s="18" t="n">
        <v>0</v>
      </c>
      <c r="T65" s="20" t="n">
        <v>0</v>
      </c>
      <c r="U65" s="18" t="s">
        <v>182</v>
      </c>
      <c r="V65" s="20" t="s">
        <v>182</v>
      </c>
      <c r="W65" s="18" t="n">
        <v>100</v>
      </c>
      <c r="X65" s="20" t="n">
        <v>0</v>
      </c>
      <c r="Y65" s="18" t="n">
        <v>0</v>
      </c>
      <c r="Z65" s="20" t="n">
        <v>0</v>
      </c>
      <c r="AA65" s="18" t="n">
        <v>0</v>
      </c>
      <c r="AB65" s="20" t="n">
        <v>0</v>
      </c>
    </row>
    <row r="66" spans="1:28">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n">
        <v>0</v>
      </c>
      <c r="R66" s="20" t="n">
        <v>0</v>
      </c>
      <c r="S66" s="18" t="n">
        <v>0</v>
      </c>
      <c r="T66" s="20" t="n">
        <v>0</v>
      </c>
      <c r="U66" s="18" t="s">
        <v>182</v>
      </c>
      <c r="V66" s="20" t="s">
        <v>182</v>
      </c>
      <c r="W66" s="18" t="n">
        <v>100</v>
      </c>
      <c r="X66" s="20" t="n">
        <v>0</v>
      </c>
      <c r="Y66" s="18" t="n">
        <v>0</v>
      </c>
      <c r="Z66" s="20" t="n">
        <v>0</v>
      </c>
      <c r="AA66" s="18" t="n">
        <v>0</v>
      </c>
      <c r="AB66" s="20" t="n">
        <v>0</v>
      </c>
    </row>
    <row r="67" spans="1:28">
      <c r="A67" s="15" t="s">
        <v>242</v>
      </c>
      <c r="B67" s="17" t="n">
        <v>6971</v>
      </c>
      <c r="C67" s="18">
        <f>(27.0/B67*100)</f>
        <v/>
      </c>
      <c r="D67" s="19" t="n">
        <v>6944</v>
      </c>
      <c r="E67" s="18" t="n">
        <v>9.38046447</v>
      </c>
      <c r="F67" s="20" t="n">
        <v>0.46859671</v>
      </c>
      <c r="G67" s="18" t="n">
        <v>14.51933608</v>
      </c>
      <c r="H67" s="20" t="n">
        <v>0.49120836</v>
      </c>
      <c r="I67" s="18" t="n">
        <v>15.93712777</v>
      </c>
      <c r="J67" s="20" t="n">
        <v>0.60199176</v>
      </c>
      <c r="K67" s="18" t="n">
        <v>19.87089513</v>
      </c>
      <c r="L67" s="20" t="n">
        <v>0.60614138</v>
      </c>
      <c r="M67" s="18" t="n">
        <v>15.61746597</v>
      </c>
      <c r="N67" s="20" t="n">
        <v>0.59201859</v>
      </c>
      <c r="O67" s="18" t="n">
        <v>7.87720252</v>
      </c>
      <c r="P67" s="20" t="n">
        <v>0.39783035</v>
      </c>
      <c r="Q67" s="18" t="n">
        <v>7.87460772</v>
      </c>
      <c r="R67" s="20" t="n">
        <v>0.42239912</v>
      </c>
      <c r="S67" s="18" t="n">
        <v>8.573073470000001</v>
      </c>
      <c r="T67" s="20" t="n">
        <v>0.5358188</v>
      </c>
      <c r="U67" s="18" t="s">
        <v>182</v>
      </c>
      <c r="V67" s="20" t="s">
        <v>182</v>
      </c>
      <c r="W67" s="18" t="n">
        <v>0</v>
      </c>
      <c r="X67" s="20" t="n">
        <v>0</v>
      </c>
      <c r="Y67" s="18" t="n">
        <v>0</v>
      </c>
      <c r="Z67" s="20" t="n">
        <v>0</v>
      </c>
      <c r="AA67" s="18" t="n">
        <v>0.34982686</v>
      </c>
      <c r="AB67" s="20" t="n">
        <v>0.07770663</v>
      </c>
    </row>
    <row r="68" spans="1:28">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n">
        <v>0</v>
      </c>
      <c r="R68" s="20" t="n">
        <v>0</v>
      </c>
      <c r="S68" s="18" t="n">
        <v>0</v>
      </c>
      <c r="T68" s="20" t="n">
        <v>0</v>
      </c>
      <c r="U68" s="18" t="s">
        <v>182</v>
      </c>
      <c r="V68" s="20" t="s">
        <v>182</v>
      </c>
      <c r="W68" s="18" t="n">
        <v>100</v>
      </c>
      <c r="X68" s="20" t="n">
        <v>0</v>
      </c>
      <c r="Y68" s="18" t="n">
        <v>0</v>
      </c>
      <c r="Z68" s="20" t="n">
        <v>0</v>
      </c>
      <c r="AA68" s="18" t="n">
        <v>0</v>
      </c>
      <c r="AB68" s="20" t="n">
        <v>0</v>
      </c>
    </row>
    <row r="69" spans="1:28">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n">
        <v>0</v>
      </c>
      <c r="R69" s="20" t="n">
        <v>0</v>
      </c>
      <c r="S69" s="18" t="n">
        <v>0</v>
      </c>
      <c r="T69" s="20" t="n">
        <v>0</v>
      </c>
      <c r="U69" s="18" t="s">
        <v>182</v>
      </c>
      <c r="V69" s="20" t="s">
        <v>182</v>
      </c>
      <c r="W69" s="18" t="n">
        <v>100</v>
      </c>
      <c r="X69" s="20" t="n">
        <v>0</v>
      </c>
      <c r="Y69" s="18" t="n">
        <v>0</v>
      </c>
      <c r="Z69" s="20" t="n">
        <v>0</v>
      </c>
      <c r="AA69" s="18" t="n">
        <v>0</v>
      </c>
      <c r="AB69" s="20" t="n">
        <v>0</v>
      </c>
    </row>
    <row r="70" spans="1:28">
      <c r="A70" s="15" t="s">
        <v>245</v>
      </c>
      <c r="B70" s="17" t="n">
        <v>6036</v>
      </c>
      <c r="C70" s="18">
        <f>(223.0/B70*100)</f>
        <v/>
      </c>
      <c r="D70" s="19" t="n">
        <v>5813</v>
      </c>
      <c r="E70" s="18" t="n">
        <v>5.4707276</v>
      </c>
      <c r="F70" s="20" t="n">
        <v>0.29415972</v>
      </c>
      <c r="G70" s="18" t="n">
        <v>6.49924427</v>
      </c>
      <c r="H70" s="20" t="n">
        <v>0.40703565</v>
      </c>
      <c r="I70" s="18" t="n">
        <v>7.20562518</v>
      </c>
      <c r="J70" s="20" t="n">
        <v>0.41404534</v>
      </c>
      <c r="K70" s="18" t="n">
        <v>16.11146411</v>
      </c>
      <c r="L70" s="20" t="n">
        <v>0.61785426</v>
      </c>
      <c r="M70" s="18" t="n">
        <v>24.28348103</v>
      </c>
      <c r="N70" s="20" t="n">
        <v>0.57963832</v>
      </c>
      <c r="O70" s="18" t="n">
        <v>16.73623599</v>
      </c>
      <c r="P70" s="20" t="n">
        <v>0.6427515</v>
      </c>
      <c r="Q70" s="18" t="n">
        <v>20.50068367</v>
      </c>
      <c r="R70" s="20" t="n">
        <v>0.73057271</v>
      </c>
      <c r="S70" s="18" t="n">
        <v>1.10406142</v>
      </c>
      <c r="T70" s="20" t="n">
        <v>0.12357195</v>
      </c>
      <c r="U70" s="18" t="s">
        <v>182</v>
      </c>
      <c r="V70" s="20" t="s">
        <v>182</v>
      </c>
      <c r="W70" s="18" t="n">
        <v>0</v>
      </c>
      <c r="X70" s="20" t="n">
        <v>0</v>
      </c>
      <c r="Y70" s="18" t="n">
        <v>0</v>
      </c>
      <c r="Z70" s="20" t="n">
        <v>0</v>
      </c>
      <c r="AA70" s="18" t="n">
        <v>2.08847674</v>
      </c>
      <c r="AB70" s="20" t="n">
        <v>0.26979696</v>
      </c>
    </row>
    <row r="71" spans="1:28">
      <c r="A71" s="15" t="s">
        <v>246</v>
      </c>
      <c r="B71" s="17" t="n">
        <v>6115</v>
      </c>
      <c r="C71" s="18">
        <f>(113.0/B71*100)</f>
        <v/>
      </c>
      <c r="D71" s="19" t="n">
        <v>6002</v>
      </c>
      <c r="E71" s="18" t="n">
        <v>3.54407722</v>
      </c>
      <c r="F71" s="20" t="n">
        <v>0.23220543</v>
      </c>
      <c r="G71" s="18" t="n">
        <v>5.41014054</v>
      </c>
      <c r="H71" s="20" t="n">
        <v>0.29777443</v>
      </c>
      <c r="I71" s="18" t="n">
        <v>8.64124861</v>
      </c>
      <c r="J71" s="20" t="n">
        <v>0.35479869</v>
      </c>
      <c r="K71" s="18" t="n">
        <v>20.64155136</v>
      </c>
      <c r="L71" s="20" t="n">
        <v>0.57974598</v>
      </c>
      <c r="M71" s="18" t="n">
        <v>29.50162841</v>
      </c>
      <c r="N71" s="20" t="n">
        <v>0.5877659</v>
      </c>
      <c r="O71" s="18" t="n">
        <v>15.30232409</v>
      </c>
      <c r="P71" s="20" t="n">
        <v>0.53277577</v>
      </c>
      <c r="Q71" s="18" t="n">
        <v>15.90681403</v>
      </c>
      <c r="R71" s="20" t="n">
        <v>0.46274688</v>
      </c>
      <c r="S71" s="18" t="n">
        <v>0.55937181</v>
      </c>
      <c r="T71" s="20" t="n">
        <v>0.09285705</v>
      </c>
      <c r="U71" s="18" t="s">
        <v>182</v>
      </c>
      <c r="V71" s="20" t="s">
        <v>182</v>
      </c>
      <c r="W71" s="18" t="n">
        <v>0</v>
      </c>
      <c r="X71" s="20" t="n">
        <v>0</v>
      </c>
      <c r="Y71" s="18" t="n">
        <v>0</v>
      </c>
      <c r="Z71" s="20" t="n">
        <v>0</v>
      </c>
      <c r="AA71" s="18" t="n">
        <v>0.49284393</v>
      </c>
      <c r="AB71" s="20" t="n">
        <v>0.08292002</v>
      </c>
    </row>
    <row r="72" spans="1:28">
      <c r="A72" s="15" t="s">
        <v>247</v>
      </c>
      <c r="B72" s="17" t="n">
        <v>7708</v>
      </c>
      <c r="C72" s="18">
        <f>(8.0/B72*100)</f>
        <v/>
      </c>
      <c r="D72" s="19" t="n">
        <v>7700</v>
      </c>
      <c r="E72" s="18" t="n">
        <v>7.44092101</v>
      </c>
      <c r="F72" s="20" t="n">
        <v>0.45861807</v>
      </c>
      <c r="G72" s="18" t="n">
        <v>11.12244866</v>
      </c>
      <c r="H72" s="20" t="n">
        <v>0.46099848</v>
      </c>
      <c r="I72" s="18" t="n">
        <v>13.07135295</v>
      </c>
      <c r="J72" s="20" t="n">
        <v>0.42267443</v>
      </c>
      <c r="K72" s="18" t="n">
        <v>21.1518808</v>
      </c>
      <c r="L72" s="20" t="n">
        <v>0.6277881400000001</v>
      </c>
      <c r="M72" s="18" t="n">
        <v>22.06003684</v>
      </c>
      <c r="N72" s="20" t="n">
        <v>0.49763568</v>
      </c>
      <c r="O72" s="18" t="n">
        <v>10.46210439</v>
      </c>
      <c r="P72" s="20" t="n">
        <v>0.37895383</v>
      </c>
      <c r="Q72" s="18" t="n">
        <v>13.86447106</v>
      </c>
      <c r="R72" s="20" t="n">
        <v>0.59366869</v>
      </c>
      <c r="S72" s="18" t="n">
        <v>0.64729876</v>
      </c>
      <c r="T72" s="20" t="n">
        <v>0.10399118</v>
      </c>
      <c r="U72" s="18" t="s">
        <v>182</v>
      </c>
      <c r="V72" s="20" t="s">
        <v>182</v>
      </c>
      <c r="W72" s="18" t="n">
        <v>0</v>
      </c>
      <c r="X72" s="20" t="n">
        <v>0</v>
      </c>
      <c r="Y72" s="18" t="n">
        <v>0</v>
      </c>
      <c r="Z72" s="20" t="n">
        <v>0</v>
      </c>
      <c r="AA72" s="18" t="n">
        <v>0.17948553</v>
      </c>
      <c r="AB72" s="20" t="n">
        <v>0.04350546</v>
      </c>
    </row>
    <row r="73" spans="1:28">
      <c r="A73" s="15" t="s">
        <v>248</v>
      </c>
      <c r="B73" s="17" t="n">
        <v>8249</v>
      </c>
      <c r="C73" s="18">
        <f>(231.0/B73*100)</f>
        <v/>
      </c>
      <c r="D73" s="19" t="n">
        <v>8018</v>
      </c>
      <c r="E73" s="18" t="n">
        <v>9.877245090000001</v>
      </c>
      <c r="F73" s="20" t="n">
        <v>0.42483202</v>
      </c>
      <c r="G73" s="18" t="n">
        <v>10.4794673</v>
      </c>
      <c r="H73" s="20" t="n">
        <v>0.46571255</v>
      </c>
      <c r="I73" s="18" t="n">
        <v>12.13022402</v>
      </c>
      <c r="J73" s="20" t="n">
        <v>0.42660045</v>
      </c>
      <c r="K73" s="18" t="n">
        <v>18.68518218</v>
      </c>
      <c r="L73" s="20" t="n">
        <v>0.67511046</v>
      </c>
      <c r="M73" s="18" t="n">
        <v>18.70937212</v>
      </c>
      <c r="N73" s="20" t="n">
        <v>0.72370626</v>
      </c>
      <c r="O73" s="18" t="n">
        <v>13.08430191</v>
      </c>
      <c r="P73" s="20" t="n">
        <v>0.53923189</v>
      </c>
      <c r="Q73" s="18" t="n">
        <v>13.4165723</v>
      </c>
      <c r="R73" s="20" t="n">
        <v>0.5946945300000001</v>
      </c>
      <c r="S73" s="18" t="n">
        <v>2.90109018</v>
      </c>
      <c r="T73" s="20" t="n">
        <v>0.29588689</v>
      </c>
      <c r="U73" s="18" t="s">
        <v>182</v>
      </c>
      <c r="V73" s="20" t="s">
        <v>182</v>
      </c>
      <c r="W73" s="18" t="n">
        <v>0</v>
      </c>
      <c r="X73" s="20" t="n">
        <v>0</v>
      </c>
      <c r="Y73" s="18" t="n">
        <v>0</v>
      </c>
      <c r="Z73" s="20" t="n">
        <v>0</v>
      </c>
      <c r="AA73" s="18" t="n">
        <v>0.7165449</v>
      </c>
      <c r="AB73" s="20" t="n">
        <v>0.1380977</v>
      </c>
    </row>
    <row r="74" spans="1:28">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n">
        <v>0</v>
      </c>
      <c r="R74" s="20" t="n">
        <v>0</v>
      </c>
      <c r="S74" s="18" t="n">
        <v>0</v>
      </c>
      <c r="T74" s="20" t="n">
        <v>0</v>
      </c>
      <c r="U74" s="18" t="s">
        <v>182</v>
      </c>
      <c r="V74" s="20" t="s">
        <v>182</v>
      </c>
      <c r="W74" s="18" t="n">
        <v>100</v>
      </c>
      <c r="X74" s="20" t="n">
        <v>0</v>
      </c>
      <c r="Y74" s="18" t="n">
        <v>0</v>
      </c>
      <c r="Z74" s="20" t="n">
        <v>0</v>
      </c>
      <c r="AA74" s="18" t="n">
        <v>0</v>
      </c>
      <c r="AB74" s="20" t="n">
        <v>0</v>
      </c>
    </row>
    <row r="75" spans="1:28">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n">
        <v>0</v>
      </c>
      <c r="R75" s="20" t="n">
        <v>0</v>
      </c>
      <c r="S75" s="18" t="n">
        <v>0</v>
      </c>
      <c r="T75" s="20" t="n">
        <v>0</v>
      </c>
      <c r="U75" s="18" t="s">
        <v>182</v>
      </c>
      <c r="V75" s="20" t="s">
        <v>182</v>
      </c>
      <c r="W75" s="18" t="n">
        <v>100</v>
      </c>
      <c r="X75" s="20" t="n">
        <v>0</v>
      </c>
      <c r="Y75" s="18" t="n">
        <v>0</v>
      </c>
      <c r="Z75" s="20" t="n">
        <v>0</v>
      </c>
      <c r="AA75" s="18" t="n">
        <v>0</v>
      </c>
      <c r="AB75" s="20" t="n">
        <v>0</v>
      </c>
    </row>
    <row r="76" spans="1:28">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n">
        <v>0</v>
      </c>
      <c r="R76" s="20" t="n">
        <v>0</v>
      </c>
      <c r="S76" s="18" t="n">
        <v>0</v>
      </c>
      <c r="T76" s="20" t="n">
        <v>0</v>
      </c>
      <c r="U76" s="18" t="s">
        <v>182</v>
      </c>
      <c r="V76" s="20" t="s">
        <v>182</v>
      </c>
      <c r="W76" s="18" t="n">
        <v>100</v>
      </c>
      <c r="X76" s="20" t="n">
        <v>0</v>
      </c>
      <c r="Y76" s="18" t="n">
        <v>0</v>
      </c>
      <c r="Z76" s="20" t="n">
        <v>0</v>
      </c>
      <c r="AA76" s="18" t="n">
        <v>0</v>
      </c>
      <c r="AB76" s="20" t="n">
        <v>0</v>
      </c>
    </row>
    <row r="77" spans="1:28">
      <c r="A77" s="15" t="s">
        <v>252</v>
      </c>
      <c r="B77" s="17" t="n">
        <v>6062</v>
      </c>
      <c r="C77" s="18">
        <f>(274.0/B77*100)</f>
        <v/>
      </c>
      <c r="D77" s="19" t="n">
        <v>5788</v>
      </c>
      <c r="E77" s="18" t="n">
        <v>7.82778426</v>
      </c>
      <c r="F77" s="20" t="n">
        <v>0.46148027</v>
      </c>
      <c r="G77" s="18" t="n">
        <v>6.65332625</v>
      </c>
      <c r="H77" s="20" t="n">
        <v>0.32567008</v>
      </c>
      <c r="I77" s="18" t="n">
        <v>5.81036426</v>
      </c>
      <c r="J77" s="20" t="n">
        <v>0.36260953</v>
      </c>
      <c r="K77" s="18" t="n">
        <v>12.10367346</v>
      </c>
      <c r="L77" s="20" t="n">
        <v>0.44746789</v>
      </c>
      <c r="M77" s="18" t="n">
        <v>15.0846916</v>
      </c>
      <c r="N77" s="20" t="n">
        <v>0.48669176</v>
      </c>
      <c r="O77" s="18" t="n">
        <v>15.15563362</v>
      </c>
      <c r="P77" s="20" t="n">
        <v>0.5406338000000001</v>
      </c>
      <c r="Q77" s="18" t="n">
        <v>29.40039112</v>
      </c>
      <c r="R77" s="20" t="n">
        <v>0.6771633</v>
      </c>
      <c r="S77" s="18" t="n">
        <v>1.16856886</v>
      </c>
      <c r="T77" s="20" t="n">
        <v>0.13439781</v>
      </c>
      <c r="U77" s="18" t="s">
        <v>182</v>
      </c>
      <c r="V77" s="20" t="s">
        <v>182</v>
      </c>
      <c r="W77" s="18" t="n">
        <v>0</v>
      </c>
      <c r="X77" s="20" t="n">
        <v>0</v>
      </c>
      <c r="Y77" s="18" t="n">
        <v>0</v>
      </c>
      <c r="Z77" s="20" t="n">
        <v>0</v>
      </c>
      <c r="AA77" s="18" t="n">
        <v>6.79556658</v>
      </c>
      <c r="AB77" s="20" t="n">
        <v>0.60670504</v>
      </c>
    </row>
    <row r="78" spans="1:28">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n">
        <v>0</v>
      </c>
      <c r="R78" s="20" t="n">
        <v>0</v>
      </c>
      <c r="S78" s="18" t="n">
        <v>0</v>
      </c>
      <c r="T78" s="20" t="n">
        <v>0</v>
      </c>
      <c r="U78" s="18" t="s">
        <v>182</v>
      </c>
      <c r="V78" s="20" t="s">
        <v>182</v>
      </c>
      <c r="W78" s="18" t="n">
        <v>100</v>
      </c>
      <c r="X78" s="20" t="n">
        <v>0</v>
      </c>
      <c r="Y78" s="18" t="n">
        <v>0</v>
      </c>
      <c r="Z78" s="20" t="n">
        <v>0</v>
      </c>
      <c r="AA78" s="18" t="n">
        <v>0</v>
      </c>
      <c r="AB78" s="20" t="n">
        <v>0</v>
      </c>
    </row>
    <row customHeight="1" ht="25" r="79" spans="1:28">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n">
        <v>0</v>
      </c>
      <c r="R79" s="20" t="n">
        <v>0</v>
      </c>
      <c r="S79" s="18" t="n">
        <v>0</v>
      </c>
      <c r="T79" s="20" t="n">
        <v>0</v>
      </c>
      <c r="U79" s="18" t="s">
        <v>182</v>
      </c>
      <c r="V79" s="20" t="s">
        <v>182</v>
      </c>
      <c r="W79" s="18" t="n">
        <v>100</v>
      </c>
      <c r="X79" s="20" t="n">
        <v>0</v>
      </c>
      <c r="Y79" s="18" t="n">
        <v>0</v>
      </c>
      <c r="Z79" s="20" t="n">
        <v>0</v>
      </c>
      <c r="AA79" s="18" t="n">
        <v>0</v>
      </c>
      <c r="AB79" s="20" t="n">
        <v>0</v>
      </c>
    </row>
    <row r="80" spans="1:28">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n">
        <v>0</v>
      </c>
      <c r="R80" s="20" t="n">
        <v>0</v>
      </c>
      <c r="S80" s="18" t="n">
        <v>0</v>
      </c>
      <c r="T80" s="20" t="n">
        <v>0</v>
      </c>
      <c r="U80" s="18" t="s">
        <v>182</v>
      </c>
      <c r="V80" s="20" t="s">
        <v>182</v>
      </c>
      <c r="W80" s="18" t="n">
        <v>100</v>
      </c>
      <c r="X80" s="20" t="n">
        <v>0</v>
      </c>
      <c r="Y80" s="18" t="n">
        <v>0</v>
      </c>
      <c r="Z80" s="20" t="n">
        <v>0</v>
      </c>
      <c r="AA80" s="18" t="n">
        <v>0</v>
      </c>
      <c r="AB80" s="20" t="n">
        <v>0</v>
      </c>
    </row>
    <row r="81" spans="1:28">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n">
        <v>0</v>
      </c>
      <c r="R81" s="20" t="n">
        <v>0</v>
      </c>
      <c r="S81" s="18" t="n">
        <v>0</v>
      </c>
      <c r="T81" s="20" t="n">
        <v>0</v>
      </c>
      <c r="U81" s="18" t="s">
        <v>182</v>
      </c>
      <c r="V81" s="20" t="s">
        <v>182</v>
      </c>
      <c r="W81" s="18" t="n">
        <v>100</v>
      </c>
      <c r="X81" s="20" t="n">
        <v>0</v>
      </c>
      <c r="Y81" s="18" t="n">
        <v>0</v>
      </c>
      <c r="Z81" s="20" t="n">
        <v>0</v>
      </c>
      <c r="AA81" s="18" t="n">
        <v>0</v>
      </c>
      <c r="AB81" s="20" t="n">
        <v>0</v>
      </c>
    </row>
    <row r="82" spans="1:28">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c r="Y82" s="22" t="s">
        <v>257</v>
      </c>
      <c r="Z82" s="22" t="s">
        <v>257</v>
      </c>
      <c r="AA82" s="22" t="s">
        <v>257</v>
      </c>
      <c r="AB82" s="22" t="s">
        <v>257</v>
      </c>
    </row>
    <row r="83" spans="1:28">
      <c r="A83" s="3" t="s">
        <v>258</v>
      </c>
    </row>
    <row r="84" spans="1:28">
      <c r="A84" s="23" t="s">
        <v>259</v>
      </c>
    </row>
    <row r="85" spans="1:28">
      <c r="A85" s="23" t="s">
        <v>260</v>
      </c>
    </row>
    <row customHeight="1" ht="30" r="86" spans="1:28">
      <c r="A86" s="23" t="s">
        <v>261</v>
      </c>
    </row>
    <row customHeight="1" ht="30" r="87" spans="1:28">
      <c r="A87" s="23" t="s">
        <v>257</v>
      </c>
    </row>
    <row customHeight="1" ht="30" r="88" spans="1:28">
      <c r="A88" s="23" t="s">
        <v>262</v>
      </c>
    </row>
    <row customHeight="1" ht="30" r="89" spans="1:28">
      <c r="A89" s="23" t="s">
        <v>263</v>
      </c>
    </row>
    <row customHeight="1" ht="30" r="90" spans="1:28">
      <c r="A90" s="23" t="s">
        <v>264</v>
      </c>
    </row>
    <row customHeight="1" ht="30" r="91" spans="1:28">
      <c r="A91" s="23" t="s">
        <v>265</v>
      </c>
    </row>
    <row customHeight="1" ht="30" r="92" spans="1:28">
      <c r="A92" s="23" t="s">
        <v>266</v>
      </c>
    </row>
    <row customHeight="1" ht="30" r="93" spans="1:28">
      <c r="A93" s="23" t="s">
        <v>267</v>
      </c>
    </row>
    <row customHeight="1" ht="30" r="94" spans="1:28">
      <c r="A94" s="23" t="s">
        <v>268</v>
      </c>
    </row>
    <row customHeight="1" ht="30" r="95" spans="1:28">
      <c r="A95" s="23" t="s">
        <v>269</v>
      </c>
    </row>
    <row customHeight="1" ht="30" r="96" spans="1:28">
      <c r="A96" s="23" t="s">
        <v>270</v>
      </c>
    </row>
  </sheetData>
  <mergeCells count="27">
    <mergeCell ref="E4:F4"/>
    <mergeCell ref="G4:H4"/>
    <mergeCell ref="I4:J4"/>
    <mergeCell ref="K4:L4"/>
    <mergeCell ref="M4:N4"/>
    <mergeCell ref="O4:P4"/>
    <mergeCell ref="Q4:R4"/>
    <mergeCell ref="S4:T4"/>
    <mergeCell ref="U4:V4"/>
    <mergeCell ref="W4:X4"/>
    <mergeCell ref="Y4:Z4"/>
    <mergeCell ref="AA4:AB4"/>
    <mergeCell ref="A1:AB1"/>
    <mergeCell ref="A2:AB2"/>
    <mergeCell ref="A84:AB84"/>
    <mergeCell ref="A85:AB85"/>
    <mergeCell ref="A86:AB86"/>
    <mergeCell ref="A87:AB87"/>
    <mergeCell ref="A88:AB88"/>
    <mergeCell ref="A89:AB89"/>
    <mergeCell ref="A90:AB90"/>
    <mergeCell ref="A91:AB91"/>
    <mergeCell ref="A92:AB92"/>
    <mergeCell ref="A93:AB93"/>
    <mergeCell ref="A94:AB94"/>
    <mergeCell ref="A95:AB95"/>
    <mergeCell ref="A96:AB96"/>
  </mergeCells>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AB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8">
      <c r="A1" s="4" t="s">
        <v>163</v>
      </c>
    </row>
    <row r="2" spans="1:28">
      <c r="A2" s="5" t="s">
        <v>310</v>
      </c>
    </row>
    <row customHeight="1" ht="30" r="4" spans="1:28">
      <c r="A4" s="6" t="n"/>
      <c r="B4" s="7" t="s">
        <v>165</v>
      </c>
      <c r="C4" s="7" t="s">
        <v>166</v>
      </c>
      <c r="D4" s="8" t="s">
        <v>165</v>
      </c>
      <c r="E4" s="9" t="s">
        <v>302</v>
      </c>
      <c r="F4" s="10" t="n"/>
      <c r="G4" s="9" t="s">
        <v>303</v>
      </c>
      <c r="H4" s="10" t="n"/>
      <c r="I4" s="9" t="s">
        <v>304</v>
      </c>
      <c r="J4" s="10" t="n"/>
      <c r="K4" s="9" t="s">
        <v>305</v>
      </c>
      <c r="L4" s="10" t="n"/>
      <c r="M4" s="9" t="s">
        <v>306</v>
      </c>
      <c r="N4" s="10" t="n"/>
      <c r="O4" s="9" t="s">
        <v>307</v>
      </c>
      <c r="P4" s="10" t="n"/>
      <c r="Q4" s="9" t="s">
        <v>308</v>
      </c>
      <c r="R4" s="10" t="n"/>
      <c r="S4" s="9" t="s">
        <v>170</v>
      </c>
      <c r="T4" s="10" t="n"/>
      <c r="U4" s="9" t="s">
        <v>171</v>
      </c>
      <c r="V4" s="10" t="n"/>
      <c r="W4" s="9" t="s">
        <v>172</v>
      </c>
      <c r="X4" s="10" t="n"/>
      <c r="Y4" s="9" t="s">
        <v>173</v>
      </c>
      <c r="Z4" s="10" t="n"/>
      <c r="AA4" s="9" t="s">
        <v>174</v>
      </c>
      <c r="AB4" s="10" t="n"/>
    </row>
    <row r="5" spans="1:28">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c r="Y5" s="12" t="s">
        <v>178</v>
      </c>
      <c r="Z5" s="11" t="s">
        <v>179</v>
      </c>
      <c r="AA5" s="12" t="s">
        <v>178</v>
      </c>
      <c r="AB5" s="11" t="s">
        <v>179</v>
      </c>
    </row>
    <row r="6" spans="1:28">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5" t="n"/>
      <c r="Y6" s="14" t="n"/>
      <c r="Z6" s="15" t="n"/>
      <c r="AA6" s="14" t="n"/>
      <c r="AB6" s="16" t="n"/>
    </row>
    <row r="7" spans="1:28">
      <c r="A7" s="15" t="s">
        <v>181</v>
      </c>
      <c r="B7" s="17" t="n">
        <v>14530</v>
      </c>
      <c r="C7" s="18">
        <f>(1165.0/B7*100)</f>
        <v/>
      </c>
      <c r="D7" s="19" t="n">
        <v>13365</v>
      </c>
      <c r="E7" s="18" t="n">
        <v>1.6978805</v>
      </c>
      <c r="F7" s="20" t="n">
        <v>0.12764839</v>
      </c>
      <c r="G7" s="18" t="n">
        <v>3.38706491</v>
      </c>
      <c r="H7" s="20" t="n">
        <v>0.17466057</v>
      </c>
      <c r="I7" s="18" t="n">
        <v>5.32041218</v>
      </c>
      <c r="J7" s="20" t="n">
        <v>0.25312145</v>
      </c>
      <c r="K7" s="18" t="n">
        <v>12.81572742</v>
      </c>
      <c r="L7" s="20" t="n">
        <v>0.33803499</v>
      </c>
      <c r="M7" s="18" t="n">
        <v>23.3009021</v>
      </c>
      <c r="N7" s="20" t="n">
        <v>0.43912808</v>
      </c>
      <c r="O7" s="18" t="n">
        <v>21.32884012</v>
      </c>
      <c r="P7" s="20" t="n">
        <v>0.45667231</v>
      </c>
      <c r="Q7" s="18" t="n">
        <v>26.91297279</v>
      </c>
      <c r="R7" s="20" t="n">
        <v>0.54205284</v>
      </c>
      <c r="S7" s="18" t="n">
        <v>0.88614407</v>
      </c>
      <c r="T7" s="20" t="n">
        <v>0.10693038</v>
      </c>
      <c r="U7" s="18" t="s">
        <v>182</v>
      </c>
      <c r="V7" s="20" t="s">
        <v>182</v>
      </c>
      <c r="W7" s="18" t="n">
        <v>0</v>
      </c>
      <c r="X7" s="20" t="n">
        <v>0</v>
      </c>
      <c r="Y7" s="18" t="n">
        <v>0</v>
      </c>
      <c r="Z7" s="20" t="n">
        <v>0</v>
      </c>
      <c r="AA7" s="18" t="n">
        <v>4.35005591</v>
      </c>
      <c r="AB7" s="20" t="n">
        <v>0.29140112</v>
      </c>
    </row>
    <row r="8" spans="1:28">
      <c r="A8" s="15" t="s">
        <v>183</v>
      </c>
      <c r="B8" s="17" t="n">
        <v>7007</v>
      </c>
      <c r="C8" s="18">
        <f>(141.0/B8*100)</f>
        <v/>
      </c>
      <c r="D8" s="19" t="n">
        <v>6866</v>
      </c>
      <c r="E8" s="18" t="n">
        <v>1.28431932</v>
      </c>
      <c r="F8" s="20" t="n">
        <v>0.14809299</v>
      </c>
      <c r="G8" s="18" t="n">
        <v>4.84245551</v>
      </c>
      <c r="H8" s="20" t="n">
        <v>0.32600938</v>
      </c>
      <c r="I8" s="18" t="n">
        <v>8.430935</v>
      </c>
      <c r="J8" s="20" t="n">
        <v>0.34103451</v>
      </c>
      <c r="K8" s="18" t="n">
        <v>15.82711258</v>
      </c>
      <c r="L8" s="20" t="n">
        <v>0.54671993</v>
      </c>
      <c r="M8" s="18" t="n">
        <v>23.24689991</v>
      </c>
      <c r="N8" s="20" t="n">
        <v>0.57196625</v>
      </c>
      <c r="O8" s="18" t="n">
        <v>18.18294461</v>
      </c>
      <c r="P8" s="20" t="n">
        <v>0.45925064</v>
      </c>
      <c r="Q8" s="18" t="n">
        <v>24.520875</v>
      </c>
      <c r="R8" s="20" t="n">
        <v>0.73218467</v>
      </c>
      <c r="S8" s="18" t="n">
        <v>0.64942062</v>
      </c>
      <c r="T8" s="20" t="n">
        <v>0.13481651</v>
      </c>
      <c r="U8" s="18" t="s">
        <v>182</v>
      </c>
      <c r="V8" s="20" t="s">
        <v>182</v>
      </c>
      <c r="W8" s="18" t="n">
        <v>0.48195459</v>
      </c>
      <c r="X8" s="20" t="n">
        <v>0.11870871</v>
      </c>
      <c r="Y8" s="18" t="n">
        <v>0</v>
      </c>
      <c r="Z8" s="20" t="n">
        <v>0</v>
      </c>
      <c r="AA8" s="18" t="n">
        <v>2.53308286</v>
      </c>
      <c r="AB8" s="20" t="n">
        <v>0.24851923</v>
      </c>
    </row>
    <row r="9" spans="1:28">
      <c r="A9" s="15" t="s">
        <v>184</v>
      </c>
      <c r="B9" s="17" t="n">
        <v>9651</v>
      </c>
      <c r="C9" s="18">
        <f>(545.0/B9*100)</f>
        <v/>
      </c>
      <c r="D9" s="19" t="n">
        <v>9106</v>
      </c>
      <c r="E9" s="18" t="n">
        <v>1.33479048</v>
      </c>
      <c r="F9" s="20" t="n">
        <v>0.11892761</v>
      </c>
      <c r="G9" s="18" t="n">
        <v>2.72594855</v>
      </c>
      <c r="H9" s="20" t="n">
        <v>0.19145154</v>
      </c>
      <c r="I9" s="18" t="n">
        <v>5.07285154</v>
      </c>
      <c r="J9" s="20" t="n">
        <v>0.26054865</v>
      </c>
      <c r="K9" s="18" t="n">
        <v>12.98601121</v>
      </c>
      <c r="L9" s="20" t="n">
        <v>0.38698362</v>
      </c>
      <c r="M9" s="18" t="n">
        <v>23.59794915</v>
      </c>
      <c r="N9" s="20" t="n">
        <v>0.51779577</v>
      </c>
      <c r="O9" s="18" t="n">
        <v>20.96727761</v>
      </c>
      <c r="P9" s="20" t="n">
        <v>0.50111627</v>
      </c>
      <c r="Q9" s="18" t="n">
        <v>26.96782156</v>
      </c>
      <c r="R9" s="20" t="n">
        <v>0.62422711</v>
      </c>
      <c r="S9" s="18" t="n">
        <v>0.1081198</v>
      </c>
      <c r="T9" s="20" t="n">
        <v>0.03369939</v>
      </c>
      <c r="U9" s="18" t="s">
        <v>182</v>
      </c>
      <c r="V9" s="20" t="s">
        <v>182</v>
      </c>
      <c r="W9" s="18" t="n">
        <v>3.1534549</v>
      </c>
      <c r="X9" s="20" t="n">
        <v>0.56333162</v>
      </c>
      <c r="Y9" s="18" t="n">
        <v>0</v>
      </c>
      <c r="Z9" s="20" t="n">
        <v>0</v>
      </c>
      <c r="AA9" s="18" t="n">
        <v>3.08577519</v>
      </c>
      <c r="AB9" s="20" t="n">
        <v>0.35745092</v>
      </c>
    </row>
    <row r="10" spans="1:28">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n">
        <v>0</v>
      </c>
      <c r="R10" s="20" t="n">
        <v>0</v>
      </c>
      <c r="S10" s="18" t="n">
        <v>0</v>
      </c>
      <c r="T10" s="20" t="n">
        <v>0</v>
      </c>
      <c r="U10" s="18" t="s">
        <v>182</v>
      </c>
      <c r="V10" s="20" t="s">
        <v>182</v>
      </c>
      <c r="W10" s="18" t="n">
        <v>100</v>
      </c>
      <c r="X10" s="20" t="n">
        <v>0</v>
      </c>
      <c r="Y10" s="18" t="n">
        <v>0</v>
      </c>
      <c r="Z10" s="20" t="n">
        <v>0</v>
      </c>
      <c r="AA10" s="18" t="n">
        <v>0</v>
      </c>
      <c r="AB10" s="20" t="n">
        <v>0</v>
      </c>
    </row>
    <row r="11" spans="1:28">
      <c r="A11" s="15" t="s">
        <v>186</v>
      </c>
      <c r="B11" s="17" t="n">
        <v>7053</v>
      </c>
      <c r="C11" s="18">
        <f>(113.0/B11*100)</f>
        <v/>
      </c>
      <c r="D11" s="19" t="n">
        <v>6940</v>
      </c>
      <c r="E11" s="18" t="n">
        <v>4.59581605</v>
      </c>
      <c r="F11" s="20" t="n">
        <v>0.45474904</v>
      </c>
      <c r="G11" s="18" t="n">
        <v>3.90706266</v>
      </c>
      <c r="H11" s="20" t="n">
        <v>0.28383502</v>
      </c>
      <c r="I11" s="18" t="n">
        <v>3.77963219</v>
      </c>
      <c r="J11" s="20" t="n">
        <v>0.24230859</v>
      </c>
      <c r="K11" s="18" t="n">
        <v>7.96468889</v>
      </c>
      <c r="L11" s="20" t="n">
        <v>0.32585987</v>
      </c>
      <c r="M11" s="18" t="n">
        <v>14.38127922</v>
      </c>
      <c r="N11" s="20" t="n">
        <v>0.46008064</v>
      </c>
      <c r="O11" s="18" t="n">
        <v>19.75670548</v>
      </c>
      <c r="P11" s="20" t="n">
        <v>0.59196463</v>
      </c>
      <c r="Q11" s="18" t="n">
        <v>41.03564921</v>
      </c>
      <c r="R11" s="20" t="n">
        <v>0.7260432999999999</v>
      </c>
      <c r="S11" s="18" t="n">
        <v>0.64766194</v>
      </c>
      <c r="T11" s="20" t="n">
        <v>0.15357192</v>
      </c>
      <c r="U11" s="18" t="s">
        <v>182</v>
      </c>
      <c r="V11" s="20" t="s">
        <v>182</v>
      </c>
      <c r="W11" s="18" t="n">
        <v>0</v>
      </c>
      <c r="X11" s="20" t="n">
        <v>0</v>
      </c>
      <c r="Y11" s="18" t="n">
        <v>0</v>
      </c>
      <c r="Z11" s="20" t="n">
        <v>0</v>
      </c>
      <c r="AA11" s="18" t="n">
        <v>3.93150436</v>
      </c>
      <c r="AB11" s="20" t="n">
        <v>0.43259417</v>
      </c>
    </row>
    <row r="12" spans="1:28">
      <c r="A12" s="15" t="s">
        <v>187</v>
      </c>
      <c r="B12" s="17" t="n">
        <v>6894</v>
      </c>
      <c r="C12" s="18">
        <f>(126.0/B12*100)</f>
        <v/>
      </c>
      <c r="D12" s="19" t="n">
        <v>6768</v>
      </c>
      <c r="E12" s="18" t="n">
        <v>1.91158277</v>
      </c>
      <c r="F12" s="20" t="n">
        <v>0.2052712</v>
      </c>
      <c r="G12" s="18" t="n">
        <v>4.958857</v>
      </c>
      <c r="H12" s="20" t="n">
        <v>0.29558546</v>
      </c>
      <c r="I12" s="18" t="n">
        <v>6.20365937</v>
      </c>
      <c r="J12" s="20" t="n">
        <v>0.36356456</v>
      </c>
      <c r="K12" s="18" t="n">
        <v>15.45525034</v>
      </c>
      <c r="L12" s="20" t="n">
        <v>0.49768878</v>
      </c>
      <c r="M12" s="18" t="n">
        <v>23.11112425</v>
      </c>
      <c r="N12" s="20" t="n">
        <v>0.63945447</v>
      </c>
      <c r="O12" s="18" t="n">
        <v>18.44012808</v>
      </c>
      <c r="P12" s="20" t="n">
        <v>0.4985901</v>
      </c>
      <c r="Q12" s="18" t="n">
        <v>24.95737864</v>
      </c>
      <c r="R12" s="20" t="n">
        <v>0.74772762</v>
      </c>
      <c r="S12" s="18" t="n">
        <v>0.51843153</v>
      </c>
      <c r="T12" s="20" t="n">
        <v>0.10098289</v>
      </c>
      <c r="U12" s="18" t="s">
        <v>182</v>
      </c>
      <c r="V12" s="20" t="s">
        <v>182</v>
      </c>
      <c r="W12" s="18" t="n">
        <v>2.3748206</v>
      </c>
      <c r="X12" s="20" t="n">
        <v>0.59813065</v>
      </c>
      <c r="Y12" s="18" t="n">
        <v>0</v>
      </c>
      <c r="Z12" s="20" t="n">
        <v>0</v>
      </c>
      <c r="AA12" s="18" t="n">
        <v>2.06876743</v>
      </c>
      <c r="AB12" s="20" t="n">
        <v>0.32882689</v>
      </c>
    </row>
    <row r="13" spans="1:28">
      <c r="A13" s="15" t="s">
        <v>188</v>
      </c>
      <c r="B13" s="17" t="n">
        <v>7161</v>
      </c>
      <c r="C13" s="18">
        <f>(314.0/B13*100)</f>
        <v/>
      </c>
      <c r="D13" s="19" t="n">
        <v>6847</v>
      </c>
      <c r="E13" s="18" t="n">
        <v>0.4198594</v>
      </c>
      <c r="F13" s="20" t="n">
        <v>0.1008812</v>
      </c>
      <c r="G13" s="18" t="n">
        <v>1.92400614</v>
      </c>
      <c r="H13" s="20" t="n">
        <v>0.16944435</v>
      </c>
      <c r="I13" s="18" t="n">
        <v>3.79350896</v>
      </c>
      <c r="J13" s="20" t="n">
        <v>0.2570503</v>
      </c>
      <c r="K13" s="18" t="n">
        <v>11.7133058</v>
      </c>
      <c r="L13" s="20" t="n">
        <v>0.61684044</v>
      </c>
      <c r="M13" s="18" t="n">
        <v>23.70441457</v>
      </c>
      <c r="N13" s="20" t="n">
        <v>0.72239057</v>
      </c>
      <c r="O13" s="18" t="n">
        <v>23.27154398</v>
      </c>
      <c r="P13" s="20" t="n">
        <v>0.602019</v>
      </c>
      <c r="Q13" s="18" t="n">
        <v>28.01154078</v>
      </c>
      <c r="R13" s="20" t="n">
        <v>0.83789792</v>
      </c>
      <c r="S13" s="18" t="n">
        <v>0.41016762</v>
      </c>
      <c r="T13" s="20" t="n">
        <v>0.08125997</v>
      </c>
      <c r="U13" s="18" t="s">
        <v>182</v>
      </c>
      <c r="V13" s="20" t="s">
        <v>182</v>
      </c>
      <c r="W13" s="18" t="n">
        <v>4.18929923</v>
      </c>
      <c r="X13" s="20" t="n">
        <v>0.48134211</v>
      </c>
      <c r="Y13" s="18" t="n">
        <v>0</v>
      </c>
      <c r="Z13" s="20" t="n">
        <v>0</v>
      </c>
      <c r="AA13" s="18" t="n">
        <v>2.56235352</v>
      </c>
      <c r="AB13" s="20" t="n">
        <v>0.32558366</v>
      </c>
    </row>
    <row r="14" spans="1:28">
      <c r="A14" s="15" t="s">
        <v>189</v>
      </c>
      <c r="B14" s="17" t="n">
        <v>5587</v>
      </c>
      <c r="C14" s="18">
        <f>(191.0/B14*100)</f>
        <v/>
      </c>
      <c r="D14" s="19" t="n">
        <v>5396</v>
      </c>
      <c r="E14" s="18" t="n">
        <v>1.07528024</v>
      </c>
      <c r="F14" s="20" t="n">
        <v>0.16026389</v>
      </c>
      <c r="G14" s="18" t="n">
        <v>3.29266628</v>
      </c>
      <c r="H14" s="20" t="n">
        <v>0.33285256</v>
      </c>
      <c r="I14" s="18" t="n">
        <v>5.60377172</v>
      </c>
      <c r="J14" s="20" t="n">
        <v>0.39856047</v>
      </c>
      <c r="K14" s="18" t="n">
        <v>14.77493719</v>
      </c>
      <c r="L14" s="20" t="n">
        <v>0.58186563</v>
      </c>
      <c r="M14" s="18" t="n">
        <v>25.91541442</v>
      </c>
      <c r="N14" s="20" t="n">
        <v>0.562155</v>
      </c>
      <c r="O14" s="18" t="n">
        <v>21.04620468</v>
      </c>
      <c r="P14" s="20" t="n">
        <v>0.61685195</v>
      </c>
      <c r="Q14" s="18" t="n">
        <v>26.64471811</v>
      </c>
      <c r="R14" s="20" t="n">
        <v>0.70512126</v>
      </c>
      <c r="S14" s="18" t="n">
        <v>0.80181598</v>
      </c>
      <c r="T14" s="20" t="n">
        <v>0.14177271</v>
      </c>
      <c r="U14" s="18" t="s">
        <v>182</v>
      </c>
      <c r="V14" s="20" t="s">
        <v>182</v>
      </c>
      <c r="W14" s="18" t="n">
        <v>0</v>
      </c>
      <c r="X14" s="20" t="n">
        <v>0</v>
      </c>
      <c r="Y14" s="18" t="n">
        <v>0</v>
      </c>
      <c r="Z14" s="20" t="n">
        <v>0</v>
      </c>
      <c r="AA14" s="18" t="n">
        <v>0.84519139</v>
      </c>
      <c r="AB14" s="20" t="n">
        <v>0.14473422</v>
      </c>
    </row>
    <row r="15" spans="1:28">
      <c r="A15" s="15" t="s">
        <v>190</v>
      </c>
      <c r="B15" s="17" t="n">
        <v>5882</v>
      </c>
      <c r="C15" s="18">
        <f>(143.0/B15*100)</f>
        <v/>
      </c>
      <c r="D15" s="19" t="n">
        <v>5739</v>
      </c>
      <c r="E15" s="18" t="n">
        <v>0.64340591</v>
      </c>
      <c r="F15" s="20" t="n">
        <v>0.1108315</v>
      </c>
      <c r="G15" s="18" t="n">
        <v>3.16477255</v>
      </c>
      <c r="H15" s="20" t="n">
        <v>0.22466003</v>
      </c>
      <c r="I15" s="18" t="n">
        <v>6.93521949</v>
      </c>
      <c r="J15" s="20" t="n">
        <v>0.38989584</v>
      </c>
      <c r="K15" s="18" t="n">
        <v>17.03596326</v>
      </c>
      <c r="L15" s="20" t="n">
        <v>0.51644124</v>
      </c>
      <c r="M15" s="18" t="n">
        <v>28.29659432</v>
      </c>
      <c r="N15" s="20" t="n">
        <v>0.63551808</v>
      </c>
      <c r="O15" s="18" t="n">
        <v>20.87740902</v>
      </c>
      <c r="P15" s="20" t="n">
        <v>0.62557937</v>
      </c>
      <c r="Q15" s="18" t="n">
        <v>19.52236971</v>
      </c>
      <c r="R15" s="20" t="n">
        <v>0.66376846</v>
      </c>
      <c r="S15" s="18" t="n">
        <v>0.87055922</v>
      </c>
      <c r="T15" s="20" t="n">
        <v>0.1480333</v>
      </c>
      <c r="U15" s="18" t="s">
        <v>182</v>
      </c>
      <c r="V15" s="20" t="s">
        <v>182</v>
      </c>
      <c r="W15" s="18" t="n">
        <v>1.02840261</v>
      </c>
      <c r="X15" s="20" t="n">
        <v>0.4609139</v>
      </c>
      <c r="Y15" s="18" t="n">
        <v>0</v>
      </c>
      <c r="Z15" s="20" t="n">
        <v>0</v>
      </c>
      <c r="AA15" s="18" t="n">
        <v>1.62530391</v>
      </c>
      <c r="AB15" s="20" t="n">
        <v>0.25653293</v>
      </c>
    </row>
    <row r="16" spans="1:28">
      <c r="A16" s="15" t="s">
        <v>191</v>
      </c>
      <c r="B16" s="17" t="n">
        <v>6108</v>
      </c>
      <c r="C16" s="18">
        <f>(258.0/B16*100)</f>
        <v/>
      </c>
      <c r="D16" s="19" t="n">
        <v>5850</v>
      </c>
      <c r="E16" s="18" t="n">
        <v>1.48622211</v>
      </c>
      <c r="F16" s="20" t="n">
        <v>0.1628084</v>
      </c>
      <c r="G16" s="18" t="n">
        <v>3.33518589</v>
      </c>
      <c r="H16" s="20" t="n">
        <v>0.27209492</v>
      </c>
      <c r="I16" s="18" t="n">
        <v>6.124668</v>
      </c>
      <c r="J16" s="20" t="n">
        <v>0.31432752</v>
      </c>
      <c r="K16" s="18" t="n">
        <v>14.00067538</v>
      </c>
      <c r="L16" s="20" t="n">
        <v>0.46786268</v>
      </c>
      <c r="M16" s="18" t="n">
        <v>23.80634549</v>
      </c>
      <c r="N16" s="20" t="n">
        <v>0.55388474</v>
      </c>
      <c r="O16" s="18" t="n">
        <v>21.05733297</v>
      </c>
      <c r="P16" s="20" t="n">
        <v>0.50155044</v>
      </c>
      <c r="Q16" s="18" t="n">
        <v>25.21277663</v>
      </c>
      <c r="R16" s="20" t="n">
        <v>0.64991998</v>
      </c>
      <c r="S16" s="18" t="n">
        <v>0.7559796</v>
      </c>
      <c r="T16" s="20" t="n">
        <v>0.12089035</v>
      </c>
      <c r="U16" s="18" t="s">
        <v>182</v>
      </c>
      <c r="V16" s="20" t="s">
        <v>182</v>
      </c>
      <c r="W16" s="18" t="n">
        <v>0</v>
      </c>
      <c r="X16" s="20" t="n">
        <v>0</v>
      </c>
      <c r="Y16" s="18" t="n">
        <v>0</v>
      </c>
      <c r="Z16" s="20" t="n">
        <v>0</v>
      </c>
      <c r="AA16" s="18" t="n">
        <v>4.22081394</v>
      </c>
      <c r="AB16" s="20" t="n">
        <v>0.4394642</v>
      </c>
    </row>
    <row r="17" spans="1:28">
      <c r="A17" s="15" t="s">
        <v>192</v>
      </c>
      <c r="B17" s="17" t="n">
        <v>6504</v>
      </c>
      <c r="C17" s="18">
        <f>(6370.0/B17*100)</f>
        <v/>
      </c>
      <c r="D17" s="19" t="n">
        <v>134</v>
      </c>
      <c r="E17" s="18" t="n">
        <v>0</v>
      </c>
      <c r="F17" s="20" t="n">
        <v>0</v>
      </c>
      <c r="G17" s="18" t="n">
        <v>0</v>
      </c>
      <c r="H17" s="20" t="n">
        <v>0</v>
      </c>
      <c r="I17" s="18" t="n">
        <v>0</v>
      </c>
      <c r="J17" s="20" t="n">
        <v>0</v>
      </c>
      <c r="K17" s="18" t="n">
        <v>0</v>
      </c>
      <c r="L17" s="20" t="n">
        <v>0</v>
      </c>
      <c r="M17" s="18" t="n">
        <v>0</v>
      </c>
      <c r="N17" s="20" t="n">
        <v>0</v>
      </c>
      <c r="O17" s="18" t="n">
        <v>0</v>
      </c>
      <c r="P17" s="20" t="n">
        <v>0</v>
      </c>
      <c r="Q17" s="18" t="n">
        <v>0</v>
      </c>
      <c r="R17" s="20" t="n">
        <v>0</v>
      </c>
      <c r="S17" s="18" t="n">
        <v>0</v>
      </c>
      <c r="T17" s="20" t="n">
        <v>0</v>
      </c>
      <c r="U17" s="18" t="s">
        <v>182</v>
      </c>
      <c r="V17" s="20" t="s">
        <v>182</v>
      </c>
      <c r="W17" s="18" t="n">
        <v>100</v>
      </c>
      <c r="X17" s="20" t="n">
        <v>0</v>
      </c>
      <c r="Y17" s="18" t="n">
        <v>0</v>
      </c>
      <c r="Z17" s="20" t="n">
        <v>0</v>
      </c>
      <c r="AA17" s="18" t="n">
        <v>0</v>
      </c>
      <c r="AB17" s="20" t="n">
        <v>0</v>
      </c>
    </row>
    <row r="18" spans="1:28">
      <c r="A18" s="15" t="s">
        <v>193</v>
      </c>
      <c r="B18" s="17" t="n">
        <v>5532</v>
      </c>
      <c r="C18" s="18">
        <f>(39.0/B18*100)</f>
        <v/>
      </c>
      <c r="D18" s="19" t="n">
        <v>5493</v>
      </c>
      <c r="E18" s="18" t="n">
        <v>2.11901573</v>
      </c>
      <c r="F18" s="20" t="n">
        <v>0.29446404</v>
      </c>
      <c r="G18" s="18" t="n">
        <v>4.3639594</v>
      </c>
      <c r="H18" s="20" t="n">
        <v>0.26197762</v>
      </c>
      <c r="I18" s="18" t="n">
        <v>5.84782265</v>
      </c>
      <c r="J18" s="20" t="n">
        <v>0.39541273</v>
      </c>
      <c r="K18" s="18" t="n">
        <v>15.79292559</v>
      </c>
      <c r="L18" s="20" t="n">
        <v>0.52093406</v>
      </c>
      <c r="M18" s="18" t="n">
        <v>27.36741966</v>
      </c>
      <c r="N18" s="20" t="n">
        <v>0.7278034799999999</v>
      </c>
      <c r="O18" s="18" t="n">
        <v>21.05883561</v>
      </c>
      <c r="P18" s="20" t="n">
        <v>0.74350158</v>
      </c>
      <c r="Q18" s="18" t="n">
        <v>18.61167831</v>
      </c>
      <c r="R18" s="20" t="n">
        <v>0.66294277</v>
      </c>
      <c r="S18" s="18" t="n">
        <v>1.52555303</v>
      </c>
      <c r="T18" s="20" t="n">
        <v>0.20682888</v>
      </c>
      <c r="U18" s="18" t="s">
        <v>182</v>
      </c>
      <c r="V18" s="20" t="s">
        <v>182</v>
      </c>
      <c r="W18" s="18" t="n">
        <v>0</v>
      </c>
      <c r="X18" s="20" t="n">
        <v>0</v>
      </c>
      <c r="Y18" s="18" t="n">
        <v>0</v>
      </c>
      <c r="Z18" s="20" t="n">
        <v>0</v>
      </c>
      <c r="AA18" s="18" t="n">
        <v>3.31279002</v>
      </c>
      <c r="AB18" s="20" t="n">
        <v>0.51961921</v>
      </c>
    </row>
    <row r="19" spans="1:28">
      <c r="A19" s="15" t="s">
        <v>194</v>
      </c>
      <c r="B19" s="17" t="n">
        <v>5658</v>
      </c>
      <c r="C19" s="18">
        <f>(132.0/B19*100)</f>
        <v/>
      </c>
      <c r="D19" s="19" t="n">
        <v>5526</v>
      </c>
      <c r="E19" s="18" t="n">
        <v>1.9332025</v>
      </c>
      <c r="F19" s="20" t="n">
        <v>0.16060877</v>
      </c>
      <c r="G19" s="18" t="n">
        <v>4.11927186</v>
      </c>
      <c r="H19" s="20" t="n">
        <v>0.31131204</v>
      </c>
      <c r="I19" s="18" t="n">
        <v>5.47268494</v>
      </c>
      <c r="J19" s="20" t="n">
        <v>0.30222381</v>
      </c>
      <c r="K19" s="18" t="n">
        <v>13.31325542</v>
      </c>
      <c r="L19" s="20" t="n">
        <v>0.54050388</v>
      </c>
      <c r="M19" s="18" t="n">
        <v>23.19307791</v>
      </c>
      <c r="N19" s="20" t="n">
        <v>0.6321643300000001</v>
      </c>
      <c r="O19" s="18" t="n">
        <v>20.29850524</v>
      </c>
      <c r="P19" s="20" t="n">
        <v>0.63152528</v>
      </c>
      <c r="Q19" s="18" t="n">
        <v>29.03138057</v>
      </c>
      <c r="R19" s="20" t="n">
        <v>0.72903949</v>
      </c>
      <c r="S19" s="18" t="n">
        <v>0.83514639</v>
      </c>
      <c r="T19" s="20" t="n">
        <v>0.17571129</v>
      </c>
      <c r="U19" s="18" t="s">
        <v>182</v>
      </c>
      <c r="V19" s="20" t="s">
        <v>182</v>
      </c>
      <c r="W19" s="18" t="n">
        <v>0</v>
      </c>
      <c r="X19" s="20" t="n">
        <v>0</v>
      </c>
      <c r="Y19" s="18" t="n">
        <v>0</v>
      </c>
      <c r="Z19" s="20" t="n">
        <v>0</v>
      </c>
      <c r="AA19" s="18" t="n">
        <v>1.80347516</v>
      </c>
      <c r="AB19" s="20" t="n">
        <v>0.28282363</v>
      </c>
    </row>
    <row r="20" spans="1:28">
      <c r="A20" s="15" t="s">
        <v>195</v>
      </c>
      <c r="B20" s="17" t="n">
        <v>3371</v>
      </c>
      <c r="C20" s="18">
        <f>(81.0/B20*100)</f>
        <v/>
      </c>
      <c r="D20" s="19" t="n">
        <v>3290</v>
      </c>
      <c r="E20" s="18" t="n">
        <v>0.6762211299999999</v>
      </c>
      <c r="F20" s="20" t="n">
        <v>0.13983575</v>
      </c>
      <c r="G20" s="18" t="n">
        <v>2.02661512</v>
      </c>
      <c r="H20" s="20" t="n">
        <v>0.24416376</v>
      </c>
      <c r="I20" s="18" t="n">
        <v>4.93975384</v>
      </c>
      <c r="J20" s="20" t="n">
        <v>0.39326705</v>
      </c>
      <c r="K20" s="18" t="n">
        <v>14.90717196</v>
      </c>
      <c r="L20" s="20" t="n">
        <v>0.66729079</v>
      </c>
      <c r="M20" s="18" t="n">
        <v>28.61744625</v>
      </c>
      <c r="N20" s="20" t="n">
        <v>0.80050657</v>
      </c>
      <c r="O20" s="18" t="n">
        <v>24.20356206</v>
      </c>
      <c r="P20" s="20" t="n">
        <v>0.7671858499999999</v>
      </c>
      <c r="Q20" s="18" t="n">
        <v>22.12383305</v>
      </c>
      <c r="R20" s="20" t="n">
        <v>0.6778141</v>
      </c>
      <c r="S20" s="18" t="n">
        <v>0.38784162</v>
      </c>
      <c r="T20" s="20" t="n">
        <v>0.11462295</v>
      </c>
      <c r="U20" s="18" t="s">
        <v>182</v>
      </c>
      <c r="V20" s="20" t="s">
        <v>182</v>
      </c>
      <c r="W20" s="18" t="n">
        <v>0</v>
      </c>
      <c r="X20" s="20" t="n">
        <v>0</v>
      </c>
      <c r="Y20" s="18" t="n">
        <v>0</v>
      </c>
      <c r="Z20" s="20" t="n">
        <v>0</v>
      </c>
      <c r="AA20" s="18" t="n">
        <v>2.11755499</v>
      </c>
      <c r="AB20" s="20" t="n">
        <v>0.25547948</v>
      </c>
    </row>
    <row r="21" spans="1:28">
      <c r="A21" s="15" t="s">
        <v>196</v>
      </c>
      <c r="B21" s="17" t="n">
        <v>5741</v>
      </c>
      <c r="C21" s="18">
        <f>(78.0/B21*100)</f>
        <v/>
      </c>
      <c r="D21" s="19" t="n">
        <v>5663</v>
      </c>
      <c r="E21" s="18" t="n">
        <v>0.98154069</v>
      </c>
      <c r="F21" s="20" t="n">
        <v>0.15069076</v>
      </c>
      <c r="G21" s="18" t="n">
        <v>3.98822625</v>
      </c>
      <c r="H21" s="20" t="n">
        <v>0.32849044</v>
      </c>
      <c r="I21" s="18" t="n">
        <v>6.30556491</v>
      </c>
      <c r="J21" s="20" t="n">
        <v>0.36530207</v>
      </c>
      <c r="K21" s="18" t="n">
        <v>15.6690075</v>
      </c>
      <c r="L21" s="20" t="n">
        <v>0.52707741</v>
      </c>
      <c r="M21" s="18" t="n">
        <v>25.62587224</v>
      </c>
      <c r="N21" s="20" t="n">
        <v>0.63264272</v>
      </c>
      <c r="O21" s="18" t="n">
        <v>22.09046646</v>
      </c>
      <c r="P21" s="20" t="n">
        <v>0.5165042399999999</v>
      </c>
      <c r="Q21" s="18" t="n">
        <v>24.02567758</v>
      </c>
      <c r="R21" s="20" t="n">
        <v>0.75729298</v>
      </c>
      <c r="S21" s="18" t="n">
        <v>0.25441508</v>
      </c>
      <c r="T21" s="20" t="n">
        <v>0.06653731</v>
      </c>
      <c r="U21" s="18" t="s">
        <v>182</v>
      </c>
      <c r="V21" s="20" t="s">
        <v>182</v>
      </c>
      <c r="W21" s="18" t="n">
        <v>0</v>
      </c>
      <c r="X21" s="20" t="n">
        <v>0</v>
      </c>
      <c r="Y21" s="18" t="n">
        <v>0</v>
      </c>
      <c r="Z21" s="20" t="n">
        <v>0</v>
      </c>
      <c r="AA21" s="18" t="n">
        <v>1.0592293</v>
      </c>
      <c r="AB21" s="20" t="n">
        <v>0.1627492</v>
      </c>
    </row>
    <row r="22" spans="1:28">
      <c r="A22" s="15" t="s">
        <v>197</v>
      </c>
      <c r="B22" s="17" t="n">
        <v>6598</v>
      </c>
      <c r="C22" s="18">
        <f>(100.0/B22*100)</f>
        <v/>
      </c>
      <c r="D22" s="19" t="n">
        <v>6498</v>
      </c>
      <c r="E22" s="18" t="n">
        <v>5.05048561</v>
      </c>
      <c r="F22" s="20" t="n">
        <v>0.45027327</v>
      </c>
      <c r="G22" s="18" t="n">
        <v>7.68638076</v>
      </c>
      <c r="H22" s="20" t="n">
        <v>0.4615183</v>
      </c>
      <c r="I22" s="18" t="n">
        <v>7.95396701</v>
      </c>
      <c r="J22" s="20" t="n">
        <v>0.48264875</v>
      </c>
      <c r="K22" s="18" t="n">
        <v>14.08245141</v>
      </c>
      <c r="L22" s="20" t="n">
        <v>0.61778312</v>
      </c>
      <c r="M22" s="18" t="n">
        <v>15.6481366</v>
      </c>
      <c r="N22" s="20" t="n">
        <v>0.51712217</v>
      </c>
      <c r="O22" s="18" t="n">
        <v>12.27237519</v>
      </c>
      <c r="P22" s="20" t="n">
        <v>0.55788154</v>
      </c>
      <c r="Q22" s="18" t="n">
        <v>19.30547951</v>
      </c>
      <c r="R22" s="20" t="n">
        <v>0.7329866</v>
      </c>
      <c r="S22" s="18" t="n">
        <v>2.86728328</v>
      </c>
      <c r="T22" s="20" t="n">
        <v>0.32316095</v>
      </c>
      <c r="U22" s="18" t="s">
        <v>182</v>
      </c>
      <c r="V22" s="20" t="s">
        <v>182</v>
      </c>
      <c r="W22" s="18" t="n">
        <v>10.38432823</v>
      </c>
      <c r="X22" s="20" t="n">
        <v>1.34076654</v>
      </c>
      <c r="Y22" s="18" t="n">
        <v>0</v>
      </c>
      <c r="Z22" s="20" t="n">
        <v>0</v>
      </c>
      <c r="AA22" s="18" t="n">
        <v>4.74911239</v>
      </c>
      <c r="AB22" s="20" t="n">
        <v>0.53119757</v>
      </c>
    </row>
    <row r="23" spans="1:28">
      <c r="A23" s="15" t="s">
        <v>198</v>
      </c>
      <c r="B23" s="17" t="n">
        <v>11583</v>
      </c>
      <c r="C23" s="18">
        <f>(512.0/B23*100)</f>
        <v/>
      </c>
      <c r="D23" s="19" t="n">
        <v>11071</v>
      </c>
      <c r="E23" s="18" t="n">
        <v>2.36552053</v>
      </c>
      <c r="F23" s="20" t="n">
        <v>0.19570567</v>
      </c>
      <c r="G23" s="18" t="n">
        <v>6.16274638</v>
      </c>
      <c r="H23" s="20" t="n">
        <v>0.40635528</v>
      </c>
      <c r="I23" s="18" t="n">
        <v>8.298302039999999</v>
      </c>
      <c r="J23" s="20" t="n">
        <v>0.33536368</v>
      </c>
      <c r="K23" s="18" t="n">
        <v>17.37354539</v>
      </c>
      <c r="L23" s="20" t="n">
        <v>0.56330736</v>
      </c>
      <c r="M23" s="18" t="n">
        <v>22.43354564</v>
      </c>
      <c r="N23" s="20" t="n">
        <v>0.58795091</v>
      </c>
      <c r="O23" s="18" t="n">
        <v>16.67978975</v>
      </c>
      <c r="P23" s="20" t="n">
        <v>0.5040691899999999</v>
      </c>
      <c r="Q23" s="18" t="n">
        <v>22.66802131</v>
      </c>
      <c r="R23" s="20" t="n">
        <v>0.6445949600000001</v>
      </c>
      <c r="S23" s="18" t="n">
        <v>0.79724924</v>
      </c>
      <c r="T23" s="20" t="n">
        <v>0.151382</v>
      </c>
      <c r="U23" s="18" t="s">
        <v>182</v>
      </c>
      <c r="V23" s="20" t="s">
        <v>182</v>
      </c>
      <c r="W23" s="18" t="n">
        <v>0</v>
      </c>
      <c r="X23" s="20" t="n">
        <v>0</v>
      </c>
      <c r="Y23" s="18" t="n">
        <v>0</v>
      </c>
      <c r="Z23" s="20" t="n">
        <v>0</v>
      </c>
      <c r="AA23" s="18" t="n">
        <v>3.22127972</v>
      </c>
      <c r="AB23" s="20" t="n">
        <v>0.36101145</v>
      </c>
    </row>
    <row r="24" spans="1:28">
      <c r="A24" s="15" t="s">
        <v>199</v>
      </c>
      <c r="B24" s="17" t="n">
        <v>6647</v>
      </c>
      <c r="C24" s="18">
        <f>(16.0/B24*100)</f>
        <v/>
      </c>
      <c r="D24" s="19" t="n">
        <v>6631</v>
      </c>
      <c r="E24" s="18" t="n">
        <v>3.80379375</v>
      </c>
      <c r="F24" s="20" t="n">
        <v>0.25231131</v>
      </c>
      <c r="G24" s="18" t="n">
        <v>8.42933816</v>
      </c>
      <c r="H24" s="20" t="n">
        <v>0.33874028</v>
      </c>
      <c r="I24" s="18" t="n">
        <v>10.13445254</v>
      </c>
      <c r="J24" s="20" t="n">
        <v>0.45267812</v>
      </c>
      <c r="K24" s="18" t="n">
        <v>18.59788604</v>
      </c>
      <c r="L24" s="20" t="n">
        <v>0.59832684</v>
      </c>
      <c r="M24" s="18" t="n">
        <v>26.09767192</v>
      </c>
      <c r="N24" s="20" t="n">
        <v>0.60010878</v>
      </c>
      <c r="O24" s="18" t="n">
        <v>14.20880666</v>
      </c>
      <c r="P24" s="20" t="n">
        <v>0.39711923</v>
      </c>
      <c r="Q24" s="18" t="n">
        <v>17.0559489</v>
      </c>
      <c r="R24" s="20" t="n">
        <v>0.8236059100000001</v>
      </c>
      <c r="S24" s="18" t="n">
        <v>0.8804853</v>
      </c>
      <c r="T24" s="20" t="n">
        <v>0.13979069</v>
      </c>
      <c r="U24" s="18" t="s">
        <v>182</v>
      </c>
      <c r="V24" s="20" t="s">
        <v>182</v>
      </c>
      <c r="W24" s="18" t="n">
        <v>0</v>
      </c>
      <c r="X24" s="20" t="n">
        <v>0</v>
      </c>
      <c r="Y24" s="18" t="n">
        <v>0</v>
      </c>
      <c r="Z24" s="20" t="n">
        <v>0</v>
      </c>
      <c r="AA24" s="18" t="n">
        <v>0.7916167200000001</v>
      </c>
      <c r="AB24" s="20" t="n">
        <v>0.18702114</v>
      </c>
    </row>
    <row r="25" spans="1:28">
      <c r="A25" s="15" t="s">
        <v>200</v>
      </c>
      <c r="B25" s="17" t="n">
        <v>5581</v>
      </c>
      <c r="C25" s="18">
        <f>(28.0/B25*100)</f>
        <v/>
      </c>
      <c r="D25" s="19" t="n">
        <v>5553</v>
      </c>
      <c r="E25" s="18" t="n">
        <v>10.01251879</v>
      </c>
      <c r="F25" s="20" t="n">
        <v>0.4658733</v>
      </c>
      <c r="G25" s="18" t="n">
        <v>9.60039313</v>
      </c>
      <c r="H25" s="20" t="n">
        <v>0.43739671</v>
      </c>
      <c r="I25" s="18" t="n">
        <v>11.66285625</v>
      </c>
      <c r="J25" s="20" t="n">
        <v>0.54336689</v>
      </c>
      <c r="K25" s="18" t="n">
        <v>20.55647791</v>
      </c>
      <c r="L25" s="20" t="n">
        <v>0.54780689</v>
      </c>
      <c r="M25" s="18" t="n">
        <v>27.38944603</v>
      </c>
      <c r="N25" s="20" t="n">
        <v>0.65953631</v>
      </c>
      <c r="O25" s="18" t="n">
        <v>12.79651578</v>
      </c>
      <c r="P25" s="20" t="n">
        <v>0.4889364</v>
      </c>
      <c r="Q25" s="18" t="n">
        <v>7.26394527</v>
      </c>
      <c r="R25" s="20" t="n">
        <v>0.39575353</v>
      </c>
      <c r="S25" s="18" t="n">
        <v>0.36072419</v>
      </c>
      <c r="T25" s="20" t="n">
        <v>0.09028824000000001</v>
      </c>
      <c r="U25" s="18" t="s">
        <v>182</v>
      </c>
      <c r="V25" s="20" t="s">
        <v>182</v>
      </c>
      <c r="W25" s="18" t="n">
        <v>0</v>
      </c>
      <c r="X25" s="20" t="n">
        <v>0</v>
      </c>
      <c r="Y25" s="18" t="n">
        <v>0</v>
      </c>
      <c r="Z25" s="20" t="n">
        <v>0</v>
      </c>
      <c r="AA25" s="18" t="n">
        <v>0.35712266</v>
      </c>
      <c r="AB25" s="20" t="n">
        <v>0.09848651999999999</v>
      </c>
    </row>
    <row r="26" spans="1:28">
      <c r="A26" s="15" t="s">
        <v>201</v>
      </c>
      <c r="B26" s="17" t="n">
        <v>4869</v>
      </c>
      <c r="C26" s="18">
        <f>(99.0/B26*100)</f>
        <v/>
      </c>
      <c r="D26" s="19" t="n">
        <v>4770</v>
      </c>
      <c r="E26" s="18" t="n">
        <v>2.45885616</v>
      </c>
      <c r="F26" s="20" t="n">
        <v>0.2601308</v>
      </c>
      <c r="G26" s="18" t="n">
        <v>4.71202405</v>
      </c>
      <c r="H26" s="20" t="n">
        <v>0.28095426</v>
      </c>
      <c r="I26" s="18" t="n">
        <v>6.98642784</v>
      </c>
      <c r="J26" s="20" t="n">
        <v>0.38866681</v>
      </c>
      <c r="K26" s="18" t="n">
        <v>16.30867939</v>
      </c>
      <c r="L26" s="20" t="n">
        <v>0.61661342</v>
      </c>
      <c r="M26" s="18" t="n">
        <v>23.88074534</v>
      </c>
      <c r="N26" s="20" t="n">
        <v>0.62803023</v>
      </c>
      <c r="O26" s="18" t="n">
        <v>20.77975571</v>
      </c>
      <c r="P26" s="20" t="n">
        <v>0.60968388</v>
      </c>
      <c r="Q26" s="18" t="n">
        <v>24.08384971</v>
      </c>
      <c r="R26" s="20" t="n">
        <v>0.66640541</v>
      </c>
      <c r="S26" s="18" t="n">
        <v>0</v>
      </c>
      <c r="T26" s="20" t="n">
        <v>0</v>
      </c>
      <c r="U26" s="18" t="s">
        <v>182</v>
      </c>
      <c r="V26" s="20" t="s">
        <v>182</v>
      </c>
      <c r="W26" s="18" t="n">
        <v>0</v>
      </c>
      <c r="X26" s="20" t="n">
        <v>0</v>
      </c>
      <c r="Y26" s="18" t="n">
        <v>0</v>
      </c>
      <c r="Z26" s="20" t="n">
        <v>0</v>
      </c>
      <c r="AA26" s="18" t="n">
        <v>0.78966181</v>
      </c>
      <c r="AB26" s="20" t="n">
        <v>0.15385878</v>
      </c>
    </row>
    <row r="27" spans="1:28">
      <c r="A27" s="15" t="s">
        <v>202</v>
      </c>
      <c r="B27" s="17" t="n">
        <v>5299</v>
      </c>
      <c r="C27" s="18">
        <f>(171.0/B27*100)</f>
        <v/>
      </c>
      <c r="D27" s="19" t="n">
        <v>5128</v>
      </c>
      <c r="E27" s="18" t="n">
        <v>2.01753776</v>
      </c>
      <c r="F27" s="20" t="n">
        <v>0.18365761</v>
      </c>
      <c r="G27" s="18" t="n">
        <v>4.01195784</v>
      </c>
      <c r="H27" s="20" t="n">
        <v>0.28668397</v>
      </c>
      <c r="I27" s="18" t="n">
        <v>6.20694396</v>
      </c>
      <c r="J27" s="20" t="n">
        <v>0.3042563</v>
      </c>
      <c r="K27" s="18" t="n">
        <v>12.66215338</v>
      </c>
      <c r="L27" s="20" t="n">
        <v>0.49847788</v>
      </c>
      <c r="M27" s="18" t="n">
        <v>22.37181622</v>
      </c>
      <c r="N27" s="20" t="n">
        <v>0.57169918</v>
      </c>
      <c r="O27" s="18" t="n">
        <v>19.63662849</v>
      </c>
      <c r="P27" s="20" t="n">
        <v>0.57451017</v>
      </c>
      <c r="Q27" s="18" t="n">
        <v>26.42109165</v>
      </c>
      <c r="R27" s="20" t="n">
        <v>0.62377133</v>
      </c>
      <c r="S27" s="18" t="n">
        <v>1.64341871</v>
      </c>
      <c r="T27" s="20" t="n">
        <v>0.15437565</v>
      </c>
      <c r="U27" s="18" t="s">
        <v>182</v>
      </c>
      <c r="V27" s="20" t="s">
        <v>182</v>
      </c>
      <c r="W27" s="18" t="n">
        <v>0</v>
      </c>
      <c r="X27" s="20" t="n">
        <v>0</v>
      </c>
      <c r="Y27" s="18" t="n">
        <v>0</v>
      </c>
      <c r="Z27" s="20" t="n">
        <v>0</v>
      </c>
      <c r="AA27" s="18" t="n">
        <v>5.02845199</v>
      </c>
      <c r="AB27" s="20" t="n">
        <v>0.29571002</v>
      </c>
    </row>
    <row r="28" spans="1:28">
      <c r="A28" s="15" t="s">
        <v>203</v>
      </c>
      <c r="B28" s="17" t="n">
        <v>7568</v>
      </c>
      <c r="C28" s="18">
        <f>(133.0/B28*100)</f>
        <v/>
      </c>
      <c r="D28" s="19" t="n">
        <v>7435</v>
      </c>
      <c r="E28" s="18" t="n">
        <v>10.6443569</v>
      </c>
      <c r="F28" s="20" t="n">
        <v>0.54087643</v>
      </c>
      <c r="G28" s="18" t="n">
        <v>12.78095224</v>
      </c>
      <c r="H28" s="20" t="n">
        <v>0.60704095</v>
      </c>
      <c r="I28" s="18" t="n">
        <v>9.935071649999999</v>
      </c>
      <c r="J28" s="20" t="n">
        <v>0.46255918</v>
      </c>
      <c r="K28" s="18" t="n">
        <v>15.85916599</v>
      </c>
      <c r="L28" s="20" t="n">
        <v>0.55646473</v>
      </c>
      <c r="M28" s="18" t="n">
        <v>14.45978934</v>
      </c>
      <c r="N28" s="20" t="n">
        <v>0.47673289</v>
      </c>
      <c r="O28" s="18" t="n">
        <v>13.76660789</v>
      </c>
      <c r="P28" s="20" t="n">
        <v>0.61335639</v>
      </c>
      <c r="Q28" s="18" t="n">
        <v>18.47353684</v>
      </c>
      <c r="R28" s="20" t="n">
        <v>0.74778809</v>
      </c>
      <c r="S28" s="18" t="n">
        <v>3.36638376</v>
      </c>
      <c r="T28" s="20" t="n">
        <v>0.41300924</v>
      </c>
      <c r="U28" s="18" t="s">
        <v>182</v>
      </c>
      <c r="V28" s="20" t="s">
        <v>182</v>
      </c>
      <c r="W28" s="18" t="n">
        <v>0</v>
      </c>
      <c r="X28" s="20" t="n">
        <v>0</v>
      </c>
      <c r="Y28" s="18" t="n">
        <v>0</v>
      </c>
      <c r="Z28" s="20" t="n">
        <v>0</v>
      </c>
      <c r="AA28" s="18" t="n">
        <v>0.71413539</v>
      </c>
      <c r="AB28" s="20" t="n">
        <v>0.14126915</v>
      </c>
    </row>
    <row r="29" spans="1:28">
      <c r="A29" s="15" t="s">
        <v>204</v>
      </c>
      <c r="B29" s="17" t="n">
        <v>5385</v>
      </c>
      <c r="C29" s="18">
        <f>(36.0/B29*100)</f>
        <v/>
      </c>
      <c r="D29" s="19" t="n">
        <v>5349</v>
      </c>
      <c r="E29" s="18" t="n">
        <v>0.70887236</v>
      </c>
      <c r="F29" s="20" t="n">
        <v>0.12871438</v>
      </c>
      <c r="G29" s="18" t="n">
        <v>2.58895029</v>
      </c>
      <c r="H29" s="20" t="n">
        <v>0.22346543</v>
      </c>
      <c r="I29" s="18" t="n">
        <v>4.9571081</v>
      </c>
      <c r="J29" s="20" t="n">
        <v>0.38303224</v>
      </c>
      <c r="K29" s="18" t="n">
        <v>11.19027792</v>
      </c>
      <c r="L29" s="20" t="n">
        <v>0.47474446</v>
      </c>
      <c r="M29" s="18" t="n">
        <v>23.52075603</v>
      </c>
      <c r="N29" s="20" t="n">
        <v>0.63221223</v>
      </c>
      <c r="O29" s="18" t="n">
        <v>21.72151049</v>
      </c>
      <c r="P29" s="20" t="n">
        <v>0.49811603</v>
      </c>
      <c r="Q29" s="18" t="n">
        <v>31.48415955</v>
      </c>
      <c r="R29" s="20" t="n">
        <v>0.6492350099999999</v>
      </c>
      <c r="S29" s="18" t="n">
        <v>0.15831521</v>
      </c>
      <c r="T29" s="20" t="n">
        <v>0.05293448</v>
      </c>
      <c r="U29" s="18" t="s">
        <v>182</v>
      </c>
      <c r="V29" s="20" t="s">
        <v>182</v>
      </c>
      <c r="W29" s="18" t="n">
        <v>2.76922343</v>
      </c>
      <c r="X29" s="20" t="n">
        <v>0.24152133</v>
      </c>
      <c r="Y29" s="18" t="n">
        <v>0</v>
      </c>
      <c r="Z29" s="20" t="n">
        <v>0</v>
      </c>
      <c r="AA29" s="18" t="n">
        <v>0.90082662</v>
      </c>
      <c r="AB29" s="20" t="n">
        <v>0.21519592</v>
      </c>
    </row>
    <row r="30" spans="1:28">
      <c r="A30" s="15" t="s">
        <v>205</v>
      </c>
      <c r="B30" s="17" t="n">
        <v>4520</v>
      </c>
      <c r="C30" s="18">
        <f>(536.0/B30*100)</f>
        <v/>
      </c>
      <c r="D30" s="19" t="n">
        <v>3984</v>
      </c>
      <c r="E30" s="18" t="n">
        <v>2.04141308</v>
      </c>
      <c r="F30" s="20" t="n">
        <v>0.20141401</v>
      </c>
      <c r="G30" s="18" t="n">
        <v>3.5791967</v>
      </c>
      <c r="H30" s="20" t="n">
        <v>0.31845885</v>
      </c>
      <c r="I30" s="18" t="n">
        <v>5.77546175</v>
      </c>
      <c r="J30" s="20" t="n">
        <v>0.37682428</v>
      </c>
      <c r="K30" s="18" t="n">
        <v>11.54908621</v>
      </c>
      <c r="L30" s="20" t="n">
        <v>0.56814321</v>
      </c>
      <c r="M30" s="18" t="n">
        <v>24.02255469</v>
      </c>
      <c r="N30" s="20" t="n">
        <v>0.84078958</v>
      </c>
      <c r="O30" s="18" t="n">
        <v>21.92276295</v>
      </c>
      <c r="P30" s="20" t="n">
        <v>0.67104078</v>
      </c>
      <c r="Q30" s="18" t="n">
        <v>27.04831881</v>
      </c>
      <c r="R30" s="20" t="n">
        <v>0.8130771</v>
      </c>
      <c r="S30" s="18" t="n">
        <v>1.14525338</v>
      </c>
      <c r="T30" s="20" t="n">
        <v>0.19674733</v>
      </c>
      <c r="U30" s="18" t="s">
        <v>182</v>
      </c>
      <c r="V30" s="20" t="s">
        <v>182</v>
      </c>
      <c r="W30" s="18" t="n">
        <v>0</v>
      </c>
      <c r="X30" s="20" t="n">
        <v>0</v>
      </c>
      <c r="Y30" s="18" t="n">
        <v>0</v>
      </c>
      <c r="Z30" s="20" t="n">
        <v>0</v>
      </c>
      <c r="AA30" s="18" t="n">
        <v>2.91595243</v>
      </c>
      <c r="AB30" s="20" t="n">
        <v>0.35671049</v>
      </c>
    </row>
    <row r="31" spans="1:28">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n">
        <v>0</v>
      </c>
      <c r="R31" s="20" t="n">
        <v>0</v>
      </c>
      <c r="S31" s="18" t="n">
        <v>0</v>
      </c>
      <c r="T31" s="20" t="n">
        <v>0</v>
      </c>
      <c r="U31" s="18" t="s">
        <v>182</v>
      </c>
      <c r="V31" s="20" t="s">
        <v>182</v>
      </c>
      <c r="W31" s="18" t="n">
        <v>100</v>
      </c>
      <c r="X31" s="20" t="n">
        <v>0</v>
      </c>
      <c r="Y31" s="18" t="n">
        <v>0</v>
      </c>
      <c r="Z31" s="20" t="n">
        <v>0</v>
      </c>
      <c r="AA31" s="18" t="n">
        <v>0</v>
      </c>
      <c r="AB31" s="20" t="n">
        <v>0</v>
      </c>
    </row>
    <row r="32" spans="1:28">
      <c r="A32" s="15" t="s">
        <v>207</v>
      </c>
      <c r="B32" s="17" t="n">
        <v>4478</v>
      </c>
      <c r="C32" s="18">
        <f>(16.0/B32*100)</f>
        <v/>
      </c>
      <c r="D32" s="19" t="n">
        <v>4462</v>
      </c>
      <c r="E32" s="18" t="n">
        <v>1.42578053</v>
      </c>
      <c r="F32" s="20" t="n">
        <v>0.20270248</v>
      </c>
      <c r="G32" s="18" t="n">
        <v>3.31882739</v>
      </c>
      <c r="H32" s="20" t="n">
        <v>0.22907455</v>
      </c>
      <c r="I32" s="18" t="n">
        <v>6.66860115</v>
      </c>
      <c r="J32" s="20" t="n">
        <v>0.39182769</v>
      </c>
      <c r="K32" s="18" t="n">
        <v>15.04494686</v>
      </c>
      <c r="L32" s="20" t="n">
        <v>0.53360543</v>
      </c>
      <c r="M32" s="18" t="n">
        <v>27.47315334</v>
      </c>
      <c r="N32" s="20" t="n">
        <v>0.73843073</v>
      </c>
      <c r="O32" s="18" t="n">
        <v>21.76466538</v>
      </c>
      <c r="P32" s="20" t="n">
        <v>0.6711899</v>
      </c>
      <c r="Q32" s="18" t="n">
        <v>23.10302124</v>
      </c>
      <c r="R32" s="20" t="n">
        <v>0.71676243</v>
      </c>
      <c r="S32" s="18" t="n">
        <v>0.55746641</v>
      </c>
      <c r="T32" s="20" t="n">
        <v>0.1037058</v>
      </c>
      <c r="U32" s="18" t="s">
        <v>182</v>
      </c>
      <c r="V32" s="20" t="s">
        <v>182</v>
      </c>
      <c r="W32" s="18" t="n">
        <v>0</v>
      </c>
      <c r="X32" s="20" t="n">
        <v>0</v>
      </c>
      <c r="Y32" s="18" t="n">
        <v>0</v>
      </c>
      <c r="Z32" s="20" t="n">
        <v>0</v>
      </c>
      <c r="AA32" s="18" t="n">
        <v>0.6435377</v>
      </c>
      <c r="AB32" s="20" t="n">
        <v>0.14151222</v>
      </c>
    </row>
    <row r="33" spans="1:28">
      <c r="A33" s="15" t="s">
        <v>208</v>
      </c>
      <c r="B33" s="17" t="n">
        <v>7325</v>
      </c>
      <c r="C33" s="18">
        <f>(234.0/B33*100)</f>
        <v/>
      </c>
      <c r="D33" s="19" t="n">
        <v>7091</v>
      </c>
      <c r="E33" s="18" t="n">
        <v>2.1013155</v>
      </c>
      <c r="F33" s="20" t="n">
        <v>0.20679313</v>
      </c>
      <c r="G33" s="18" t="n">
        <v>4.53223928</v>
      </c>
      <c r="H33" s="20" t="n">
        <v>0.31692107</v>
      </c>
      <c r="I33" s="18" t="n">
        <v>6.92478179</v>
      </c>
      <c r="J33" s="20" t="n">
        <v>0.31625736</v>
      </c>
      <c r="K33" s="18" t="n">
        <v>13.33186593</v>
      </c>
      <c r="L33" s="20" t="n">
        <v>0.51266764</v>
      </c>
      <c r="M33" s="18" t="n">
        <v>22.88799769</v>
      </c>
      <c r="N33" s="20" t="n">
        <v>0.74770717</v>
      </c>
      <c r="O33" s="18" t="n">
        <v>20.93398064</v>
      </c>
      <c r="P33" s="20" t="n">
        <v>0.62250198</v>
      </c>
      <c r="Q33" s="18" t="n">
        <v>27.12252517</v>
      </c>
      <c r="R33" s="20" t="n">
        <v>0.71278947</v>
      </c>
      <c r="S33" s="18" t="n">
        <v>0.43467361</v>
      </c>
      <c r="T33" s="20" t="n">
        <v>0.07800673</v>
      </c>
      <c r="U33" s="18" t="s">
        <v>182</v>
      </c>
      <c r="V33" s="20" t="s">
        <v>182</v>
      </c>
      <c r="W33" s="18" t="n">
        <v>0</v>
      </c>
      <c r="X33" s="20" t="n">
        <v>0</v>
      </c>
      <c r="Y33" s="18" t="n">
        <v>0</v>
      </c>
      <c r="Z33" s="20" t="n">
        <v>0</v>
      </c>
      <c r="AA33" s="18" t="n">
        <v>1.73062038</v>
      </c>
      <c r="AB33" s="20" t="n">
        <v>0.21389112</v>
      </c>
    </row>
    <row r="34" spans="1:28">
      <c r="A34" s="15" t="s">
        <v>209</v>
      </c>
      <c r="B34" s="17" t="n">
        <v>6350</v>
      </c>
      <c r="C34" s="18">
        <f>(86.0/B34*100)</f>
        <v/>
      </c>
      <c r="D34" s="19" t="n">
        <v>6264</v>
      </c>
      <c r="E34" s="18" t="n">
        <v>2.27094856</v>
      </c>
      <c r="F34" s="20" t="n">
        <v>0.24164154</v>
      </c>
      <c r="G34" s="18" t="n">
        <v>4.89469843</v>
      </c>
      <c r="H34" s="20" t="n">
        <v>0.35506315</v>
      </c>
      <c r="I34" s="18" t="n">
        <v>7.41185189</v>
      </c>
      <c r="J34" s="20" t="n">
        <v>0.35097235</v>
      </c>
      <c r="K34" s="18" t="n">
        <v>15.12182342</v>
      </c>
      <c r="L34" s="20" t="n">
        <v>0.47851612</v>
      </c>
      <c r="M34" s="18" t="n">
        <v>22.59275053</v>
      </c>
      <c r="N34" s="20" t="n">
        <v>0.50924629</v>
      </c>
      <c r="O34" s="18" t="n">
        <v>16.83666234</v>
      </c>
      <c r="P34" s="20" t="n">
        <v>0.48184229</v>
      </c>
      <c r="Q34" s="18" t="n">
        <v>24.15815782</v>
      </c>
      <c r="R34" s="20" t="n">
        <v>0.66718676</v>
      </c>
      <c r="S34" s="18" t="n">
        <v>1.65449354</v>
      </c>
      <c r="T34" s="20" t="n">
        <v>0.19145509</v>
      </c>
      <c r="U34" s="18" t="s">
        <v>182</v>
      </c>
      <c r="V34" s="20" t="s">
        <v>182</v>
      </c>
      <c r="W34" s="18" t="n">
        <v>2.57979626</v>
      </c>
      <c r="X34" s="20" t="n">
        <v>0.53532241</v>
      </c>
      <c r="Y34" s="18" t="n">
        <v>0</v>
      </c>
      <c r="Z34" s="20" t="n">
        <v>0</v>
      </c>
      <c r="AA34" s="18" t="n">
        <v>2.47881722</v>
      </c>
      <c r="AB34" s="20" t="n">
        <v>0.33554019</v>
      </c>
    </row>
    <row r="35" spans="1:28">
      <c r="A35" s="15" t="s">
        <v>210</v>
      </c>
      <c r="B35" s="17" t="n">
        <v>6406</v>
      </c>
      <c r="C35" s="18">
        <f>(69.0/B35*100)</f>
        <v/>
      </c>
      <c r="D35" s="19" t="n">
        <v>6337</v>
      </c>
      <c r="E35" s="18" t="n">
        <v>1.26229515</v>
      </c>
      <c r="F35" s="20" t="n">
        <v>0.15116987</v>
      </c>
      <c r="G35" s="18" t="n">
        <v>4.7053606</v>
      </c>
      <c r="H35" s="20" t="n">
        <v>0.33216078</v>
      </c>
      <c r="I35" s="18" t="n">
        <v>10.15286176</v>
      </c>
      <c r="J35" s="20" t="n">
        <v>0.46184488</v>
      </c>
      <c r="K35" s="18" t="n">
        <v>20.33608499</v>
      </c>
      <c r="L35" s="20" t="n">
        <v>0.65300055</v>
      </c>
      <c r="M35" s="18" t="n">
        <v>24.62071707</v>
      </c>
      <c r="N35" s="20" t="n">
        <v>0.67271782</v>
      </c>
      <c r="O35" s="18" t="n">
        <v>17.01011205</v>
      </c>
      <c r="P35" s="20" t="n">
        <v>0.55931146</v>
      </c>
      <c r="Q35" s="18" t="n">
        <v>18.64843244</v>
      </c>
      <c r="R35" s="20" t="n">
        <v>0.67251986</v>
      </c>
      <c r="S35" s="18" t="n">
        <v>0.69286366</v>
      </c>
      <c r="T35" s="20" t="n">
        <v>0.10807053</v>
      </c>
      <c r="U35" s="18" t="s">
        <v>182</v>
      </c>
      <c r="V35" s="20" t="s">
        <v>182</v>
      </c>
      <c r="W35" s="18" t="n">
        <v>1.04009655</v>
      </c>
      <c r="X35" s="20" t="n">
        <v>0.05691651</v>
      </c>
      <c r="Y35" s="18" t="n">
        <v>0</v>
      </c>
      <c r="Z35" s="20" t="n">
        <v>0</v>
      </c>
      <c r="AA35" s="18" t="n">
        <v>1.53117573</v>
      </c>
      <c r="AB35" s="20" t="n">
        <v>0.1576336</v>
      </c>
    </row>
    <row r="36" spans="1:28">
      <c r="A36" s="15" t="s">
        <v>211</v>
      </c>
      <c r="B36" s="17" t="n">
        <v>6736</v>
      </c>
      <c r="C36" s="18">
        <f>(49.0/B36*100)</f>
        <v/>
      </c>
      <c r="D36" s="19" t="n">
        <v>6687</v>
      </c>
      <c r="E36" s="18" t="n">
        <v>1.70557929</v>
      </c>
      <c r="F36" s="20" t="n">
        <v>0.14757897</v>
      </c>
      <c r="G36" s="18" t="n">
        <v>3.2915633</v>
      </c>
      <c r="H36" s="20" t="n">
        <v>0.22650389</v>
      </c>
      <c r="I36" s="18" t="n">
        <v>4.57650716</v>
      </c>
      <c r="J36" s="20" t="n">
        <v>0.26649021</v>
      </c>
      <c r="K36" s="18" t="n">
        <v>11.4858011</v>
      </c>
      <c r="L36" s="20" t="n">
        <v>0.41939082</v>
      </c>
      <c r="M36" s="18" t="n">
        <v>20.77370107</v>
      </c>
      <c r="N36" s="20" t="n">
        <v>0.57242636</v>
      </c>
      <c r="O36" s="18" t="n">
        <v>21.56128572</v>
      </c>
      <c r="P36" s="20" t="n">
        <v>0.59019579</v>
      </c>
      <c r="Q36" s="18" t="n">
        <v>34.5988555</v>
      </c>
      <c r="R36" s="20" t="n">
        <v>0.80916783</v>
      </c>
      <c r="S36" s="18" t="n">
        <v>0.53140711</v>
      </c>
      <c r="T36" s="20" t="n">
        <v>0.10752146</v>
      </c>
      <c r="U36" s="18" t="s">
        <v>182</v>
      </c>
      <c r="V36" s="20" t="s">
        <v>182</v>
      </c>
      <c r="W36" s="18" t="n">
        <v>0</v>
      </c>
      <c r="X36" s="20" t="n">
        <v>0</v>
      </c>
      <c r="Y36" s="18" t="n">
        <v>0</v>
      </c>
      <c r="Z36" s="20" t="n">
        <v>0</v>
      </c>
      <c r="AA36" s="18" t="n">
        <v>1.47529974</v>
      </c>
      <c r="AB36" s="20" t="n">
        <v>0.2167224</v>
      </c>
    </row>
    <row r="37" spans="1:28">
      <c r="A37" s="15" t="s">
        <v>212</v>
      </c>
      <c r="B37" s="17" t="n">
        <v>5458</v>
      </c>
      <c r="C37" s="18">
        <f>(244.0/B37*100)</f>
        <v/>
      </c>
      <c r="D37" s="19" t="n">
        <v>5214</v>
      </c>
      <c r="E37" s="18" t="n">
        <v>0.74487959</v>
      </c>
      <c r="F37" s="20" t="n">
        <v>0.11246204</v>
      </c>
      <c r="G37" s="18" t="n">
        <v>1.61758908</v>
      </c>
      <c r="H37" s="20" t="n">
        <v>0.18739486</v>
      </c>
      <c r="I37" s="18" t="n">
        <v>2.97315305</v>
      </c>
      <c r="J37" s="20" t="n">
        <v>0.23073668</v>
      </c>
      <c r="K37" s="18" t="n">
        <v>8.96744268</v>
      </c>
      <c r="L37" s="20" t="n">
        <v>0.44617471</v>
      </c>
      <c r="M37" s="18" t="n">
        <v>21.32591771</v>
      </c>
      <c r="N37" s="20" t="n">
        <v>0.67100285</v>
      </c>
      <c r="O37" s="18" t="n">
        <v>24.91653247</v>
      </c>
      <c r="P37" s="20" t="n">
        <v>0.78389551</v>
      </c>
      <c r="Q37" s="18" t="n">
        <v>34.34460894</v>
      </c>
      <c r="R37" s="20" t="n">
        <v>0.74352197</v>
      </c>
      <c r="S37" s="18" t="n">
        <v>1.32984122</v>
      </c>
      <c r="T37" s="20" t="n">
        <v>0.18710992</v>
      </c>
      <c r="U37" s="18" t="s">
        <v>182</v>
      </c>
      <c r="V37" s="20" t="s">
        <v>182</v>
      </c>
      <c r="W37" s="18" t="n">
        <v>0</v>
      </c>
      <c r="X37" s="20" t="n">
        <v>0</v>
      </c>
      <c r="Y37" s="18" t="n">
        <v>0</v>
      </c>
      <c r="Z37" s="20" t="n">
        <v>0</v>
      </c>
      <c r="AA37" s="18" t="n">
        <v>3.78003526</v>
      </c>
      <c r="AB37" s="20" t="n">
        <v>0.52220006</v>
      </c>
    </row>
    <row r="38" spans="1:28">
      <c r="A38" s="15" t="s">
        <v>213</v>
      </c>
      <c r="B38" s="17" t="n">
        <v>5860</v>
      </c>
      <c r="C38" s="18">
        <f>(64.0/B38*100)</f>
        <v/>
      </c>
      <c r="D38" s="19" t="n">
        <v>5796</v>
      </c>
      <c r="E38" s="18" t="n">
        <v>1.31359019</v>
      </c>
      <c r="F38" s="20" t="n">
        <v>0.15001607</v>
      </c>
      <c r="G38" s="18" t="n">
        <v>4.79384011</v>
      </c>
      <c r="H38" s="20" t="n">
        <v>0.34403105</v>
      </c>
      <c r="I38" s="18" t="n">
        <v>7.94484796</v>
      </c>
      <c r="J38" s="20" t="n">
        <v>0.3829603</v>
      </c>
      <c r="K38" s="18" t="n">
        <v>17.84552469</v>
      </c>
      <c r="L38" s="20" t="n">
        <v>0.63108599</v>
      </c>
      <c r="M38" s="18" t="n">
        <v>24.6347566</v>
      </c>
      <c r="N38" s="20" t="n">
        <v>0.7514057</v>
      </c>
      <c r="O38" s="18" t="n">
        <v>20.13629174</v>
      </c>
      <c r="P38" s="20" t="n">
        <v>0.60734551</v>
      </c>
      <c r="Q38" s="18" t="n">
        <v>19.2239695</v>
      </c>
      <c r="R38" s="20" t="n">
        <v>0.64589397</v>
      </c>
      <c r="S38" s="18" t="n">
        <v>1.00151145</v>
      </c>
      <c r="T38" s="20" t="n">
        <v>0.16839338</v>
      </c>
      <c r="U38" s="18" t="s">
        <v>182</v>
      </c>
      <c r="V38" s="20" t="s">
        <v>182</v>
      </c>
      <c r="W38" s="18" t="n">
        <v>0</v>
      </c>
      <c r="X38" s="20" t="n">
        <v>0</v>
      </c>
      <c r="Y38" s="18" t="n">
        <v>0</v>
      </c>
      <c r="Z38" s="20" t="n">
        <v>0</v>
      </c>
      <c r="AA38" s="18" t="n">
        <v>3.10566775</v>
      </c>
      <c r="AB38" s="20" t="n">
        <v>0.36751076</v>
      </c>
    </row>
    <row r="39" spans="1:28">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n">
        <v>0</v>
      </c>
      <c r="R39" s="20" t="n">
        <v>0</v>
      </c>
      <c r="S39" s="18" t="n">
        <v>0</v>
      </c>
      <c r="T39" s="20" t="n">
        <v>0</v>
      </c>
      <c r="U39" s="18" t="s">
        <v>182</v>
      </c>
      <c r="V39" s="20" t="s">
        <v>182</v>
      </c>
      <c r="W39" s="18" t="n">
        <v>100</v>
      </c>
      <c r="X39" s="20" t="n">
        <v>0</v>
      </c>
      <c r="Y39" s="18" t="n">
        <v>0</v>
      </c>
      <c r="Z39" s="20" t="n">
        <v>0</v>
      </c>
      <c r="AA39" s="18" t="n">
        <v>0</v>
      </c>
      <c r="AB39" s="20" t="n">
        <v>0</v>
      </c>
    </row>
    <row r="40" spans="1:28">
      <c r="A40" s="15" t="s">
        <v>215</v>
      </c>
      <c r="B40" s="17" t="n">
        <v>14157</v>
      </c>
      <c r="C40" s="18">
        <f>(5670.0/B40*100)</f>
        <v/>
      </c>
      <c r="D40" s="19" t="n">
        <v>8487</v>
      </c>
      <c r="E40" s="18" t="n">
        <v>0.72185574</v>
      </c>
      <c r="F40" s="20" t="n">
        <v>0.13597362</v>
      </c>
      <c r="G40" s="18" t="n">
        <v>1.86057642</v>
      </c>
      <c r="H40" s="20" t="n">
        <v>0.18726131</v>
      </c>
      <c r="I40" s="18" t="n">
        <v>3.49421251</v>
      </c>
      <c r="J40" s="20" t="n">
        <v>0.25830853</v>
      </c>
      <c r="K40" s="18" t="n">
        <v>9.57644501</v>
      </c>
      <c r="L40" s="20" t="n">
        <v>0.43591957</v>
      </c>
      <c r="M40" s="18" t="n">
        <v>19.21963546</v>
      </c>
      <c r="N40" s="20" t="n">
        <v>0.6249211</v>
      </c>
      <c r="O40" s="18" t="n">
        <v>20.01913166</v>
      </c>
      <c r="P40" s="20" t="n">
        <v>0.62226233</v>
      </c>
      <c r="Q40" s="18" t="n">
        <v>32.6196243</v>
      </c>
      <c r="R40" s="20" t="n">
        <v>0.96534708</v>
      </c>
      <c r="S40" s="18" t="n">
        <v>0.50200844</v>
      </c>
      <c r="T40" s="20" t="n">
        <v>0.10859093</v>
      </c>
      <c r="U40" s="18" t="s">
        <v>182</v>
      </c>
      <c r="V40" s="20" t="s">
        <v>182</v>
      </c>
      <c r="W40" s="18" t="n">
        <v>8.99576178</v>
      </c>
      <c r="X40" s="20" t="n">
        <v>0.20105331</v>
      </c>
      <c r="Y40" s="18" t="n">
        <v>0</v>
      </c>
      <c r="Z40" s="20" t="n">
        <v>0</v>
      </c>
      <c r="AA40" s="18" t="n">
        <v>2.99074869</v>
      </c>
      <c r="AB40" s="20" t="n">
        <v>0.4647301</v>
      </c>
    </row>
    <row r="41" spans="1:28">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n">
        <v>0</v>
      </c>
      <c r="R41" s="20" t="n">
        <v>0</v>
      </c>
      <c r="S41" s="18" t="n">
        <v>0</v>
      </c>
      <c r="T41" s="20" t="n">
        <v>0</v>
      </c>
      <c r="U41" s="18" t="s">
        <v>182</v>
      </c>
      <c r="V41" s="20" t="s">
        <v>182</v>
      </c>
      <c r="W41" s="18" t="n">
        <v>100</v>
      </c>
      <c r="X41" s="20" t="n">
        <v>0</v>
      </c>
      <c r="Y41" s="18" t="n">
        <v>0</v>
      </c>
      <c r="Z41" s="20" t="n">
        <v>0</v>
      </c>
      <c r="AA41" s="18" t="n">
        <v>0</v>
      </c>
      <c r="AB41" s="20" t="n">
        <v>0</v>
      </c>
    </row>
    <row r="42" spans="1:28">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c r="Y42" s="18">
        <f>IF(COUNT(Y7:Y41) &gt; 0, AVERAGE(Y7:Y41), "—")</f>
        <v/>
      </c>
      <c r="Z42" s="20">
        <f>IF(COUNT(Z7:Z41) &gt; 0, SQRT(SUMSQ(Z7:Z41)/(COUNT(Z7:Z41)*COUNT(Z7:Z41)) ), "—")</f>
        <v/>
      </c>
      <c r="AA42" s="18">
        <f>IF(COUNT(AA7:AA41) &gt; 0, AVERAGE(AA7:AA41), "—")</f>
        <v/>
      </c>
      <c r="AB42" s="20">
        <f>IF(COUNT(AB7:AB41) &gt; 0, SQRT(SUMSQ(AB7:AB41)/(COUNT(AB7:AB41)*COUNT(AB7:AB41)) ), "—")</f>
        <v/>
      </c>
    </row>
    <row r="43" spans="1:28">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5" t="n"/>
      <c r="Y43" s="14" t="n"/>
      <c r="Z43" s="15" t="n"/>
      <c r="AA43" s="14" t="n"/>
      <c r="AB43" s="16" t="n"/>
    </row>
    <row r="44" spans="1:28">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c r="Y44" s="18" t="s">
        <v>182</v>
      </c>
      <c r="Z44" s="20" t="s">
        <v>182</v>
      </c>
      <c r="AA44" s="18" t="s">
        <v>182</v>
      </c>
      <c r="AB44" s="20" t="s">
        <v>182</v>
      </c>
    </row>
    <row r="45" spans="1:28">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n">
        <v>0</v>
      </c>
      <c r="R45" s="20" t="n">
        <v>0</v>
      </c>
      <c r="S45" s="18" t="n">
        <v>0</v>
      </c>
      <c r="T45" s="20" t="n">
        <v>0</v>
      </c>
      <c r="U45" s="18" t="s">
        <v>182</v>
      </c>
      <c r="V45" s="20" t="s">
        <v>182</v>
      </c>
      <c r="W45" s="18" t="n">
        <v>100</v>
      </c>
      <c r="X45" s="20" t="n">
        <v>0</v>
      </c>
      <c r="Y45" s="18" t="n">
        <v>0</v>
      </c>
      <c r="Z45" s="20" t="n">
        <v>0</v>
      </c>
      <c r="AA45" s="18" t="n">
        <v>0</v>
      </c>
      <c r="AB45" s="20" t="n">
        <v>0</v>
      </c>
    </row>
    <row r="46" spans="1:28">
      <c r="A46" s="15" t="s">
        <v>221</v>
      </c>
      <c r="B46" s="17" t="n">
        <v>23141</v>
      </c>
      <c r="C46" s="18">
        <f>(2784.0/B46*100)</f>
        <v/>
      </c>
      <c r="D46" s="19" t="n">
        <v>20357</v>
      </c>
      <c r="E46" s="18" t="n">
        <v>5.43562455</v>
      </c>
      <c r="F46" s="20" t="n">
        <v>0.24954317</v>
      </c>
      <c r="G46" s="18" t="n">
        <v>5.55561303</v>
      </c>
      <c r="H46" s="20" t="n">
        <v>0.23922889</v>
      </c>
      <c r="I46" s="18" t="n">
        <v>3.34678537</v>
      </c>
      <c r="J46" s="20" t="n">
        <v>0.16302263</v>
      </c>
      <c r="K46" s="18" t="n">
        <v>7.60794237</v>
      </c>
      <c r="L46" s="20" t="n">
        <v>0.29757702</v>
      </c>
      <c r="M46" s="18" t="n">
        <v>9.577056349999999</v>
      </c>
      <c r="N46" s="20" t="n">
        <v>0.34239486</v>
      </c>
      <c r="O46" s="18" t="n">
        <v>10.87409829</v>
      </c>
      <c r="P46" s="20" t="n">
        <v>0.27925859</v>
      </c>
      <c r="Q46" s="18" t="n">
        <v>29.52568657</v>
      </c>
      <c r="R46" s="20" t="n">
        <v>0.7360803299999999</v>
      </c>
      <c r="S46" s="18" t="n">
        <v>2.14012228</v>
      </c>
      <c r="T46" s="20" t="n">
        <v>0.19079353</v>
      </c>
      <c r="U46" s="18" t="s">
        <v>182</v>
      </c>
      <c r="V46" s="20" t="s">
        <v>182</v>
      </c>
      <c r="W46" s="18" t="n">
        <v>0</v>
      </c>
      <c r="X46" s="20" t="n">
        <v>0</v>
      </c>
      <c r="Y46" s="18" t="n">
        <v>0</v>
      </c>
      <c r="Z46" s="20" t="n">
        <v>0</v>
      </c>
      <c r="AA46" s="18" t="n">
        <v>25.93707118</v>
      </c>
      <c r="AB46" s="20" t="n">
        <v>1.13428786</v>
      </c>
    </row>
    <row r="47" spans="1:28">
      <c r="A47" s="15" t="s">
        <v>222</v>
      </c>
      <c r="B47" s="17" t="n">
        <v>5928</v>
      </c>
      <c r="C47" s="18">
        <f>(143.0/B47*100)</f>
        <v/>
      </c>
      <c r="D47" s="19" t="n">
        <v>5785</v>
      </c>
      <c r="E47" s="18" t="n">
        <v>2.82008626</v>
      </c>
      <c r="F47" s="20" t="n">
        <v>0.26453126</v>
      </c>
      <c r="G47" s="18" t="n">
        <v>3.80512346</v>
      </c>
      <c r="H47" s="20" t="n">
        <v>0.31849055</v>
      </c>
      <c r="I47" s="18" t="n">
        <v>4.71040582</v>
      </c>
      <c r="J47" s="20" t="n">
        <v>0.29258147</v>
      </c>
      <c r="K47" s="18" t="n">
        <v>10.91035303</v>
      </c>
      <c r="L47" s="20" t="n">
        <v>0.44356342</v>
      </c>
      <c r="M47" s="18" t="n">
        <v>17.68056134</v>
      </c>
      <c r="N47" s="20" t="n">
        <v>0.588983</v>
      </c>
      <c r="O47" s="18" t="n">
        <v>18.15183417</v>
      </c>
      <c r="P47" s="20" t="n">
        <v>0.5514331</v>
      </c>
      <c r="Q47" s="18" t="n">
        <v>32.93934453</v>
      </c>
      <c r="R47" s="20" t="n">
        <v>0.81638164</v>
      </c>
      <c r="S47" s="18" t="n">
        <v>2.18575212</v>
      </c>
      <c r="T47" s="20" t="n">
        <v>0.22045238</v>
      </c>
      <c r="U47" s="18" t="s">
        <v>182</v>
      </c>
      <c r="V47" s="20" t="s">
        <v>182</v>
      </c>
      <c r="W47" s="18" t="n">
        <v>0</v>
      </c>
      <c r="X47" s="20" t="n">
        <v>0</v>
      </c>
      <c r="Y47" s="18" t="n">
        <v>0</v>
      </c>
      <c r="Z47" s="20" t="n">
        <v>0</v>
      </c>
      <c r="AA47" s="18" t="n">
        <v>6.79653926</v>
      </c>
      <c r="AB47" s="20" t="n">
        <v>0.72720581</v>
      </c>
    </row>
    <row r="48" spans="1:28">
      <c r="A48" s="15" t="s">
        <v>223</v>
      </c>
      <c r="B48" s="17" t="n">
        <v>9841</v>
      </c>
      <c r="C48" s="18">
        <f>(19.0/B48*100)</f>
        <v/>
      </c>
      <c r="D48" s="19" t="n">
        <v>9822</v>
      </c>
      <c r="E48" s="18" t="n">
        <v>13.89120596</v>
      </c>
      <c r="F48" s="20" t="n">
        <v>0.7065006700000001</v>
      </c>
      <c r="G48" s="18" t="n">
        <v>11.65767844</v>
      </c>
      <c r="H48" s="20" t="n">
        <v>0.47145803</v>
      </c>
      <c r="I48" s="18" t="n">
        <v>12.79312592</v>
      </c>
      <c r="J48" s="20" t="n">
        <v>0.56141081</v>
      </c>
      <c r="K48" s="18" t="n">
        <v>19.11953299</v>
      </c>
      <c r="L48" s="20" t="n">
        <v>0.69818446</v>
      </c>
      <c r="M48" s="18" t="n">
        <v>14.32018313</v>
      </c>
      <c r="N48" s="20" t="n">
        <v>0.55184233</v>
      </c>
      <c r="O48" s="18" t="n">
        <v>8.982900620000001</v>
      </c>
      <c r="P48" s="20" t="n">
        <v>0.44573402</v>
      </c>
      <c r="Q48" s="18" t="n">
        <v>9.721113470000001</v>
      </c>
      <c r="R48" s="20" t="n">
        <v>0.54566059</v>
      </c>
      <c r="S48" s="18" t="n">
        <v>8.67413915</v>
      </c>
      <c r="T48" s="20" t="n">
        <v>0.74367889</v>
      </c>
      <c r="U48" s="18" t="s">
        <v>182</v>
      </c>
      <c r="V48" s="20" t="s">
        <v>182</v>
      </c>
      <c r="W48" s="18" t="n">
        <v>0</v>
      </c>
      <c r="X48" s="20" t="n">
        <v>0</v>
      </c>
      <c r="Y48" s="18" t="n">
        <v>0</v>
      </c>
      <c r="Z48" s="20" t="n">
        <v>0</v>
      </c>
      <c r="AA48" s="18" t="n">
        <v>0.84012031</v>
      </c>
      <c r="AB48" s="20" t="n">
        <v>0.38342913</v>
      </c>
    </row>
    <row r="49" spans="1:28">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n">
        <v>0</v>
      </c>
      <c r="R49" s="20" t="n">
        <v>0</v>
      </c>
      <c r="S49" s="18" t="n">
        <v>0</v>
      </c>
      <c r="T49" s="20" t="n">
        <v>0</v>
      </c>
      <c r="U49" s="18" t="s">
        <v>182</v>
      </c>
      <c r="V49" s="20" t="s">
        <v>182</v>
      </c>
      <c r="W49" s="18" t="n">
        <v>100</v>
      </c>
      <c r="X49" s="20" t="n">
        <v>0</v>
      </c>
      <c r="Y49" s="18" t="n">
        <v>0</v>
      </c>
      <c r="Z49" s="20" t="n">
        <v>0</v>
      </c>
      <c r="AA49" s="18" t="n">
        <v>0</v>
      </c>
      <c r="AB49" s="20" t="n">
        <v>0</v>
      </c>
    </row>
    <row r="50" spans="1:28">
      <c r="A50" s="15" t="s">
        <v>225</v>
      </c>
      <c r="B50" s="17" t="n">
        <v>11795</v>
      </c>
      <c r="C50" s="18">
        <f>(1041.0/B50*100)</f>
        <v/>
      </c>
      <c r="D50" s="19" t="n">
        <v>10754</v>
      </c>
      <c r="E50" s="18" t="n">
        <v>10.55658305</v>
      </c>
      <c r="F50" s="20" t="n">
        <v>0.54629295</v>
      </c>
      <c r="G50" s="18" t="n">
        <v>10.84908737</v>
      </c>
      <c r="H50" s="20" t="n">
        <v>0.46470308</v>
      </c>
      <c r="I50" s="18" t="n">
        <v>8.08282176</v>
      </c>
      <c r="J50" s="20" t="n">
        <v>0.38680379</v>
      </c>
      <c r="K50" s="18" t="n">
        <v>12.91332089</v>
      </c>
      <c r="L50" s="20" t="n">
        <v>0.46923058</v>
      </c>
      <c r="M50" s="18" t="n">
        <v>13.3140718</v>
      </c>
      <c r="N50" s="20" t="n">
        <v>0.43652451</v>
      </c>
      <c r="O50" s="18" t="n">
        <v>13.44689597</v>
      </c>
      <c r="P50" s="20" t="n">
        <v>0.5223587</v>
      </c>
      <c r="Q50" s="18" t="n">
        <v>25.25971598</v>
      </c>
      <c r="R50" s="20" t="n">
        <v>0.82259906</v>
      </c>
      <c r="S50" s="18" t="n">
        <v>2.31546174</v>
      </c>
      <c r="T50" s="20" t="n">
        <v>0.31896147</v>
      </c>
      <c r="U50" s="18" t="s">
        <v>182</v>
      </c>
      <c r="V50" s="20" t="s">
        <v>182</v>
      </c>
      <c r="W50" s="18" t="n">
        <v>0</v>
      </c>
      <c r="X50" s="20" t="n">
        <v>0</v>
      </c>
      <c r="Y50" s="18" t="n">
        <v>0</v>
      </c>
      <c r="Z50" s="20" t="n">
        <v>0</v>
      </c>
      <c r="AA50" s="18" t="n">
        <v>3.26204144</v>
      </c>
      <c r="AB50" s="20" t="n">
        <v>0.41571963</v>
      </c>
    </row>
    <row r="51" spans="1:28">
      <c r="A51" s="15" t="s">
        <v>226</v>
      </c>
      <c r="B51" s="17" t="n">
        <v>6866</v>
      </c>
      <c r="C51" s="18">
        <f>(114.0/B51*100)</f>
        <v/>
      </c>
      <c r="D51" s="19" t="n">
        <v>6752</v>
      </c>
      <c r="E51" s="18" t="n">
        <v>5.11660834</v>
      </c>
      <c r="F51" s="20" t="n">
        <v>0.36672989</v>
      </c>
      <c r="G51" s="18" t="n">
        <v>5.64787105</v>
      </c>
      <c r="H51" s="20" t="n">
        <v>0.37800205</v>
      </c>
      <c r="I51" s="18" t="n">
        <v>4.89861882</v>
      </c>
      <c r="J51" s="20" t="n">
        <v>0.25893407</v>
      </c>
      <c r="K51" s="18" t="n">
        <v>8.99596274</v>
      </c>
      <c r="L51" s="20" t="n">
        <v>0.33853983</v>
      </c>
      <c r="M51" s="18" t="n">
        <v>11.32320239</v>
      </c>
      <c r="N51" s="20" t="n">
        <v>0.40055339</v>
      </c>
      <c r="O51" s="18" t="n">
        <v>12.65311737</v>
      </c>
      <c r="P51" s="20" t="n">
        <v>0.53460042</v>
      </c>
      <c r="Q51" s="18" t="n">
        <v>32.39102688</v>
      </c>
      <c r="R51" s="20" t="n">
        <v>0.85082515</v>
      </c>
      <c r="S51" s="18" t="n">
        <v>0.77603772</v>
      </c>
      <c r="T51" s="20" t="n">
        <v>0.11546231</v>
      </c>
      <c r="U51" s="18" t="s">
        <v>182</v>
      </c>
      <c r="V51" s="20" t="s">
        <v>182</v>
      </c>
      <c r="W51" s="18" t="n">
        <v>10.57769527</v>
      </c>
      <c r="X51" s="20" t="n">
        <v>0.61230008</v>
      </c>
      <c r="Y51" s="18" t="n">
        <v>0</v>
      </c>
      <c r="Z51" s="20" t="n">
        <v>0</v>
      </c>
      <c r="AA51" s="18" t="n">
        <v>7.61985942</v>
      </c>
      <c r="AB51" s="20" t="n">
        <v>1.16078544</v>
      </c>
    </row>
    <row r="52" spans="1:28">
      <c r="A52" s="15" t="s">
        <v>227</v>
      </c>
      <c r="B52" s="17" t="n">
        <v>5809</v>
      </c>
      <c r="C52" s="18">
        <f>(118.0/B52*100)</f>
        <v/>
      </c>
      <c r="D52" s="19" t="n">
        <v>5691</v>
      </c>
      <c r="E52" s="18" t="n">
        <v>1.67245971</v>
      </c>
      <c r="F52" s="20" t="n">
        <v>0.18161989</v>
      </c>
      <c r="G52" s="18" t="n">
        <v>4.10080605</v>
      </c>
      <c r="H52" s="20" t="n">
        <v>0.29209061</v>
      </c>
      <c r="I52" s="18" t="n">
        <v>6.17459</v>
      </c>
      <c r="J52" s="20" t="n">
        <v>0.39863924</v>
      </c>
      <c r="K52" s="18" t="n">
        <v>14.5268257</v>
      </c>
      <c r="L52" s="20" t="n">
        <v>0.51991681</v>
      </c>
      <c r="M52" s="18" t="n">
        <v>24.44373123</v>
      </c>
      <c r="N52" s="20" t="n">
        <v>0.7178161199999999</v>
      </c>
      <c r="O52" s="18" t="n">
        <v>21.29817878</v>
      </c>
      <c r="P52" s="20" t="n">
        <v>0.50632384</v>
      </c>
      <c r="Q52" s="18" t="n">
        <v>25.47598516</v>
      </c>
      <c r="R52" s="20" t="n">
        <v>0.73665326</v>
      </c>
      <c r="S52" s="18" t="n">
        <v>0.51365272</v>
      </c>
      <c r="T52" s="20" t="n">
        <v>0.1055818</v>
      </c>
      <c r="U52" s="18" t="s">
        <v>182</v>
      </c>
      <c r="V52" s="20" t="s">
        <v>182</v>
      </c>
      <c r="W52" s="18" t="n">
        <v>0</v>
      </c>
      <c r="X52" s="20" t="n">
        <v>0</v>
      </c>
      <c r="Y52" s="18" t="n">
        <v>0</v>
      </c>
      <c r="Z52" s="20" t="n">
        <v>0</v>
      </c>
      <c r="AA52" s="18" t="n">
        <v>1.79377065</v>
      </c>
      <c r="AB52" s="20" t="n">
        <v>0.29442498</v>
      </c>
    </row>
    <row r="53" spans="1:28">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n">
        <v>0</v>
      </c>
      <c r="R53" s="20" t="n">
        <v>0</v>
      </c>
      <c r="S53" s="18" t="n">
        <v>0</v>
      </c>
      <c r="T53" s="20" t="n">
        <v>0</v>
      </c>
      <c r="U53" s="18" t="s">
        <v>182</v>
      </c>
      <c r="V53" s="20" t="s">
        <v>182</v>
      </c>
      <c r="W53" s="18" t="n">
        <v>100</v>
      </c>
      <c r="X53" s="20" t="n">
        <v>0</v>
      </c>
      <c r="Y53" s="18" t="n">
        <v>0</v>
      </c>
      <c r="Z53" s="20" t="n">
        <v>0</v>
      </c>
      <c r="AA53" s="18" t="n">
        <v>0</v>
      </c>
      <c r="AB53" s="20" t="n">
        <v>0</v>
      </c>
    </row>
    <row r="54" spans="1:28">
      <c r="A54" s="15" t="s">
        <v>229</v>
      </c>
      <c r="B54" s="17" t="n">
        <v>4740</v>
      </c>
      <c r="C54" s="18">
        <f>(467.0/B54*100)</f>
        <v/>
      </c>
      <c r="D54" s="19" t="n">
        <v>4273</v>
      </c>
      <c r="E54" s="18" t="n">
        <v>10.99862702</v>
      </c>
      <c r="F54" s="20" t="n">
        <v>0.66459523</v>
      </c>
      <c r="G54" s="18" t="n">
        <v>12.19800076</v>
      </c>
      <c r="H54" s="20" t="n">
        <v>0.57908083</v>
      </c>
      <c r="I54" s="18" t="n">
        <v>6.71844127</v>
      </c>
      <c r="J54" s="20" t="n">
        <v>0.38000318</v>
      </c>
      <c r="K54" s="18" t="n">
        <v>12.54355764</v>
      </c>
      <c r="L54" s="20" t="n">
        <v>0.59399357</v>
      </c>
      <c r="M54" s="18" t="n">
        <v>10.59794333</v>
      </c>
      <c r="N54" s="20" t="n">
        <v>0.47499334</v>
      </c>
      <c r="O54" s="18" t="n">
        <v>11.4624164</v>
      </c>
      <c r="P54" s="20" t="n">
        <v>0.61106888</v>
      </c>
      <c r="Q54" s="18" t="n">
        <v>23.41420752</v>
      </c>
      <c r="R54" s="20" t="n">
        <v>0.83238615</v>
      </c>
      <c r="S54" s="18" t="n">
        <v>6.45879698</v>
      </c>
      <c r="T54" s="20" t="n">
        <v>0.4522775</v>
      </c>
      <c r="U54" s="18" t="s">
        <v>182</v>
      </c>
      <c r="V54" s="20" t="s">
        <v>182</v>
      </c>
      <c r="W54" s="18" t="n">
        <v>0</v>
      </c>
      <c r="X54" s="20" t="n">
        <v>0</v>
      </c>
      <c r="Y54" s="18" t="n">
        <v>0</v>
      </c>
      <c r="Z54" s="20" t="n">
        <v>0</v>
      </c>
      <c r="AA54" s="18" t="n">
        <v>5.6080091</v>
      </c>
      <c r="AB54" s="20" t="n">
        <v>0.63332152</v>
      </c>
    </row>
    <row r="55" spans="1:28">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n">
        <v>0</v>
      </c>
      <c r="R55" s="20" t="n">
        <v>0</v>
      </c>
      <c r="S55" s="18" t="n">
        <v>0</v>
      </c>
      <c r="T55" s="20" t="n">
        <v>0</v>
      </c>
      <c r="U55" s="18" t="s">
        <v>182</v>
      </c>
      <c r="V55" s="20" t="s">
        <v>182</v>
      </c>
      <c r="W55" s="18" t="n">
        <v>100</v>
      </c>
      <c r="X55" s="20" t="n">
        <v>0</v>
      </c>
      <c r="Y55" s="18" t="n">
        <v>0</v>
      </c>
      <c r="Z55" s="20" t="n">
        <v>0</v>
      </c>
      <c r="AA55" s="18" t="n">
        <v>0</v>
      </c>
      <c r="AB55" s="20" t="n">
        <v>0</v>
      </c>
    </row>
    <row r="56" spans="1:28">
      <c r="A56" s="15" t="s">
        <v>231</v>
      </c>
      <c r="B56" s="17" t="n">
        <v>5359</v>
      </c>
      <c r="C56" s="18">
        <f>(79.0/B56*100)</f>
        <v/>
      </c>
      <c r="D56" s="19" t="n">
        <v>5280</v>
      </c>
      <c r="E56" s="18" t="n">
        <v>5.50493008</v>
      </c>
      <c r="F56" s="20" t="n">
        <v>0.30776322</v>
      </c>
      <c r="G56" s="18" t="n">
        <v>7.05139321</v>
      </c>
      <c r="H56" s="20" t="n">
        <v>0.39437211</v>
      </c>
      <c r="I56" s="18" t="n">
        <v>7.5016254</v>
      </c>
      <c r="J56" s="20" t="n">
        <v>0.42397743</v>
      </c>
      <c r="K56" s="18" t="n">
        <v>13.49147419</v>
      </c>
      <c r="L56" s="20" t="n">
        <v>0.46874212</v>
      </c>
      <c r="M56" s="18" t="n">
        <v>23.95950689</v>
      </c>
      <c r="N56" s="20" t="n">
        <v>0.6483355</v>
      </c>
      <c r="O56" s="18" t="n">
        <v>18.50290193</v>
      </c>
      <c r="P56" s="20" t="n">
        <v>0.5362164</v>
      </c>
      <c r="Q56" s="18" t="n">
        <v>22.18857322</v>
      </c>
      <c r="R56" s="20" t="n">
        <v>0.66289707</v>
      </c>
      <c r="S56" s="18" t="n">
        <v>1.04754515</v>
      </c>
      <c r="T56" s="20" t="n">
        <v>0.16848116</v>
      </c>
      <c r="U56" s="18" t="s">
        <v>182</v>
      </c>
      <c r="V56" s="20" t="s">
        <v>182</v>
      </c>
      <c r="W56" s="18" t="n">
        <v>0</v>
      </c>
      <c r="X56" s="20" t="n">
        <v>0</v>
      </c>
      <c r="Y56" s="18" t="n">
        <v>0</v>
      </c>
      <c r="Z56" s="20" t="n">
        <v>0</v>
      </c>
      <c r="AA56" s="18" t="n">
        <v>0.75204993</v>
      </c>
      <c r="AB56" s="20" t="n">
        <v>0.22293121</v>
      </c>
    </row>
    <row r="57" spans="1:28">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n">
        <v>0</v>
      </c>
      <c r="R57" s="20" t="n">
        <v>0</v>
      </c>
      <c r="S57" s="18" t="n">
        <v>0</v>
      </c>
      <c r="T57" s="20" t="n">
        <v>0</v>
      </c>
      <c r="U57" s="18" t="s">
        <v>182</v>
      </c>
      <c r="V57" s="20" t="s">
        <v>182</v>
      </c>
      <c r="W57" s="18" t="n">
        <v>100</v>
      </c>
      <c r="X57" s="20" t="n">
        <v>0</v>
      </c>
      <c r="Y57" s="18" t="n">
        <v>0</v>
      </c>
      <c r="Z57" s="20" t="n">
        <v>0</v>
      </c>
      <c r="AA57" s="18" t="n">
        <v>0</v>
      </c>
      <c r="AB57" s="20" t="n">
        <v>0</v>
      </c>
    </row>
    <row r="58" spans="1:28">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n">
        <v>0</v>
      </c>
      <c r="R58" s="20" t="n">
        <v>0</v>
      </c>
      <c r="S58" s="18" t="n">
        <v>0</v>
      </c>
      <c r="T58" s="20" t="n">
        <v>0</v>
      </c>
      <c r="U58" s="18" t="s">
        <v>182</v>
      </c>
      <c r="V58" s="20" t="s">
        <v>182</v>
      </c>
      <c r="W58" s="18" t="n">
        <v>100</v>
      </c>
      <c r="X58" s="20" t="n">
        <v>0</v>
      </c>
      <c r="Y58" s="18" t="n">
        <v>0</v>
      </c>
      <c r="Z58" s="20" t="n">
        <v>0</v>
      </c>
      <c r="AA58" s="18" t="n">
        <v>0</v>
      </c>
      <c r="AB58" s="20" t="n">
        <v>0</v>
      </c>
    </row>
    <row r="59" spans="1:28">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n">
        <v>0</v>
      </c>
      <c r="R59" s="20" t="n">
        <v>0</v>
      </c>
      <c r="S59" s="18" t="n">
        <v>0</v>
      </c>
      <c r="T59" s="20" t="n">
        <v>0</v>
      </c>
      <c r="U59" s="18" t="s">
        <v>182</v>
      </c>
      <c r="V59" s="20" t="s">
        <v>182</v>
      </c>
      <c r="W59" s="18" t="n">
        <v>100</v>
      </c>
      <c r="X59" s="20" t="n">
        <v>0</v>
      </c>
      <c r="Y59" s="18" t="n">
        <v>0</v>
      </c>
      <c r="Z59" s="20" t="n">
        <v>0</v>
      </c>
      <c r="AA59" s="18" t="n">
        <v>0</v>
      </c>
      <c r="AB59" s="20" t="n">
        <v>0</v>
      </c>
    </row>
    <row r="60" spans="1:28">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n">
        <v>0</v>
      </c>
      <c r="R60" s="20" t="n">
        <v>0</v>
      </c>
      <c r="S60" s="18" t="n">
        <v>0</v>
      </c>
      <c r="T60" s="20" t="n">
        <v>0</v>
      </c>
      <c r="U60" s="18" t="s">
        <v>182</v>
      </c>
      <c r="V60" s="20" t="s">
        <v>182</v>
      </c>
      <c r="W60" s="18" t="n">
        <v>100</v>
      </c>
      <c r="X60" s="20" t="n">
        <v>0</v>
      </c>
      <c r="Y60" s="18" t="n">
        <v>0</v>
      </c>
      <c r="Z60" s="20" t="n">
        <v>0</v>
      </c>
      <c r="AA60" s="18" t="n">
        <v>0</v>
      </c>
      <c r="AB60" s="20" t="n">
        <v>0</v>
      </c>
    </row>
    <row r="61" spans="1:28">
      <c r="A61" s="15" t="s">
        <v>236</v>
      </c>
      <c r="B61" s="17" t="n">
        <v>6525</v>
      </c>
      <c r="C61" s="18">
        <f>(261.0/B61*100)</f>
        <v/>
      </c>
      <c r="D61" s="19" t="n">
        <v>6264</v>
      </c>
      <c r="E61" s="18" t="n">
        <v>2.9996935</v>
      </c>
      <c r="F61" s="20" t="n">
        <v>0.25408149</v>
      </c>
      <c r="G61" s="18" t="n">
        <v>5.24640829</v>
      </c>
      <c r="H61" s="20" t="n">
        <v>0.33651936</v>
      </c>
      <c r="I61" s="18" t="n">
        <v>7.5837406</v>
      </c>
      <c r="J61" s="20" t="n">
        <v>0.37845683</v>
      </c>
      <c r="K61" s="18" t="n">
        <v>17.09186801</v>
      </c>
      <c r="L61" s="20" t="n">
        <v>0.54296228</v>
      </c>
      <c r="M61" s="18" t="n">
        <v>25.83577979</v>
      </c>
      <c r="N61" s="20" t="n">
        <v>0.61882748</v>
      </c>
      <c r="O61" s="18" t="n">
        <v>19.26340554</v>
      </c>
      <c r="P61" s="20" t="n">
        <v>0.54175808</v>
      </c>
      <c r="Q61" s="18" t="n">
        <v>18.00925359</v>
      </c>
      <c r="R61" s="20" t="n">
        <v>0.61105228</v>
      </c>
      <c r="S61" s="18" t="n">
        <v>1.69676609</v>
      </c>
      <c r="T61" s="20" t="n">
        <v>0.19545509</v>
      </c>
      <c r="U61" s="18" t="s">
        <v>182</v>
      </c>
      <c r="V61" s="20" t="s">
        <v>182</v>
      </c>
      <c r="W61" s="18" t="n">
        <v>0</v>
      </c>
      <c r="X61" s="20" t="n">
        <v>0</v>
      </c>
      <c r="Y61" s="18" t="n">
        <v>0</v>
      </c>
      <c r="Z61" s="20" t="n">
        <v>0</v>
      </c>
      <c r="AA61" s="18" t="n">
        <v>2.2730846</v>
      </c>
      <c r="AB61" s="20" t="n">
        <v>0.43848257</v>
      </c>
    </row>
    <row r="62" spans="1:28">
      <c r="A62" s="15" t="s">
        <v>237</v>
      </c>
      <c r="B62" s="17" t="n">
        <v>4476</v>
      </c>
      <c r="C62" s="18">
        <f>(5.0/B62*100)</f>
        <v/>
      </c>
      <c r="D62" s="19" t="n">
        <v>4471</v>
      </c>
      <c r="E62" s="18" t="n">
        <v>5.83842752</v>
      </c>
      <c r="F62" s="20" t="n">
        <v>0.33710251</v>
      </c>
      <c r="G62" s="18" t="n">
        <v>3.17565111</v>
      </c>
      <c r="H62" s="20" t="n">
        <v>0.25560288</v>
      </c>
      <c r="I62" s="18" t="n">
        <v>4.38841627</v>
      </c>
      <c r="J62" s="20" t="n">
        <v>0.27104595</v>
      </c>
      <c r="K62" s="18" t="n">
        <v>10.05673696</v>
      </c>
      <c r="L62" s="20" t="n">
        <v>0.5047616</v>
      </c>
      <c r="M62" s="18" t="n">
        <v>23.30232405</v>
      </c>
      <c r="N62" s="20" t="n">
        <v>0.53895614</v>
      </c>
      <c r="O62" s="18" t="n">
        <v>21.88948649</v>
      </c>
      <c r="P62" s="20" t="n">
        <v>0.63010772</v>
      </c>
      <c r="Q62" s="18" t="n">
        <v>30.45076395</v>
      </c>
      <c r="R62" s="20" t="n">
        <v>0.7208595</v>
      </c>
      <c r="S62" s="18" t="n">
        <v>0.69657393</v>
      </c>
      <c r="T62" s="20" t="n">
        <v>0.15065048</v>
      </c>
      <c r="U62" s="18" t="s">
        <v>182</v>
      </c>
      <c r="V62" s="20" t="s">
        <v>182</v>
      </c>
      <c r="W62" s="18" t="n">
        <v>0</v>
      </c>
      <c r="X62" s="20" t="n">
        <v>0</v>
      </c>
      <c r="Y62" s="18" t="n">
        <v>0</v>
      </c>
      <c r="Z62" s="20" t="n">
        <v>0</v>
      </c>
      <c r="AA62" s="18" t="n">
        <v>0.20161971</v>
      </c>
      <c r="AB62" s="20" t="n">
        <v>0.06713152</v>
      </c>
    </row>
    <row r="63" spans="1:28">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n">
        <v>0</v>
      </c>
      <c r="R63" s="20" t="n">
        <v>0</v>
      </c>
      <c r="S63" s="18" t="n">
        <v>0</v>
      </c>
      <c r="T63" s="20" t="n">
        <v>0</v>
      </c>
      <c r="U63" s="18" t="s">
        <v>182</v>
      </c>
      <c r="V63" s="20" t="s">
        <v>182</v>
      </c>
      <c r="W63" s="18" t="n">
        <v>100</v>
      </c>
      <c r="X63" s="20" t="n">
        <v>0</v>
      </c>
      <c r="Y63" s="18" t="n">
        <v>0</v>
      </c>
      <c r="Z63" s="20" t="n">
        <v>0</v>
      </c>
      <c r="AA63" s="18" t="n">
        <v>0</v>
      </c>
      <c r="AB63" s="20" t="n">
        <v>0</v>
      </c>
    </row>
    <row r="64" spans="1:28">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n">
        <v>0</v>
      </c>
      <c r="R64" s="20" t="n">
        <v>0</v>
      </c>
      <c r="S64" s="18" t="n">
        <v>0</v>
      </c>
      <c r="T64" s="20" t="n">
        <v>0</v>
      </c>
      <c r="U64" s="18" t="s">
        <v>182</v>
      </c>
      <c r="V64" s="20" t="s">
        <v>182</v>
      </c>
      <c r="W64" s="18" t="n">
        <v>100</v>
      </c>
      <c r="X64" s="20" t="n">
        <v>0</v>
      </c>
      <c r="Y64" s="18" t="n">
        <v>0</v>
      </c>
      <c r="Z64" s="20" t="n">
        <v>0</v>
      </c>
      <c r="AA64" s="18" t="n">
        <v>0</v>
      </c>
      <c r="AB64" s="20" t="n">
        <v>0</v>
      </c>
    </row>
    <row r="65" spans="1:28">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n">
        <v>0</v>
      </c>
      <c r="R65" s="20" t="n">
        <v>0</v>
      </c>
      <c r="S65" s="18" t="n">
        <v>0</v>
      </c>
      <c r="T65" s="20" t="n">
        <v>0</v>
      </c>
      <c r="U65" s="18" t="s">
        <v>182</v>
      </c>
      <c r="V65" s="20" t="s">
        <v>182</v>
      </c>
      <c r="W65" s="18" t="n">
        <v>100</v>
      </c>
      <c r="X65" s="20" t="n">
        <v>0</v>
      </c>
      <c r="Y65" s="18" t="n">
        <v>0</v>
      </c>
      <c r="Z65" s="20" t="n">
        <v>0</v>
      </c>
      <c r="AA65" s="18" t="n">
        <v>0</v>
      </c>
      <c r="AB65" s="20" t="n">
        <v>0</v>
      </c>
    </row>
    <row r="66" spans="1:28">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n">
        <v>0</v>
      </c>
      <c r="R66" s="20" t="n">
        <v>0</v>
      </c>
      <c r="S66" s="18" t="n">
        <v>0</v>
      </c>
      <c r="T66" s="20" t="n">
        <v>0</v>
      </c>
      <c r="U66" s="18" t="s">
        <v>182</v>
      </c>
      <c r="V66" s="20" t="s">
        <v>182</v>
      </c>
      <c r="W66" s="18" t="n">
        <v>100</v>
      </c>
      <c r="X66" s="20" t="n">
        <v>0</v>
      </c>
      <c r="Y66" s="18" t="n">
        <v>0</v>
      </c>
      <c r="Z66" s="20" t="n">
        <v>0</v>
      </c>
      <c r="AA66" s="18" t="n">
        <v>0</v>
      </c>
      <c r="AB66" s="20" t="n">
        <v>0</v>
      </c>
    </row>
    <row r="67" spans="1:28">
      <c r="A67" s="15" t="s">
        <v>242</v>
      </c>
      <c r="B67" s="17" t="n">
        <v>6971</v>
      </c>
      <c r="C67" s="18">
        <f>(28.0/B67*100)</f>
        <v/>
      </c>
      <c r="D67" s="19" t="n">
        <v>6943</v>
      </c>
      <c r="E67" s="18" t="n">
        <v>8.108591479999999</v>
      </c>
      <c r="F67" s="20" t="n">
        <v>0.43825777</v>
      </c>
      <c r="G67" s="18" t="n">
        <v>11.99499996</v>
      </c>
      <c r="H67" s="20" t="n">
        <v>0.4064994</v>
      </c>
      <c r="I67" s="18" t="n">
        <v>12.87018863</v>
      </c>
      <c r="J67" s="20" t="n">
        <v>0.50046918</v>
      </c>
      <c r="K67" s="18" t="n">
        <v>17.60395781</v>
      </c>
      <c r="L67" s="20" t="n">
        <v>0.54504481</v>
      </c>
      <c r="M67" s="18" t="n">
        <v>16.81209644</v>
      </c>
      <c r="N67" s="20" t="n">
        <v>0.52531007</v>
      </c>
      <c r="O67" s="18" t="n">
        <v>11.57275536</v>
      </c>
      <c r="P67" s="20" t="n">
        <v>0.48473678</v>
      </c>
      <c r="Q67" s="18" t="n">
        <v>12.09390866</v>
      </c>
      <c r="R67" s="20" t="n">
        <v>0.57640054</v>
      </c>
      <c r="S67" s="18" t="n">
        <v>8.57428917</v>
      </c>
      <c r="T67" s="20" t="n">
        <v>0.53565511</v>
      </c>
      <c r="U67" s="18" t="s">
        <v>182</v>
      </c>
      <c r="V67" s="20" t="s">
        <v>182</v>
      </c>
      <c r="W67" s="18" t="n">
        <v>0</v>
      </c>
      <c r="X67" s="20" t="n">
        <v>0</v>
      </c>
      <c r="Y67" s="18" t="n">
        <v>0</v>
      </c>
      <c r="Z67" s="20" t="n">
        <v>0</v>
      </c>
      <c r="AA67" s="18" t="n">
        <v>0.36921249</v>
      </c>
      <c r="AB67" s="20" t="n">
        <v>0.06898994</v>
      </c>
    </row>
    <row r="68" spans="1:28">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n">
        <v>0</v>
      </c>
      <c r="R68" s="20" t="n">
        <v>0</v>
      </c>
      <c r="S68" s="18" t="n">
        <v>0</v>
      </c>
      <c r="T68" s="20" t="n">
        <v>0</v>
      </c>
      <c r="U68" s="18" t="s">
        <v>182</v>
      </c>
      <c r="V68" s="20" t="s">
        <v>182</v>
      </c>
      <c r="W68" s="18" t="n">
        <v>100</v>
      </c>
      <c r="X68" s="20" t="n">
        <v>0</v>
      </c>
      <c r="Y68" s="18" t="n">
        <v>0</v>
      </c>
      <c r="Z68" s="20" t="n">
        <v>0</v>
      </c>
      <c r="AA68" s="18" t="n">
        <v>0</v>
      </c>
      <c r="AB68" s="20" t="n">
        <v>0</v>
      </c>
    </row>
    <row r="69" spans="1:28">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n">
        <v>0</v>
      </c>
      <c r="R69" s="20" t="n">
        <v>0</v>
      </c>
      <c r="S69" s="18" t="n">
        <v>0</v>
      </c>
      <c r="T69" s="20" t="n">
        <v>0</v>
      </c>
      <c r="U69" s="18" t="s">
        <v>182</v>
      </c>
      <c r="V69" s="20" t="s">
        <v>182</v>
      </c>
      <c r="W69" s="18" t="n">
        <v>100</v>
      </c>
      <c r="X69" s="20" t="n">
        <v>0</v>
      </c>
      <c r="Y69" s="18" t="n">
        <v>0</v>
      </c>
      <c r="Z69" s="20" t="n">
        <v>0</v>
      </c>
      <c r="AA69" s="18" t="n">
        <v>0</v>
      </c>
      <c r="AB69" s="20" t="n">
        <v>0</v>
      </c>
    </row>
    <row r="70" spans="1:28">
      <c r="A70" s="15" t="s">
        <v>245</v>
      </c>
      <c r="B70" s="17" t="n">
        <v>6036</v>
      </c>
      <c r="C70" s="18">
        <f>(223.0/B70*100)</f>
        <v/>
      </c>
      <c r="D70" s="19" t="n">
        <v>5813</v>
      </c>
      <c r="E70" s="18" t="n">
        <v>3.56884191</v>
      </c>
      <c r="F70" s="20" t="n">
        <v>0.26605443</v>
      </c>
      <c r="G70" s="18" t="n">
        <v>4.23808634</v>
      </c>
      <c r="H70" s="20" t="n">
        <v>0.32516547</v>
      </c>
      <c r="I70" s="18" t="n">
        <v>5.39505564</v>
      </c>
      <c r="J70" s="20" t="n">
        <v>0.28594522</v>
      </c>
      <c r="K70" s="18" t="n">
        <v>12.89687738</v>
      </c>
      <c r="L70" s="20" t="n">
        <v>0.54761901</v>
      </c>
      <c r="M70" s="18" t="n">
        <v>22.7116861</v>
      </c>
      <c r="N70" s="20" t="n">
        <v>0.59504167</v>
      </c>
      <c r="O70" s="18" t="n">
        <v>19.41153145</v>
      </c>
      <c r="P70" s="20" t="n">
        <v>0.64125794</v>
      </c>
      <c r="Q70" s="18" t="n">
        <v>28.51433098</v>
      </c>
      <c r="R70" s="20" t="n">
        <v>0.98807269</v>
      </c>
      <c r="S70" s="18" t="n">
        <v>1.10406142</v>
      </c>
      <c r="T70" s="20" t="n">
        <v>0.12357195</v>
      </c>
      <c r="U70" s="18" t="s">
        <v>182</v>
      </c>
      <c r="V70" s="20" t="s">
        <v>182</v>
      </c>
      <c r="W70" s="18" t="n">
        <v>0</v>
      </c>
      <c r="X70" s="20" t="n">
        <v>0</v>
      </c>
      <c r="Y70" s="18" t="n">
        <v>0</v>
      </c>
      <c r="Z70" s="20" t="n">
        <v>0</v>
      </c>
      <c r="AA70" s="18" t="n">
        <v>2.15952878</v>
      </c>
      <c r="AB70" s="20" t="n">
        <v>0.27253259</v>
      </c>
    </row>
    <row r="71" spans="1:28">
      <c r="A71" s="15" t="s">
        <v>246</v>
      </c>
      <c r="B71" s="17" t="n">
        <v>6115</v>
      </c>
      <c r="C71" s="18">
        <f>(114.0/B71*100)</f>
        <v/>
      </c>
      <c r="D71" s="19" t="n">
        <v>6001</v>
      </c>
      <c r="E71" s="18" t="n">
        <v>3.39424883</v>
      </c>
      <c r="F71" s="20" t="n">
        <v>0.21773434</v>
      </c>
      <c r="G71" s="18" t="n">
        <v>3.26731836</v>
      </c>
      <c r="H71" s="20" t="n">
        <v>0.22996924</v>
      </c>
      <c r="I71" s="18" t="n">
        <v>5.42958507</v>
      </c>
      <c r="J71" s="20" t="n">
        <v>0.31309289</v>
      </c>
      <c r="K71" s="18" t="n">
        <v>11.87105829</v>
      </c>
      <c r="L71" s="20" t="n">
        <v>0.42702374</v>
      </c>
      <c r="M71" s="18" t="n">
        <v>24.33587448</v>
      </c>
      <c r="N71" s="20" t="n">
        <v>0.47820286</v>
      </c>
      <c r="O71" s="18" t="n">
        <v>20.80694913</v>
      </c>
      <c r="P71" s="20" t="n">
        <v>0.4609436</v>
      </c>
      <c r="Q71" s="18" t="n">
        <v>29.71195523</v>
      </c>
      <c r="R71" s="20" t="n">
        <v>0.53777645</v>
      </c>
      <c r="S71" s="18" t="n">
        <v>0.55945895</v>
      </c>
      <c r="T71" s="20" t="n">
        <v>0.092889</v>
      </c>
      <c r="U71" s="18" t="s">
        <v>182</v>
      </c>
      <c r="V71" s="20" t="s">
        <v>182</v>
      </c>
      <c r="W71" s="18" t="n">
        <v>0</v>
      </c>
      <c r="X71" s="20" t="n">
        <v>0</v>
      </c>
      <c r="Y71" s="18" t="n">
        <v>0</v>
      </c>
      <c r="Z71" s="20" t="n">
        <v>0</v>
      </c>
      <c r="AA71" s="18" t="n">
        <v>0.62355167</v>
      </c>
      <c r="AB71" s="20" t="n">
        <v>0.10025716</v>
      </c>
    </row>
    <row r="72" spans="1:28">
      <c r="A72" s="15" t="s">
        <v>247</v>
      </c>
      <c r="B72" s="17" t="n">
        <v>7708</v>
      </c>
      <c r="C72" s="18">
        <f>(8.0/B72*100)</f>
        <v/>
      </c>
      <c r="D72" s="19" t="n">
        <v>7700</v>
      </c>
      <c r="E72" s="18" t="n">
        <v>3.19324236</v>
      </c>
      <c r="F72" s="20" t="n">
        <v>0.22079848</v>
      </c>
      <c r="G72" s="18" t="n">
        <v>4.99840613</v>
      </c>
      <c r="H72" s="20" t="n">
        <v>0.25392354</v>
      </c>
      <c r="I72" s="18" t="n">
        <v>6.91252059</v>
      </c>
      <c r="J72" s="20" t="n">
        <v>0.3717535</v>
      </c>
      <c r="K72" s="18" t="n">
        <v>13.53734055</v>
      </c>
      <c r="L72" s="20" t="n">
        <v>0.49276154</v>
      </c>
      <c r="M72" s="18" t="n">
        <v>20.93821686</v>
      </c>
      <c r="N72" s="20" t="n">
        <v>0.50885198</v>
      </c>
      <c r="O72" s="18" t="n">
        <v>17.73376391</v>
      </c>
      <c r="P72" s="20" t="n">
        <v>0.56506969</v>
      </c>
      <c r="Q72" s="18" t="n">
        <v>31.90692574</v>
      </c>
      <c r="R72" s="20" t="n">
        <v>0.70894016</v>
      </c>
      <c r="S72" s="18" t="n">
        <v>0.64729876</v>
      </c>
      <c r="T72" s="20" t="n">
        <v>0.10399118</v>
      </c>
      <c r="U72" s="18" t="s">
        <v>182</v>
      </c>
      <c r="V72" s="20" t="s">
        <v>182</v>
      </c>
      <c r="W72" s="18" t="n">
        <v>0</v>
      </c>
      <c r="X72" s="20" t="n">
        <v>0</v>
      </c>
      <c r="Y72" s="18" t="n">
        <v>0</v>
      </c>
      <c r="Z72" s="20" t="n">
        <v>0</v>
      </c>
      <c r="AA72" s="18" t="n">
        <v>0.13228511</v>
      </c>
      <c r="AB72" s="20" t="n">
        <v>0.03998542</v>
      </c>
    </row>
    <row r="73" spans="1:28">
      <c r="A73" s="15" t="s">
        <v>248</v>
      </c>
      <c r="B73" s="17" t="n">
        <v>8249</v>
      </c>
      <c r="C73" s="18">
        <f>(235.0/B73*100)</f>
        <v/>
      </c>
      <c r="D73" s="19" t="n">
        <v>8014</v>
      </c>
      <c r="E73" s="18" t="n">
        <v>6.25366787</v>
      </c>
      <c r="F73" s="20" t="n">
        <v>0.39007867</v>
      </c>
      <c r="G73" s="18" t="n">
        <v>5.29777972</v>
      </c>
      <c r="H73" s="20" t="n">
        <v>0.34763016</v>
      </c>
      <c r="I73" s="18" t="n">
        <v>6.28434153</v>
      </c>
      <c r="J73" s="20" t="n">
        <v>0.34187107</v>
      </c>
      <c r="K73" s="18" t="n">
        <v>12.35814909</v>
      </c>
      <c r="L73" s="20" t="n">
        <v>0.48731562</v>
      </c>
      <c r="M73" s="18" t="n">
        <v>16.47349524</v>
      </c>
      <c r="N73" s="20" t="n">
        <v>0.63249846</v>
      </c>
      <c r="O73" s="18" t="n">
        <v>18.74973542</v>
      </c>
      <c r="P73" s="20" t="n">
        <v>0.6151573299999999</v>
      </c>
      <c r="Q73" s="18" t="n">
        <v>30.89703608</v>
      </c>
      <c r="R73" s="20" t="n">
        <v>0.99698137</v>
      </c>
      <c r="S73" s="18" t="n">
        <v>2.9017784</v>
      </c>
      <c r="T73" s="20" t="n">
        <v>0.2959944</v>
      </c>
      <c r="U73" s="18" t="s">
        <v>182</v>
      </c>
      <c r="V73" s="20" t="s">
        <v>182</v>
      </c>
      <c r="W73" s="18" t="n">
        <v>0</v>
      </c>
      <c r="X73" s="20" t="n">
        <v>0</v>
      </c>
      <c r="Y73" s="18" t="n">
        <v>0</v>
      </c>
      <c r="Z73" s="20" t="n">
        <v>0</v>
      </c>
      <c r="AA73" s="18" t="n">
        <v>0.78401664</v>
      </c>
      <c r="AB73" s="20" t="n">
        <v>0.14942643</v>
      </c>
    </row>
    <row r="74" spans="1:28">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n">
        <v>0</v>
      </c>
      <c r="R74" s="20" t="n">
        <v>0</v>
      </c>
      <c r="S74" s="18" t="n">
        <v>0</v>
      </c>
      <c r="T74" s="20" t="n">
        <v>0</v>
      </c>
      <c r="U74" s="18" t="s">
        <v>182</v>
      </c>
      <c r="V74" s="20" t="s">
        <v>182</v>
      </c>
      <c r="W74" s="18" t="n">
        <v>100</v>
      </c>
      <c r="X74" s="20" t="n">
        <v>0</v>
      </c>
      <c r="Y74" s="18" t="n">
        <v>0</v>
      </c>
      <c r="Z74" s="20" t="n">
        <v>0</v>
      </c>
      <c r="AA74" s="18" t="n">
        <v>0</v>
      </c>
      <c r="AB74" s="20" t="n">
        <v>0</v>
      </c>
    </row>
    <row r="75" spans="1:28">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n">
        <v>0</v>
      </c>
      <c r="R75" s="20" t="n">
        <v>0</v>
      </c>
      <c r="S75" s="18" t="n">
        <v>0</v>
      </c>
      <c r="T75" s="20" t="n">
        <v>0</v>
      </c>
      <c r="U75" s="18" t="s">
        <v>182</v>
      </c>
      <c r="V75" s="20" t="s">
        <v>182</v>
      </c>
      <c r="W75" s="18" t="n">
        <v>100</v>
      </c>
      <c r="X75" s="20" t="n">
        <v>0</v>
      </c>
      <c r="Y75" s="18" t="n">
        <v>0</v>
      </c>
      <c r="Z75" s="20" t="n">
        <v>0</v>
      </c>
      <c r="AA75" s="18" t="n">
        <v>0</v>
      </c>
      <c r="AB75" s="20" t="n">
        <v>0</v>
      </c>
    </row>
    <row r="76" spans="1:28">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n">
        <v>0</v>
      </c>
      <c r="R76" s="20" t="n">
        <v>0</v>
      </c>
      <c r="S76" s="18" t="n">
        <v>0</v>
      </c>
      <c r="T76" s="20" t="n">
        <v>0</v>
      </c>
      <c r="U76" s="18" t="s">
        <v>182</v>
      </c>
      <c r="V76" s="20" t="s">
        <v>182</v>
      </c>
      <c r="W76" s="18" t="n">
        <v>100</v>
      </c>
      <c r="X76" s="20" t="n">
        <v>0</v>
      </c>
      <c r="Y76" s="18" t="n">
        <v>0</v>
      </c>
      <c r="Z76" s="20" t="n">
        <v>0</v>
      </c>
      <c r="AA76" s="18" t="n">
        <v>0</v>
      </c>
      <c r="AB76" s="20" t="n">
        <v>0</v>
      </c>
    </row>
    <row r="77" spans="1:28">
      <c r="A77" s="15" t="s">
        <v>252</v>
      </c>
      <c r="B77" s="17" t="n">
        <v>6062</v>
      </c>
      <c r="C77" s="18">
        <f>(276.0/B77*100)</f>
        <v/>
      </c>
      <c r="D77" s="19" t="n">
        <v>5786</v>
      </c>
      <c r="E77" s="18" t="n">
        <v>7.09290232</v>
      </c>
      <c r="F77" s="20" t="n">
        <v>0.39995857</v>
      </c>
      <c r="G77" s="18" t="n">
        <v>6.49040733</v>
      </c>
      <c r="H77" s="20" t="n">
        <v>0.3147874</v>
      </c>
      <c r="I77" s="18" t="n">
        <v>5.27693781</v>
      </c>
      <c r="J77" s="20" t="n">
        <v>0.2829563</v>
      </c>
      <c r="K77" s="18" t="n">
        <v>10.14693494</v>
      </c>
      <c r="L77" s="20" t="n">
        <v>0.3905614</v>
      </c>
      <c r="M77" s="18" t="n">
        <v>13.8069447</v>
      </c>
      <c r="N77" s="20" t="n">
        <v>0.5325170299999999</v>
      </c>
      <c r="O77" s="18" t="n">
        <v>15.61313171</v>
      </c>
      <c r="P77" s="20" t="n">
        <v>0.5211204699999999</v>
      </c>
      <c r="Q77" s="18" t="n">
        <v>33.33740936</v>
      </c>
      <c r="R77" s="20" t="n">
        <v>0.73684645</v>
      </c>
      <c r="S77" s="18" t="n">
        <v>1.16894478</v>
      </c>
      <c r="T77" s="20" t="n">
        <v>0.13441982</v>
      </c>
      <c r="U77" s="18" t="s">
        <v>182</v>
      </c>
      <c r="V77" s="20" t="s">
        <v>182</v>
      </c>
      <c r="W77" s="18" t="n">
        <v>0</v>
      </c>
      <c r="X77" s="20" t="n">
        <v>0</v>
      </c>
      <c r="Y77" s="18" t="n">
        <v>0</v>
      </c>
      <c r="Z77" s="20" t="n">
        <v>0</v>
      </c>
      <c r="AA77" s="18" t="n">
        <v>7.06638705</v>
      </c>
      <c r="AB77" s="20" t="n">
        <v>0.68319601</v>
      </c>
    </row>
    <row r="78" spans="1:28">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n">
        <v>0</v>
      </c>
      <c r="R78" s="20" t="n">
        <v>0</v>
      </c>
      <c r="S78" s="18" t="n">
        <v>0</v>
      </c>
      <c r="T78" s="20" t="n">
        <v>0</v>
      </c>
      <c r="U78" s="18" t="s">
        <v>182</v>
      </c>
      <c r="V78" s="20" t="s">
        <v>182</v>
      </c>
      <c r="W78" s="18" t="n">
        <v>100</v>
      </c>
      <c r="X78" s="20" t="n">
        <v>0</v>
      </c>
      <c r="Y78" s="18" t="n">
        <v>0</v>
      </c>
      <c r="Z78" s="20" t="n">
        <v>0</v>
      </c>
      <c r="AA78" s="18" t="n">
        <v>0</v>
      </c>
      <c r="AB78" s="20" t="n">
        <v>0</v>
      </c>
    </row>
    <row customHeight="1" ht="25" r="79" spans="1:28">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n">
        <v>0</v>
      </c>
      <c r="R79" s="20" t="n">
        <v>0</v>
      </c>
      <c r="S79" s="18" t="n">
        <v>0</v>
      </c>
      <c r="T79" s="20" t="n">
        <v>0</v>
      </c>
      <c r="U79" s="18" t="s">
        <v>182</v>
      </c>
      <c r="V79" s="20" t="s">
        <v>182</v>
      </c>
      <c r="W79" s="18" t="n">
        <v>100</v>
      </c>
      <c r="X79" s="20" t="n">
        <v>0</v>
      </c>
      <c r="Y79" s="18" t="n">
        <v>0</v>
      </c>
      <c r="Z79" s="20" t="n">
        <v>0</v>
      </c>
      <c r="AA79" s="18" t="n">
        <v>0</v>
      </c>
      <c r="AB79" s="20" t="n">
        <v>0</v>
      </c>
    </row>
    <row r="80" spans="1:28">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n">
        <v>0</v>
      </c>
      <c r="R80" s="20" t="n">
        <v>0</v>
      </c>
      <c r="S80" s="18" t="n">
        <v>0</v>
      </c>
      <c r="T80" s="20" t="n">
        <v>0</v>
      </c>
      <c r="U80" s="18" t="s">
        <v>182</v>
      </c>
      <c r="V80" s="20" t="s">
        <v>182</v>
      </c>
      <c r="W80" s="18" t="n">
        <v>100</v>
      </c>
      <c r="X80" s="20" t="n">
        <v>0</v>
      </c>
      <c r="Y80" s="18" t="n">
        <v>0</v>
      </c>
      <c r="Z80" s="20" t="n">
        <v>0</v>
      </c>
      <c r="AA80" s="18" t="n">
        <v>0</v>
      </c>
      <c r="AB80" s="20" t="n">
        <v>0</v>
      </c>
    </row>
    <row r="81" spans="1:28">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n">
        <v>0</v>
      </c>
      <c r="R81" s="20" t="n">
        <v>0</v>
      </c>
      <c r="S81" s="18" t="n">
        <v>0</v>
      </c>
      <c r="T81" s="20" t="n">
        <v>0</v>
      </c>
      <c r="U81" s="18" t="s">
        <v>182</v>
      </c>
      <c r="V81" s="20" t="s">
        <v>182</v>
      </c>
      <c r="W81" s="18" t="n">
        <v>100</v>
      </c>
      <c r="X81" s="20" t="n">
        <v>0</v>
      </c>
      <c r="Y81" s="18" t="n">
        <v>0</v>
      </c>
      <c r="Z81" s="20" t="n">
        <v>0</v>
      </c>
      <c r="AA81" s="18" t="n">
        <v>0</v>
      </c>
      <c r="AB81" s="20" t="n">
        <v>0</v>
      </c>
    </row>
    <row r="82" spans="1:28">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c r="Y82" s="22" t="s">
        <v>257</v>
      </c>
      <c r="Z82" s="22" t="s">
        <v>257</v>
      </c>
      <c r="AA82" s="22" t="s">
        <v>257</v>
      </c>
      <c r="AB82" s="22" t="s">
        <v>257</v>
      </c>
    </row>
    <row r="83" spans="1:28">
      <c r="A83" s="3" t="s">
        <v>258</v>
      </c>
    </row>
    <row r="84" spans="1:28">
      <c r="A84" s="23" t="s">
        <v>259</v>
      </c>
    </row>
    <row r="85" spans="1:28">
      <c r="A85" s="23" t="s">
        <v>260</v>
      </c>
    </row>
    <row customHeight="1" ht="30" r="86" spans="1:28">
      <c r="A86" s="23" t="s">
        <v>261</v>
      </c>
    </row>
    <row customHeight="1" ht="30" r="87" spans="1:28">
      <c r="A87" s="23" t="s">
        <v>257</v>
      </c>
    </row>
    <row customHeight="1" ht="30" r="88" spans="1:28">
      <c r="A88" s="23" t="s">
        <v>262</v>
      </c>
    </row>
    <row customHeight="1" ht="30" r="89" spans="1:28">
      <c r="A89" s="23" t="s">
        <v>263</v>
      </c>
    </row>
    <row customHeight="1" ht="30" r="90" spans="1:28">
      <c r="A90" s="23" t="s">
        <v>264</v>
      </c>
    </row>
    <row customHeight="1" ht="30" r="91" spans="1:28">
      <c r="A91" s="23" t="s">
        <v>265</v>
      </c>
    </row>
    <row customHeight="1" ht="30" r="92" spans="1:28">
      <c r="A92" s="23" t="s">
        <v>266</v>
      </c>
    </row>
    <row customHeight="1" ht="30" r="93" spans="1:28">
      <c r="A93" s="23" t="s">
        <v>267</v>
      </c>
    </row>
    <row customHeight="1" ht="30" r="94" spans="1:28">
      <c r="A94" s="23" t="s">
        <v>268</v>
      </c>
    </row>
    <row customHeight="1" ht="30" r="95" spans="1:28">
      <c r="A95" s="23" t="s">
        <v>269</v>
      </c>
    </row>
    <row customHeight="1" ht="30" r="96" spans="1:28">
      <c r="A96" s="23" t="s">
        <v>270</v>
      </c>
    </row>
  </sheetData>
  <mergeCells count="27">
    <mergeCell ref="E4:F4"/>
    <mergeCell ref="G4:H4"/>
    <mergeCell ref="I4:J4"/>
    <mergeCell ref="K4:L4"/>
    <mergeCell ref="M4:N4"/>
    <mergeCell ref="O4:P4"/>
    <mergeCell ref="Q4:R4"/>
    <mergeCell ref="S4:T4"/>
    <mergeCell ref="U4:V4"/>
    <mergeCell ref="W4:X4"/>
    <mergeCell ref="Y4:Z4"/>
    <mergeCell ref="AA4:AB4"/>
    <mergeCell ref="A1:AB1"/>
    <mergeCell ref="A2:AB2"/>
    <mergeCell ref="A84:AB84"/>
    <mergeCell ref="A85:AB85"/>
    <mergeCell ref="A86:AB86"/>
    <mergeCell ref="A87:AB87"/>
    <mergeCell ref="A88:AB88"/>
    <mergeCell ref="A89:AB89"/>
    <mergeCell ref="A90:AB90"/>
    <mergeCell ref="A91:AB91"/>
    <mergeCell ref="A92:AB92"/>
    <mergeCell ref="A93:AB93"/>
    <mergeCell ref="A94:AB94"/>
    <mergeCell ref="A95:AB95"/>
    <mergeCell ref="A96:AB96"/>
  </mergeCells>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311</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30.57936592</v>
      </c>
      <c r="F7" s="20" t="n">
        <v>0.48483498</v>
      </c>
      <c r="G7" s="18" t="n">
        <v>15.45141394</v>
      </c>
      <c r="H7" s="20" t="n">
        <v>0.36038076</v>
      </c>
      <c r="I7" s="18" t="n">
        <v>23.37905767</v>
      </c>
      <c r="J7" s="20" t="n">
        <v>0.42691562</v>
      </c>
      <c r="K7" s="18" t="n">
        <v>14.85910621</v>
      </c>
      <c r="L7" s="20" t="n">
        <v>0.35665398</v>
      </c>
      <c r="M7" s="18" t="n">
        <v>9.34914391</v>
      </c>
      <c r="N7" s="20" t="n">
        <v>0.25280803</v>
      </c>
      <c r="O7" s="18" t="n">
        <v>0.68415205</v>
      </c>
      <c r="P7" s="20" t="n">
        <v>0.08954156000000001</v>
      </c>
      <c r="Q7" s="18" t="s">
        <v>182</v>
      </c>
      <c r="R7" s="20" t="s">
        <v>182</v>
      </c>
      <c r="S7" s="18" t="n">
        <v>0</v>
      </c>
      <c r="T7" s="20" t="n">
        <v>0</v>
      </c>
      <c r="U7" s="18" t="n">
        <v>0</v>
      </c>
      <c r="V7" s="20" t="n">
        <v>0</v>
      </c>
      <c r="W7" s="18" t="n">
        <v>5.6977603</v>
      </c>
      <c r="X7" s="20" t="n">
        <v>0.33696292</v>
      </c>
    </row>
    <row r="8" spans="1:24">
      <c r="A8" s="15" t="s">
        <v>183</v>
      </c>
      <c r="B8" s="17" t="n">
        <v>7007</v>
      </c>
      <c r="C8" s="18">
        <f>(143.0/B8*100)</f>
        <v/>
      </c>
      <c r="D8" s="19" t="n">
        <v>6864</v>
      </c>
      <c r="E8" s="18" t="n">
        <v>46.9606422</v>
      </c>
      <c r="F8" s="20" t="n">
        <v>0.90495373</v>
      </c>
      <c r="G8" s="18" t="n">
        <v>12.32872187</v>
      </c>
      <c r="H8" s="20" t="n">
        <v>0.46019159</v>
      </c>
      <c r="I8" s="18" t="n">
        <v>16.31175134</v>
      </c>
      <c r="J8" s="20" t="n">
        <v>0.49850362</v>
      </c>
      <c r="K8" s="18" t="n">
        <v>9.909930900000001</v>
      </c>
      <c r="L8" s="20" t="n">
        <v>0.48503316</v>
      </c>
      <c r="M8" s="18" t="n">
        <v>8.17456424</v>
      </c>
      <c r="N8" s="20" t="n">
        <v>0.34864943</v>
      </c>
      <c r="O8" s="18" t="n">
        <v>0.38416514</v>
      </c>
      <c r="P8" s="20" t="n">
        <v>0.10070607</v>
      </c>
      <c r="Q8" s="18" t="s">
        <v>182</v>
      </c>
      <c r="R8" s="20" t="s">
        <v>182</v>
      </c>
      <c r="S8" s="18" t="n">
        <v>0.48216533</v>
      </c>
      <c r="T8" s="20" t="n">
        <v>0.11875491</v>
      </c>
      <c r="U8" s="18" t="n">
        <v>0</v>
      </c>
      <c r="V8" s="20" t="n">
        <v>0</v>
      </c>
      <c r="W8" s="18" t="n">
        <v>5.44805898</v>
      </c>
      <c r="X8" s="20" t="n">
        <v>0.44421067</v>
      </c>
    </row>
    <row r="9" spans="1:24">
      <c r="A9" s="15" t="s">
        <v>184</v>
      </c>
      <c r="B9" s="17" t="n">
        <v>9651</v>
      </c>
      <c r="C9" s="18">
        <f>(547.0/B9*100)</f>
        <v/>
      </c>
      <c r="D9" s="19" t="n">
        <v>9104</v>
      </c>
      <c r="E9" s="18" t="n">
        <v>39.82102153</v>
      </c>
      <c r="F9" s="20" t="n">
        <v>0.68476385</v>
      </c>
      <c r="G9" s="18" t="n">
        <v>11.72911196</v>
      </c>
      <c r="H9" s="20" t="n">
        <v>0.44723135</v>
      </c>
      <c r="I9" s="18" t="n">
        <v>16.39084025</v>
      </c>
      <c r="J9" s="20" t="n">
        <v>0.47947826</v>
      </c>
      <c r="K9" s="18" t="n">
        <v>13.14870021</v>
      </c>
      <c r="L9" s="20" t="n">
        <v>0.38539472</v>
      </c>
      <c r="M9" s="18" t="n">
        <v>10.29911684</v>
      </c>
      <c r="N9" s="20" t="n">
        <v>0.33588292</v>
      </c>
      <c r="O9" s="18" t="n">
        <v>0.05004097</v>
      </c>
      <c r="P9" s="20" t="n">
        <v>0.01991098</v>
      </c>
      <c r="Q9" s="18" t="s">
        <v>182</v>
      </c>
      <c r="R9" s="20" t="s">
        <v>182</v>
      </c>
      <c r="S9" s="18" t="n">
        <v>3.15349364</v>
      </c>
      <c r="T9" s="20" t="n">
        <v>0.5633157600000001</v>
      </c>
      <c r="U9" s="18" t="n">
        <v>0</v>
      </c>
      <c r="V9" s="20" t="n">
        <v>0</v>
      </c>
      <c r="W9" s="18" t="n">
        <v>5.40767461</v>
      </c>
      <c r="X9" s="20" t="n">
        <v>0.48365622</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38.14521158</v>
      </c>
      <c r="F11" s="20" t="n">
        <v>0.93857218</v>
      </c>
      <c r="G11" s="18" t="n">
        <v>13.23725069</v>
      </c>
      <c r="H11" s="20" t="n">
        <v>0.5392829099999999</v>
      </c>
      <c r="I11" s="18" t="n">
        <v>18.17481035</v>
      </c>
      <c r="J11" s="20" t="n">
        <v>0.58584771</v>
      </c>
      <c r="K11" s="18" t="n">
        <v>15.32615413</v>
      </c>
      <c r="L11" s="20" t="n">
        <v>0.5688927499999999</v>
      </c>
      <c r="M11" s="18" t="n">
        <v>8.85773715</v>
      </c>
      <c r="N11" s="20" t="n">
        <v>0.50137678</v>
      </c>
      <c r="O11" s="18" t="n">
        <v>0.51160304</v>
      </c>
      <c r="P11" s="20" t="n">
        <v>0.12355617</v>
      </c>
      <c r="Q11" s="18" t="s">
        <v>182</v>
      </c>
      <c r="R11" s="20" t="s">
        <v>182</v>
      </c>
      <c r="S11" s="18" t="n">
        <v>0</v>
      </c>
      <c r="T11" s="20" t="n">
        <v>0</v>
      </c>
      <c r="U11" s="18" t="n">
        <v>0</v>
      </c>
      <c r="V11" s="20" t="n">
        <v>0</v>
      </c>
      <c r="W11" s="18" t="n">
        <v>5.74723305</v>
      </c>
      <c r="X11" s="20" t="n">
        <v>0.5397585499999999</v>
      </c>
    </row>
    <row r="12" spans="1:24">
      <c r="A12" s="15" t="s">
        <v>187</v>
      </c>
      <c r="B12" s="17" t="n">
        <v>6894</v>
      </c>
      <c r="C12" s="18">
        <f>(127.0/B12*100)</f>
        <v/>
      </c>
      <c r="D12" s="19" t="n">
        <v>6767</v>
      </c>
      <c r="E12" s="18" t="n">
        <v>36.13633952</v>
      </c>
      <c r="F12" s="20" t="n">
        <v>0.75197789</v>
      </c>
      <c r="G12" s="18" t="n">
        <v>15.17185646</v>
      </c>
      <c r="H12" s="20" t="n">
        <v>0.52541627</v>
      </c>
      <c r="I12" s="18" t="n">
        <v>16.1697574</v>
      </c>
      <c r="J12" s="20" t="n">
        <v>0.58296134</v>
      </c>
      <c r="K12" s="18" t="n">
        <v>12.3757138</v>
      </c>
      <c r="L12" s="20" t="n">
        <v>0.528094</v>
      </c>
      <c r="M12" s="18" t="n">
        <v>12.72140557</v>
      </c>
      <c r="N12" s="20" t="n">
        <v>0.46560284</v>
      </c>
      <c r="O12" s="18" t="n">
        <v>0.27941933</v>
      </c>
      <c r="P12" s="20" t="n">
        <v>0.06467172</v>
      </c>
      <c r="Q12" s="18" t="s">
        <v>182</v>
      </c>
      <c r="R12" s="20" t="s">
        <v>182</v>
      </c>
      <c r="S12" s="18" t="n">
        <v>2.37512526</v>
      </c>
      <c r="T12" s="20" t="n">
        <v>0.59821216</v>
      </c>
      <c r="U12" s="18" t="n">
        <v>0</v>
      </c>
      <c r="V12" s="20" t="n">
        <v>0</v>
      </c>
      <c r="W12" s="18" t="n">
        <v>4.77038265</v>
      </c>
      <c r="X12" s="20" t="n">
        <v>0.42974334</v>
      </c>
    </row>
    <row r="13" spans="1:24">
      <c r="A13" s="15" t="s">
        <v>188</v>
      </c>
      <c r="B13" s="17" t="n">
        <v>7161</v>
      </c>
      <c r="C13" s="18">
        <f>(315.0/B13*100)</f>
        <v/>
      </c>
      <c r="D13" s="19" t="n">
        <v>6846</v>
      </c>
      <c r="E13" s="18" t="n">
        <v>49.25400196</v>
      </c>
      <c r="F13" s="20" t="n">
        <v>0.87815195</v>
      </c>
      <c r="G13" s="18" t="n">
        <v>10.39783561</v>
      </c>
      <c r="H13" s="20" t="n">
        <v>0.39597695</v>
      </c>
      <c r="I13" s="18" t="n">
        <v>11.49119819</v>
      </c>
      <c r="J13" s="20" t="n">
        <v>0.49681995</v>
      </c>
      <c r="K13" s="18" t="n">
        <v>9.973433</v>
      </c>
      <c r="L13" s="20" t="n">
        <v>0.43007185</v>
      </c>
      <c r="M13" s="18" t="n">
        <v>9.29284153</v>
      </c>
      <c r="N13" s="20" t="n">
        <v>0.47022259</v>
      </c>
      <c r="O13" s="18" t="n">
        <v>0.2169277</v>
      </c>
      <c r="P13" s="20" t="n">
        <v>0.05239598</v>
      </c>
      <c r="Q13" s="18" t="s">
        <v>182</v>
      </c>
      <c r="R13" s="20" t="s">
        <v>182</v>
      </c>
      <c r="S13" s="18" t="n">
        <v>4.18968514</v>
      </c>
      <c r="T13" s="20" t="n">
        <v>0.48142632</v>
      </c>
      <c r="U13" s="18" t="n">
        <v>0</v>
      </c>
      <c r="V13" s="20" t="n">
        <v>0</v>
      </c>
      <c r="W13" s="18" t="n">
        <v>5.18407686</v>
      </c>
      <c r="X13" s="20" t="n">
        <v>0.45529987</v>
      </c>
    </row>
    <row r="14" spans="1:24">
      <c r="A14" s="15" t="s">
        <v>189</v>
      </c>
      <c r="B14" s="17" t="n">
        <v>5587</v>
      </c>
      <c r="C14" s="18">
        <f>(192.0/B14*100)</f>
        <v/>
      </c>
      <c r="D14" s="19" t="n">
        <v>5395</v>
      </c>
      <c r="E14" s="18" t="n">
        <v>39.30765564</v>
      </c>
      <c r="F14" s="20" t="n">
        <v>0.80420929</v>
      </c>
      <c r="G14" s="18" t="n">
        <v>15.15654405</v>
      </c>
      <c r="H14" s="20" t="n">
        <v>0.59962972</v>
      </c>
      <c r="I14" s="18" t="n">
        <v>18.54256613</v>
      </c>
      <c r="J14" s="20" t="n">
        <v>0.53566632</v>
      </c>
      <c r="K14" s="18" t="n">
        <v>14.31333395</v>
      </c>
      <c r="L14" s="20" t="n">
        <v>0.5119365</v>
      </c>
      <c r="M14" s="18" t="n">
        <v>10.12695478</v>
      </c>
      <c r="N14" s="20" t="n">
        <v>0.45597727</v>
      </c>
      <c r="O14" s="18" t="n">
        <v>0.61419571</v>
      </c>
      <c r="P14" s="20" t="n">
        <v>0.11398136</v>
      </c>
      <c r="Q14" s="18" t="s">
        <v>182</v>
      </c>
      <c r="R14" s="20" t="s">
        <v>182</v>
      </c>
      <c r="S14" s="18" t="n">
        <v>0</v>
      </c>
      <c r="T14" s="20" t="n">
        <v>0</v>
      </c>
      <c r="U14" s="18" t="n">
        <v>0</v>
      </c>
      <c r="V14" s="20" t="n">
        <v>0</v>
      </c>
      <c r="W14" s="18" t="n">
        <v>1.93874974</v>
      </c>
      <c r="X14" s="20" t="n">
        <v>0.22593307</v>
      </c>
    </row>
    <row r="15" spans="1:24">
      <c r="A15" s="15" t="s">
        <v>190</v>
      </c>
      <c r="B15" s="17" t="n">
        <v>5882</v>
      </c>
      <c r="C15" s="18">
        <f>(145.0/B15*100)</f>
        <v/>
      </c>
      <c r="D15" s="19" t="n">
        <v>5737</v>
      </c>
      <c r="E15" s="18" t="n">
        <v>28.39243217</v>
      </c>
      <c r="F15" s="20" t="n">
        <v>0.63889533</v>
      </c>
      <c r="G15" s="18" t="n">
        <v>18.08684694</v>
      </c>
      <c r="H15" s="20" t="n">
        <v>0.5825041</v>
      </c>
      <c r="I15" s="18" t="n">
        <v>22.77523461</v>
      </c>
      <c r="J15" s="20" t="n">
        <v>0.58097993</v>
      </c>
      <c r="K15" s="18" t="n">
        <v>17.73866819</v>
      </c>
      <c r="L15" s="20" t="n">
        <v>0.56940297</v>
      </c>
      <c r="M15" s="18" t="n">
        <v>8.395156650000001</v>
      </c>
      <c r="N15" s="20" t="n">
        <v>0.32208419</v>
      </c>
      <c r="O15" s="18" t="n">
        <v>0.47078478</v>
      </c>
      <c r="P15" s="20" t="n">
        <v>0.10640926</v>
      </c>
      <c r="Q15" s="18" t="s">
        <v>182</v>
      </c>
      <c r="R15" s="20" t="s">
        <v>182</v>
      </c>
      <c r="S15" s="18" t="n">
        <v>1.02877474</v>
      </c>
      <c r="T15" s="20" t="n">
        <v>0.46107984</v>
      </c>
      <c r="U15" s="18" t="n">
        <v>0</v>
      </c>
      <c r="V15" s="20" t="n">
        <v>0</v>
      </c>
      <c r="W15" s="18" t="n">
        <v>3.11210192</v>
      </c>
      <c r="X15" s="20" t="n">
        <v>0.36985269</v>
      </c>
    </row>
    <row r="16" spans="1:24">
      <c r="A16" s="15" t="s">
        <v>191</v>
      </c>
      <c r="B16" s="17" t="n">
        <v>6108</v>
      </c>
      <c r="C16" s="18">
        <f>(258.0/B16*100)</f>
        <v/>
      </c>
      <c r="D16" s="19" t="n">
        <v>5850</v>
      </c>
      <c r="E16" s="18" t="n">
        <v>31.14655808</v>
      </c>
      <c r="F16" s="20" t="n">
        <v>0.62435354</v>
      </c>
      <c r="G16" s="18" t="n">
        <v>12.80128968</v>
      </c>
      <c r="H16" s="20" t="n">
        <v>0.4098023</v>
      </c>
      <c r="I16" s="18" t="n">
        <v>20.53095277</v>
      </c>
      <c r="J16" s="20" t="n">
        <v>0.51228586</v>
      </c>
      <c r="K16" s="18" t="n">
        <v>15.05915288</v>
      </c>
      <c r="L16" s="20" t="n">
        <v>0.44648746</v>
      </c>
      <c r="M16" s="18" t="n">
        <v>12.88627578</v>
      </c>
      <c r="N16" s="20" t="n">
        <v>0.50636952</v>
      </c>
      <c r="O16" s="18" t="n">
        <v>0.51344234</v>
      </c>
      <c r="P16" s="20" t="n">
        <v>0.08759559</v>
      </c>
      <c r="Q16" s="18" t="s">
        <v>182</v>
      </c>
      <c r="R16" s="20" t="s">
        <v>182</v>
      </c>
      <c r="S16" s="18" t="n">
        <v>0</v>
      </c>
      <c r="T16" s="20" t="n">
        <v>0</v>
      </c>
      <c r="U16" s="18" t="n">
        <v>0</v>
      </c>
      <c r="V16" s="20" t="n">
        <v>0</v>
      </c>
      <c r="W16" s="18" t="n">
        <v>7.06232848</v>
      </c>
      <c r="X16" s="20" t="n">
        <v>0.64735973</v>
      </c>
    </row>
    <row r="17" spans="1:24">
      <c r="A17" s="15" t="s">
        <v>192</v>
      </c>
      <c r="B17" s="17" t="n">
        <v>6504</v>
      </c>
      <c r="C17" s="18">
        <f>(784.0/B17*100)</f>
        <v/>
      </c>
      <c r="D17" s="19" t="n">
        <v>5720</v>
      </c>
      <c r="E17" s="18" t="n">
        <v>42.10041752</v>
      </c>
      <c r="F17" s="20" t="n">
        <v>0.80419411</v>
      </c>
      <c r="G17" s="18" t="n">
        <v>14.65480681</v>
      </c>
      <c r="H17" s="20" t="n">
        <v>0.52582166</v>
      </c>
      <c r="I17" s="18" t="n">
        <v>19.62870019</v>
      </c>
      <c r="J17" s="20" t="n">
        <v>0.60906449</v>
      </c>
      <c r="K17" s="18" t="n">
        <v>11.44059759</v>
      </c>
      <c r="L17" s="20" t="n">
        <v>0.42605487</v>
      </c>
      <c r="M17" s="18" t="n">
        <v>6.54147476</v>
      </c>
      <c r="N17" s="20" t="n">
        <v>0.40011608</v>
      </c>
      <c r="O17" s="18" t="n">
        <v>0</v>
      </c>
      <c r="P17" s="20" t="n">
        <v>0</v>
      </c>
      <c r="Q17" s="18" t="s">
        <v>182</v>
      </c>
      <c r="R17" s="20" t="s">
        <v>182</v>
      </c>
      <c r="S17" s="18" t="n">
        <v>2.58975237</v>
      </c>
      <c r="T17" s="20" t="n">
        <v>0.34400553</v>
      </c>
      <c r="U17" s="18" t="n">
        <v>0</v>
      </c>
      <c r="V17" s="20" t="n">
        <v>0</v>
      </c>
      <c r="W17" s="18" t="n">
        <v>3.04425076</v>
      </c>
      <c r="X17" s="20" t="n">
        <v>0.3720296</v>
      </c>
    </row>
    <row r="18" spans="1:24">
      <c r="A18" s="15" t="s">
        <v>193</v>
      </c>
      <c r="B18" s="17" t="n">
        <v>5532</v>
      </c>
      <c r="C18" s="18">
        <f>(39.0/B18*100)</f>
        <v/>
      </c>
      <c r="D18" s="19" t="n">
        <v>5493</v>
      </c>
      <c r="E18" s="18" t="n">
        <v>26.74683985</v>
      </c>
      <c r="F18" s="20" t="n">
        <v>0.68001945</v>
      </c>
      <c r="G18" s="18" t="n">
        <v>16.12916676</v>
      </c>
      <c r="H18" s="20" t="n">
        <v>0.52869266</v>
      </c>
      <c r="I18" s="18" t="n">
        <v>19.07699887</v>
      </c>
      <c r="J18" s="20" t="n">
        <v>0.60312485</v>
      </c>
      <c r="K18" s="18" t="n">
        <v>18.11887503</v>
      </c>
      <c r="L18" s="20" t="n">
        <v>0.63502263</v>
      </c>
      <c r="M18" s="18" t="n">
        <v>12.71552119</v>
      </c>
      <c r="N18" s="20" t="n">
        <v>0.49093244</v>
      </c>
      <c r="O18" s="18" t="n">
        <v>1.16376988</v>
      </c>
      <c r="P18" s="20" t="n">
        <v>0.19341029</v>
      </c>
      <c r="Q18" s="18" t="s">
        <v>182</v>
      </c>
      <c r="R18" s="20" t="s">
        <v>182</v>
      </c>
      <c r="S18" s="18" t="n">
        <v>0</v>
      </c>
      <c r="T18" s="20" t="n">
        <v>0</v>
      </c>
      <c r="U18" s="18" t="n">
        <v>0</v>
      </c>
      <c r="V18" s="20" t="n">
        <v>0</v>
      </c>
      <c r="W18" s="18" t="n">
        <v>6.04882841</v>
      </c>
      <c r="X18" s="20" t="n">
        <v>0.84787097</v>
      </c>
    </row>
    <row r="19" spans="1:24">
      <c r="A19" s="15" t="s">
        <v>194</v>
      </c>
      <c r="B19" s="17" t="n">
        <v>5658</v>
      </c>
      <c r="C19" s="18">
        <f>(137.0/B19*100)</f>
        <v/>
      </c>
      <c r="D19" s="19" t="n">
        <v>5521</v>
      </c>
      <c r="E19" s="18" t="n">
        <v>31.19776985</v>
      </c>
      <c r="F19" s="20" t="n">
        <v>0.75937706</v>
      </c>
      <c r="G19" s="18" t="n">
        <v>15.95554325</v>
      </c>
      <c r="H19" s="20" t="n">
        <v>0.5463179500000001</v>
      </c>
      <c r="I19" s="18" t="n">
        <v>20.40170337</v>
      </c>
      <c r="J19" s="20" t="n">
        <v>0.63660497</v>
      </c>
      <c r="K19" s="18" t="n">
        <v>15.00317097</v>
      </c>
      <c r="L19" s="20" t="n">
        <v>0.56326741</v>
      </c>
      <c r="M19" s="18" t="n">
        <v>12.91235412</v>
      </c>
      <c r="N19" s="20" t="n">
        <v>0.48665935</v>
      </c>
      <c r="O19" s="18" t="n">
        <v>0.6434072</v>
      </c>
      <c r="P19" s="20" t="n">
        <v>0.13334194</v>
      </c>
      <c r="Q19" s="18" t="s">
        <v>182</v>
      </c>
      <c r="R19" s="20" t="s">
        <v>182</v>
      </c>
      <c r="S19" s="18" t="n">
        <v>0</v>
      </c>
      <c r="T19" s="20" t="n">
        <v>0</v>
      </c>
      <c r="U19" s="18" t="n">
        <v>0</v>
      </c>
      <c r="V19" s="20" t="n">
        <v>0</v>
      </c>
      <c r="W19" s="18" t="n">
        <v>3.88605124</v>
      </c>
      <c r="X19" s="20" t="n">
        <v>0.44042573</v>
      </c>
    </row>
    <row r="20" spans="1:24">
      <c r="A20" s="15" t="s">
        <v>195</v>
      </c>
      <c r="B20" s="17" t="n">
        <v>3371</v>
      </c>
      <c r="C20" s="18">
        <f>(81.0/B20*100)</f>
        <v/>
      </c>
      <c r="D20" s="19" t="n">
        <v>3290</v>
      </c>
      <c r="E20" s="18" t="n">
        <v>49.13626165</v>
      </c>
      <c r="F20" s="20" t="n">
        <v>0.79253646</v>
      </c>
      <c r="G20" s="18" t="n">
        <v>10.97180137</v>
      </c>
      <c r="H20" s="20" t="n">
        <v>0.49751427</v>
      </c>
      <c r="I20" s="18" t="n">
        <v>16.07158893</v>
      </c>
      <c r="J20" s="20" t="n">
        <v>0.67940851</v>
      </c>
      <c r="K20" s="18" t="n">
        <v>12.2899295</v>
      </c>
      <c r="L20" s="20" t="n">
        <v>0.58091984</v>
      </c>
      <c r="M20" s="18" t="n">
        <v>7.45064895</v>
      </c>
      <c r="N20" s="20" t="n">
        <v>0.50804867</v>
      </c>
      <c r="O20" s="18" t="n">
        <v>0</v>
      </c>
      <c r="P20" s="20" t="n">
        <v>0</v>
      </c>
      <c r="Q20" s="18" t="s">
        <v>182</v>
      </c>
      <c r="R20" s="20" t="s">
        <v>182</v>
      </c>
      <c r="S20" s="18" t="n">
        <v>0</v>
      </c>
      <c r="T20" s="20" t="n">
        <v>0</v>
      </c>
      <c r="U20" s="18" t="n">
        <v>0</v>
      </c>
      <c r="V20" s="20" t="n">
        <v>0</v>
      </c>
      <c r="W20" s="18" t="n">
        <v>4.07976959</v>
      </c>
      <c r="X20" s="20" t="n">
        <v>0.37480078</v>
      </c>
    </row>
    <row r="21" spans="1:24">
      <c r="A21" s="15" t="s">
        <v>196</v>
      </c>
      <c r="B21" s="17" t="n">
        <v>5741</v>
      </c>
      <c r="C21" s="18">
        <f>(79.0/B21*100)</f>
        <v/>
      </c>
      <c r="D21" s="19" t="n">
        <v>5662</v>
      </c>
      <c r="E21" s="18" t="n">
        <v>37.94545326</v>
      </c>
      <c r="F21" s="20" t="n">
        <v>0.77166665</v>
      </c>
      <c r="G21" s="18" t="n">
        <v>15.40516073</v>
      </c>
      <c r="H21" s="20" t="n">
        <v>0.50103486</v>
      </c>
      <c r="I21" s="18" t="n">
        <v>22.1277541</v>
      </c>
      <c r="J21" s="20" t="n">
        <v>0.6322700999999999</v>
      </c>
      <c r="K21" s="18" t="n">
        <v>13.84558648</v>
      </c>
      <c r="L21" s="20" t="n">
        <v>0.54678212</v>
      </c>
      <c r="M21" s="18" t="n">
        <v>7.07783176</v>
      </c>
      <c r="N21" s="20" t="n">
        <v>0.42431504</v>
      </c>
      <c r="O21" s="18" t="n">
        <v>0.18196995</v>
      </c>
      <c r="P21" s="20" t="n">
        <v>0.05700395</v>
      </c>
      <c r="Q21" s="18" t="s">
        <v>182</v>
      </c>
      <c r="R21" s="20" t="s">
        <v>182</v>
      </c>
      <c r="S21" s="18" t="n">
        <v>0</v>
      </c>
      <c r="T21" s="20" t="n">
        <v>0</v>
      </c>
      <c r="U21" s="18" t="n">
        <v>0</v>
      </c>
      <c r="V21" s="20" t="n">
        <v>0</v>
      </c>
      <c r="W21" s="18" t="n">
        <v>3.41624373</v>
      </c>
      <c r="X21" s="20" t="n">
        <v>0.23954198</v>
      </c>
    </row>
    <row r="22" spans="1:24">
      <c r="A22" s="15" t="s">
        <v>197</v>
      </c>
      <c r="B22" s="17" t="n">
        <v>6598</v>
      </c>
      <c r="C22" s="18">
        <f>(100.0/B22*100)</f>
        <v/>
      </c>
      <c r="D22" s="19" t="n">
        <v>6498</v>
      </c>
      <c r="E22" s="18" t="n">
        <v>39.53301421</v>
      </c>
      <c r="F22" s="20" t="n">
        <v>0.88598846</v>
      </c>
      <c r="G22" s="18" t="n">
        <v>14.40302444</v>
      </c>
      <c r="H22" s="20" t="n">
        <v>0.5652490999999999</v>
      </c>
      <c r="I22" s="18" t="n">
        <v>10.64843957</v>
      </c>
      <c r="J22" s="20" t="n">
        <v>0.41336836</v>
      </c>
      <c r="K22" s="18" t="n">
        <v>8.25695954</v>
      </c>
      <c r="L22" s="20" t="n">
        <v>0.39653625</v>
      </c>
      <c r="M22" s="18" t="n">
        <v>7.93587614</v>
      </c>
      <c r="N22" s="20" t="n">
        <v>0.41542409</v>
      </c>
      <c r="O22" s="18" t="n">
        <v>2.35867267</v>
      </c>
      <c r="P22" s="20" t="n">
        <v>0.31567483</v>
      </c>
      <c r="Q22" s="18" t="s">
        <v>182</v>
      </c>
      <c r="R22" s="20" t="s">
        <v>182</v>
      </c>
      <c r="S22" s="18" t="n">
        <v>10.38432823</v>
      </c>
      <c r="T22" s="20" t="n">
        <v>1.34076654</v>
      </c>
      <c r="U22" s="18" t="n">
        <v>0</v>
      </c>
      <c r="V22" s="20" t="n">
        <v>0</v>
      </c>
      <c r="W22" s="18" t="n">
        <v>6.4796852</v>
      </c>
      <c r="X22" s="20" t="n">
        <v>0.68734202</v>
      </c>
    </row>
    <row r="23" spans="1:24">
      <c r="A23" s="15" t="s">
        <v>198</v>
      </c>
      <c r="B23" s="17" t="n">
        <v>11583</v>
      </c>
      <c r="C23" s="18">
        <f>(512.0/B23*100)</f>
        <v/>
      </c>
      <c r="D23" s="19" t="n">
        <v>11071</v>
      </c>
      <c r="E23" s="18" t="n">
        <v>34.20873187</v>
      </c>
      <c r="F23" s="20" t="n">
        <v>1.00568724</v>
      </c>
      <c r="G23" s="18" t="n">
        <v>11.66621043</v>
      </c>
      <c r="H23" s="20" t="n">
        <v>0.39754969</v>
      </c>
      <c r="I23" s="18" t="n">
        <v>18.06601997</v>
      </c>
      <c r="J23" s="20" t="n">
        <v>0.58568286</v>
      </c>
      <c r="K23" s="18" t="n">
        <v>20.42482573</v>
      </c>
      <c r="L23" s="20" t="n">
        <v>0.6509160899999999</v>
      </c>
      <c r="M23" s="18" t="n">
        <v>10.25565694</v>
      </c>
      <c r="N23" s="20" t="n">
        <v>0.43680871</v>
      </c>
      <c r="O23" s="18" t="n">
        <v>0.42102046</v>
      </c>
      <c r="P23" s="20" t="n">
        <v>0.10167526</v>
      </c>
      <c r="Q23" s="18" t="s">
        <v>182</v>
      </c>
      <c r="R23" s="20" t="s">
        <v>182</v>
      </c>
      <c r="S23" s="18" t="n">
        <v>0</v>
      </c>
      <c r="T23" s="20" t="n">
        <v>0</v>
      </c>
      <c r="U23" s="18" t="n">
        <v>0</v>
      </c>
      <c r="V23" s="20" t="n">
        <v>0</v>
      </c>
      <c r="W23" s="18" t="n">
        <v>4.9575346</v>
      </c>
      <c r="X23" s="20" t="n">
        <v>0.47066985</v>
      </c>
    </row>
    <row r="24" spans="1:24">
      <c r="A24" s="15" t="s">
        <v>199</v>
      </c>
      <c r="B24" s="17" t="n">
        <v>6647</v>
      </c>
      <c r="C24" s="18">
        <f>(17.0/B24*100)</f>
        <v/>
      </c>
      <c r="D24" s="19" t="n">
        <v>6630</v>
      </c>
      <c r="E24" s="18" t="n">
        <v>29.34782328</v>
      </c>
      <c r="F24" s="20" t="n">
        <v>0.6960376700000001</v>
      </c>
      <c r="G24" s="18" t="n">
        <v>9.89876239</v>
      </c>
      <c r="H24" s="20" t="n">
        <v>0.34228279</v>
      </c>
      <c r="I24" s="18" t="n">
        <v>16.18202947</v>
      </c>
      <c r="J24" s="20" t="n">
        <v>0.56635207</v>
      </c>
      <c r="K24" s="18" t="n">
        <v>23.2225056</v>
      </c>
      <c r="L24" s="20" t="n">
        <v>0.58364816</v>
      </c>
      <c r="M24" s="18" t="n">
        <v>19.49936052</v>
      </c>
      <c r="N24" s="20" t="n">
        <v>0.54890194</v>
      </c>
      <c r="O24" s="18" t="n">
        <v>0.74251018</v>
      </c>
      <c r="P24" s="20" t="n">
        <v>0.13552629</v>
      </c>
      <c r="Q24" s="18" t="s">
        <v>182</v>
      </c>
      <c r="R24" s="20" t="s">
        <v>182</v>
      </c>
      <c r="S24" s="18" t="n">
        <v>0</v>
      </c>
      <c r="T24" s="20" t="n">
        <v>0</v>
      </c>
      <c r="U24" s="18" t="n">
        <v>0</v>
      </c>
      <c r="V24" s="20" t="n">
        <v>0</v>
      </c>
      <c r="W24" s="18" t="n">
        <v>1.10700856</v>
      </c>
      <c r="X24" s="20" t="n">
        <v>0.21868377</v>
      </c>
    </row>
    <row r="25" spans="1:24">
      <c r="A25" s="15" t="s">
        <v>200</v>
      </c>
      <c r="B25" s="17" t="n">
        <v>5581</v>
      </c>
      <c r="C25" s="18">
        <f>(28.0/B25*100)</f>
        <v/>
      </c>
      <c r="D25" s="19" t="n">
        <v>5553</v>
      </c>
      <c r="E25" s="18" t="n">
        <v>52.10410598</v>
      </c>
      <c r="F25" s="20" t="n">
        <v>0.78518766</v>
      </c>
      <c r="G25" s="18" t="n">
        <v>11.26527891</v>
      </c>
      <c r="H25" s="20" t="n">
        <v>0.45950881</v>
      </c>
      <c r="I25" s="18" t="n">
        <v>20.25990995</v>
      </c>
      <c r="J25" s="20" t="n">
        <v>0.55250619</v>
      </c>
      <c r="K25" s="18" t="n">
        <v>11.12507615</v>
      </c>
      <c r="L25" s="20" t="n">
        <v>0.5039749100000001</v>
      </c>
      <c r="M25" s="18" t="n">
        <v>4.32424576</v>
      </c>
      <c r="N25" s="20" t="n">
        <v>0.25967872</v>
      </c>
      <c r="O25" s="18" t="n">
        <v>0.26888821</v>
      </c>
      <c r="P25" s="20" t="n">
        <v>0.07687529999999999</v>
      </c>
      <c r="Q25" s="18" t="s">
        <v>182</v>
      </c>
      <c r="R25" s="20" t="s">
        <v>182</v>
      </c>
      <c r="S25" s="18" t="n">
        <v>0</v>
      </c>
      <c r="T25" s="20" t="n">
        <v>0</v>
      </c>
      <c r="U25" s="18" t="n">
        <v>0</v>
      </c>
      <c r="V25" s="20" t="n">
        <v>0</v>
      </c>
      <c r="W25" s="18" t="n">
        <v>0.65249503</v>
      </c>
      <c r="X25" s="20" t="n">
        <v>0.12574256</v>
      </c>
    </row>
    <row r="26" spans="1:24">
      <c r="A26" s="15" t="s">
        <v>201</v>
      </c>
      <c r="B26" s="17" t="n">
        <v>4869</v>
      </c>
      <c r="C26" s="18">
        <f>(100.0/B26*100)</f>
        <v/>
      </c>
      <c r="D26" s="19" t="n">
        <v>4769</v>
      </c>
      <c r="E26" s="18" t="n">
        <v>42.74917787</v>
      </c>
      <c r="F26" s="20" t="n">
        <v>0.79748777</v>
      </c>
      <c r="G26" s="18" t="n">
        <v>14.30376214</v>
      </c>
      <c r="H26" s="20" t="n">
        <v>0.48456632</v>
      </c>
      <c r="I26" s="18" t="n">
        <v>15.89319843</v>
      </c>
      <c r="J26" s="20" t="n">
        <v>0.51744162</v>
      </c>
      <c r="K26" s="18" t="n">
        <v>14.00577735</v>
      </c>
      <c r="L26" s="20" t="n">
        <v>0.5476807</v>
      </c>
      <c r="M26" s="18" t="n">
        <v>10.58735467</v>
      </c>
      <c r="N26" s="20" t="n">
        <v>0.50500508</v>
      </c>
      <c r="O26" s="18" t="n">
        <v>0</v>
      </c>
      <c r="P26" s="20" t="n">
        <v>0</v>
      </c>
      <c r="Q26" s="18" t="s">
        <v>182</v>
      </c>
      <c r="R26" s="20" t="s">
        <v>182</v>
      </c>
      <c r="S26" s="18" t="n">
        <v>0</v>
      </c>
      <c r="T26" s="20" t="n">
        <v>0</v>
      </c>
      <c r="U26" s="18" t="n">
        <v>0</v>
      </c>
      <c r="V26" s="20" t="n">
        <v>0</v>
      </c>
      <c r="W26" s="18" t="n">
        <v>2.46072953</v>
      </c>
      <c r="X26" s="20" t="n">
        <v>0.25962309</v>
      </c>
    </row>
    <row r="27" spans="1:24">
      <c r="A27" s="15" t="s">
        <v>202</v>
      </c>
      <c r="B27" s="17" t="n">
        <v>5299</v>
      </c>
      <c r="C27" s="18">
        <f>(174.0/B27*100)</f>
        <v/>
      </c>
      <c r="D27" s="19" t="n">
        <v>5125</v>
      </c>
      <c r="E27" s="18" t="n">
        <v>36.89050972</v>
      </c>
      <c r="F27" s="20" t="n">
        <v>0.58793704</v>
      </c>
      <c r="G27" s="18" t="n">
        <v>12.53181503</v>
      </c>
      <c r="H27" s="20" t="n">
        <v>0.52639399</v>
      </c>
      <c r="I27" s="18" t="n">
        <v>17.87888957</v>
      </c>
      <c r="J27" s="20" t="n">
        <v>0.50071546</v>
      </c>
      <c r="K27" s="18" t="n">
        <v>13.49677912</v>
      </c>
      <c r="L27" s="20" t="n">
        <v>0.42128378</v>
      </c>
      <c r="M27" s="18" t="n">
        <v>9.68977273</v>
      </c>
      <c r="N27" s="20" t="n">
        <v>0.39073983</v>
      </c>
      <c r="O27" s="18" t="n">
        <v>1.20784237</v>
      </c>
      <c r="P27" s="20" t="n">
        <v>0.13609798</v>
      </c>
      <c r="Q27" s="18" t="s">
        <v>182</v>
      </c>
      <c r="R27" s="20" t="s">
        <v>182</v>
      </c>
      <c r="S27" s="18" t="n">
        <v>0</v>
      </c>
      <c r="T27" s="20" t="n">
        <v>0</v>
      </c>
      <c r="U27" s="18" t="n">
        <v>0</v>
      </c>
      <c r="V27" s="20" t="n">
        <v>0</v>
      </c>
      <c r="W27" s="18" t="n">
        <v>8.30439146</v>
      </c>
      <c r="X27" s="20" t="n">
        <v>0.34096329</v>
      </c>
    </row>
    <row r="28" spans="1:24">
      <c r="A28" s="15" t="s">
        <v>203</v>
      </c>
      <c r="B28" s="17" t="n">
        <v>7568</v>
      </c>
      <c r="C28" s="18">
        <f>(134.0/B28*100)</f>
        <v/>
      </c>
      <c r="D28" s="19" t="n">
        <v>7434</v>
      </c>
      <c r="E28" s="18" t="n">
        <v>49.78957918</v>
      </c>
      <c r="F28" s="20" t="n">
        <v>0.73264282</v>
      </c>
      <c r="G28" s="18" t="n">
        <v>14.53647676</v>
      </c>
      <c r="H28" s="20" t="n">
        <v>0.48862967</v>
      </c>
      <c r="I28" s="18" t="n">
        <v>16.26294863</v>
      </c>
      <c r="J28" s="20" t="n">
        <v>0.49103088</v>
      </c>
      <c r="K28" s="18" t="n">
        <v>10.3239451</v>
      </c>
      <c r="L28" s="20" t="n">
        <v>0.40591367</v>
      </c>
      <c r="M28" s="18" t="n">
        <v>5.46488775</v>
      </c>
      <c r="N28" s="20" t="n">
        <v>0.27965985</v>
      </c>
      <c r="O28" s="18" t="n">
        <v>2.26125479</v>
      </c>
      <c r="P28" s="20" t="n">
        <v>0.33076029</v>
      </c>
      <c r="Q28" s="18" t="s">
        <v>182</v>
      </c>
      <c r="R28" s="20" t="s">
        <v>182</v>
      </c>
      <c r="S28" s="18" t="n">
        <v>0</v>
      </c>
      <c r="T28" s="20" t="n">
        <v>0</v>
      </c>
      <c r="U28" s="18" t="n">
        <v>0</v>
      </c>
      <c r="V28" s="20" t="n">
        <v>0</v>
      </c>
      <c r="W28" s="18" t="n">
        <v>1.36090778</v>
      </c>
      <c r="X28" s="20" t="n">
        <v>0.18286424</v>
      </c>
    </row>
    <row r="29" spans="1:24">
      <c r="A29" s="15" t="s">
        <v>204</v>
      </c>
      <c r="B29" s="17" t="n">
        <v>5385</v>
      </c>
      <c r="C29" s="18">
        <f>(36.0/B29*100)</f>
        <v/>
      </c>
      <c r="D29" s="19" t="n">
        <v>5349</v>
      </c>
      <c r="E29" s="18" t="n">
        <v>46.96537587</v>
      </c>
      <c r="F29" s="20" t="n">
        <v>0.68128049</v>
      </c>
      <c r="G29" s="18" t="n">
        <v>9.23748031</v>
      </c>
      <c r="H29" s="20" t="n">
        <v>0.39578564</v>
      </c>
      <c r="I29" s="18" t="n">
        <v>18.13496441</v>
      </c>
      <c r="J29" s="20" t="n">
        <v>0.6330129</v>
      </c>
      <c r="K29" s="18" t="n">
        <v>14.92906833</v>
      </c>
      <c r="L29" s="20" t="n">
        <v>0.49390871</v>
      </c>
      <c r="M29" s="18" t="n">
        <v>6.71590333</v>
      </c>
      <c r="N29" s="20" t="n">
        <v>0.3396424</v>
      </c>
      <c r="O29" s="18" t="n">
        <v>0.11228954</v>
      </c>
      <c r="P29" s="20" t="n">
        <v>0.03614922</v>
      </c>
      <c r="Q29" s="18" t="s">
        <v>182</v>
      </c>
      <c r="R29" s="20" t="s">
        <v>182</v>
      </c>
      <c r="S29" s="18" t="n">
        <v>2.76922343</v>
      </c>
      <c r="T29" s="20" t="n">
        <v>0.24152133</v>
      </c>
      <c r="U29" s="18" t="n">
        <v>0</v>
      </c>
      <c r="V29" s="20" t="n">
        <v>0</v>
      </c>
      <c r="W29" s="18" t="n">
        <v>1.13569479</v>
      </c>
      <c r="X29" s="20" t="n">
        <v>0.24969381</v>
      </c>
    </row>
    <row r="30" spans="1:24">
      <c r="A30" s="15" t="s">
        <v>205</v>
      </c>
      <c r="B30" s="17" t="n">
        <v>4520</v>
      </c>
      <c r="C30" s="18">
        <f>(546.0/B30*100)</f>
        <v/>
      </c>
      <c r="D30" s="19" t="n">
        <v>3974</v>
      </c>
      <c r="E30" s="18" t="n">
        <v>31.9547673</v>
      </c>
      <c r="F30" s="20" t="n">
        <v>0.9627576</v>
      </c>
      <c r="G30" s="18" t="n">
        <v>15.4201059</v>
      </c>
      <c r="H30" s="20" t="n">
        <v>0.68751959</v>
      </c>
      <c r="I30" s="18" t="n">
        <v>21.94169567</v>
      </c>
      <c r="J30" s="20" t="n">
        <v>0.70989463</v>
      </c>
      <c r="K30" s="18" t="n">
        <v>14.66113321</v>
      </c>
      <c r="L30" s="20" t="n">
        <v>0.55752928</v>
      </c>
      <c r="M30" s="18" t="n">
        <v>10.47589055</v>
      </c>
      <c r="N30" s="20" t="n">
        <v>0.565371</v>
      </c>
      <c r="O30" s="18" t="n">
        <v>0.80221346</v>
      </c>
      <c r="P30" s="20" t="n">
        <v>0.15627369</v>
      </c>
      <c r="Q30" s="18" t="s">
        <v>182</v>
      </c>
      <c r="R30" s="20" t="s">
        <v>182</v>
      </c>
      <c r="S30" s="18" t="n">
        <v>0</v>
      </c>
      <c r="T30" s="20" t="n">
        <v>0</v>
      </c>
      <c r="U30" s="18" t="n">
        <v>0</v>
      </c>
      <c r="V30" s="20" t="n">
        <v>0</v>
      </c>
      <c r="W30" s="18" t="n">
        <v>4.74419391</v>
      </c>
      <c r="X30" s="20" t="n">
        <v>0.46284952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36.7044617</v>
      </c>
      <c r="F32" s="20" t="n">
        <v>0.72777556</v>
      </c>
      <c r="G32" s="18" t="n">
        <v>17.73651794</v>
      </c>
      <c r="H32" s="20" t="n">
        <v>0.64654568</v>
      </c>
      <c r="I32" s="18" t="n">
        <v>19.07201882</v>
      </c>
      <c r="J32" s="20" t="n">
        <v>0.53958893</v>
      </c>
      <c r="K32" s="18" t="n">
        <v>14.76802614</v>
      </c>
      <c r="L32" s="20" t="n">
        <v>0.48903656</v>
      </c>
      <c r="M32" s="18" t="n">
        <v>9.324402729999999</v>
      </c>
      <c r="N32" s="20" t="n">
        <v>0.50344528</v>
      </c>
      <c r="O32" s="18" t="n">
        <v>0.34520353</v>
      </c>
      <c r="P32" s="20" t="n">
        <v>0.08409824</v>
      </c>
      <c r="Q32" s="18" t="s">
        <v>182</v>
      </c>
      <c r="R32" s="20" t="s">
        <v>182</v>
      </c>
      <c r="S32" s="18" t="n">
        <v>0</v>
      </c>
      <c r="T32" s="20" t="n">
        <v>0</v>
      </c>
      <c r="U32" s="18" t="n">
        <v>0</v>
      </c>
      <c r="V32" s="20" t="n">
        <v>0</v>
      </c>
      <c r="W32" s="18" t="n">
        <v>2.04936915</v>
      </c>
      <c r="X32" s="20" t="n">
        <v>0.28624026</v>
      </c>
    </row>
    <row r="33" spans="1:24">
      <c r="A33" s="15" t="s">
        <v>208</v>
      </c>
      <c r="B33" s="17" t="n">
        <v>7325</v>
      </c>
      <c r="C33" s="18">
        <f>(235.0/B33*100)</f>
        <v/>
      </c>
      <c r="D33" s="19" t="n">
        <v>7090</v>
      </c>
      <c r="E33" s="18" t="n">
        <v>34.17898709</v>
      </c>
      <c r="F33" s="20" t="n">
        <v>0.68283743</v>
      </c>
      <c r="G33" s="18" t="n">
        <v>14.4520666</v>
      </c>
      <c r="H33" s="20" t="n">
        <v>0.4495271</v>
      </c>
      <c r="I33" s="18" t="n">
        <v>20.77423392</v>
      </c>
      <c r="J33" s="20" t="n">
        <v>0.66013179</v>
      </c>
      <c r="K33" s="18" t="n">
        <v>16.55895728</v>
      </c>
      <c r="L33" s="20" t="n">
        <v>0.55402467</v>
      </c>
      <c r="M33" s="18" t="n">
        <v>11.16130627</v>
      </c>
      <c r="N33" s="20" t="n">
        <v>0.4729317</v>
      </c>
      <c r="O33" s="18" t="n">
        <v>0.23117833</v>
      </c>
      <c r="P33" s="20" t="n">
        <v>0.06103039</v>
      </c>
      <c r="Q33" s="18" t="s">
        <v>182</v>
      </c>
      <c r="R33" s="20" t="s">
        <v>182</v>
      </c>
      <c r="S33" s="18" t="n">
        <v>0</v>
      </c>
      <c r="T33" s="20" t="n">
        <v>0</v>
      </c>
      <c r="U33" s="18" t="n">
        <v>0</v>
      </c>
      <c r="V33" s="20" t="n">
        <v>0</v>
      </c>
      <c r="W33" s="18" t="n">
        <v>2.64327051</v>
      </c>
      <c r="X33" s="20" t="n">
        <v>0.2751979</v>
      </c>
    </row>
    <row r="34" spans="1:24">
      <c r="A34" s="15" t="s">
        <v>209</v>
      </c>
      <c r="B34" s="17" t="n">
        <v>6350</v>
      </c>
      <c r="C34" s="18">
        <f>(86.0/B34*100)</f>
        <v/>
      </c>
      <c r="D34" s="19" t="n">
        <v>6264</v>
      </c>
      <c r="E34" s="18" t="n">
        <v>37.53924647</v>
      </c>
      <c r="F34" s="20" t="n">
        <v>0.94336793</v>
      </c>
      <c r="G34" s="18" t="n">
        <v>16.65355943</v>
      </c>
      <c r="H34" s="20" t="n">
        <v>0.49920765</v>
      </c>
      <c r="I34" s="18" t="n">
        <v>14.13089168</v>
      </c>
      <c r="J34" s="20" t="n">
        <v>0.48289248</v>
      </c>
      <c r="K34" s="18" t="n">
        <v>12.58801353</v>
      </c>
      <c r="L34" s="20" t="n">
        <v>0.54964476</v>
      </c>
      <c r="M34" s="18" t="n">
        <v>10.16656555</v>
      </c>
      <c r="N34" s="20" t="n">
        <v>0.48780216</v>
      </c>
      <c r="O34" s="18" t="n">
        <v>1.1664654</v>
      </c>
      <c r="P34" s="20" t="n">
        <v>0.13798504</v>
      </c>
      <c r="Q34" s="18" t="s">
        <v>182</v>
      </c>
      <c r="R34" s="20" t="s">
        <v>182</v>
      </c>
      <c r="S34" s="18" t="n">
        <v>2.57979626</v>
      </c>
      <c r="T34" s="20" t="n">
        <v>0.53532241</v>
      </c>
      <c r="U34" s="18" t="n">
        <v>0</v>
      </c>
      <c r="V34" s="20" t="n">
        <v>0</v>
      </c>
      <c r="W34" s="18" t="n">
        <v>5.17546168</v>
      </c>
      <c r="X34" s="20" t="n">
        <v>0.5230035</v>
      </c>
    </row>
    <row r="35" spans="1:24">
      <c r="A35" s="15" t="s">
        <v>210</v>
      </c>
      <c r="B35" s="17" t="n">
        <v>6406</v>
      </c>
      <c r="C35" s="18">
        <f>(69.0/B35*100)</f>
        <v/>
      </c>
      <c r="D35" s="19" t="n">
        <v>6337</v>
      </c>
      <c r="E35" s="18" t="n">
        <v>41.13114167</v>
      </c>
      <c r="F35" s="20" t="n">
        <v>0.65727041</v>
      </c>
      <c r="G35" s="18" t="n">
        <v>14.68576609</v>
      </c>
      <c r="H35" s="20" t="n">
        <v>0.53734037</v>
      </c>
      <c r="I35" s="18" t="n">
        <v>16.63544217</v>
      </c>
      <c r="J35" s="20" t="n">
        <v>0.53338529</v>
      </c>
      <c r="K35" s="18" t="n">
        <v>12.39961213</v>
      </c>
      <c r="L35" s="20" t="n">
        <v>0.49512688</v>
      </c>
      <c r="M35" s="18" t="n">
        <v>10.54263753</v>
      </c>
      <c r="N35" s="20" t="n">
        <v>0.43036828</v>
      </c>
      <c r="O35" s="18" t="n">
        <v>0.52739161</v>
      </c>
      <c r="P35" s="20" t="n">
        <v>0.09266228</v>
      </c>
      <c r="Q35" s="18" t="s">
        <v>182</v>
      </c>
      <c r="R35" s="20" t="s">
        <v>182</v>
      </c>
      <c r="S35" s="18" t="n">
        <v>1.04009655</v>
      </c>
      <c r="T35" s="20" t="n">
        <v>0.05691651</v>
      </c>
      <c r="U35" s="18" t="n">
        <v>0</v>
      </c>
      <c r="V35" s="20" t="n">
        <v>0</v>
      </c>
      <c r="W35" s="18" t="n">
        <v>3.03791224</v>
      </c>
      <c r="X35" s="20" t="n">
        <v>0.19826735</v>
      </c>
    </row>
    <row r="36" spans="1:24">
      <c r="A36" s="15" t="s">
        <v>211</v>
      </c>
      <c r="B36" s="17" t="n">
        <v>6736</v>
      </c>
      <c r="C36" s="18">
        <f>(49.0/B36*100)</f>
        <v/>
      </c>
      <c r="D36" s="19" t="n">
        <v>6687</v>
      </c>
      <c r="E36" s="18" t="n">
        <v>46.61620874</v>
      </c>
      <c r="F36" s="20" t="n">
        <v>0.69964992</v>
      </c>
      <c r="G36" s="18" t="n">
        <v>12.99281418</v>
      </c>
      <c r="H36" s="20" t="n">
        <v>0.4581562</v>
      </c>
      <c r="I36" s="18" t="n">
        <v>19.04173241</v>
      </c>
      <c r="J36" s="20" t="n">
        <v>0.59791566</v>
      </c>
      <c r="K36" s="18" t="n">
        <v>12.34523655</v>
      </c>
      <c r="L36" s="20" t="n">
        <v>0.39704456</v>
      </c>
      <c r="M36" s="18" t="n">
        <v>6.19300257</v>
      </c>
      <c r="N36" s="20" t="n">
        <v>0.28823893</v>
      </c>
      <c r="O36" s="18" t="n">
        <v>0.41529674</v>
      </c>
      <c r="P36" s="20" t="n">
        <v>0.08125137</v>
      </c>
      <c r="Q36" s="18" t="s">
        <v>182</v>
      </c>
      <c r="R36" s="20" t="s">
        <v>182</v>
      </c>
      <c r="S36" s="18" t="n">
        <v>0</v>
      </c>
      <c r="T36" s="20" t="n">
        <v>0</v>
      </c>
      <c r="U36" s="18" t="n">
        <v>0</v>
      </c>
      <c r="V36" s="20" t="n">
        <v>0</v>
      </c>
      <c r="W36" s="18" t="n">
        <v>2.39570881</v>
      </c>
      <c r="X36" s="20" t="n">
        <v>0.24356555</v>
      </c>
    </row>
    <row r="37" spans="1:24">
      <c r="A37" s="15" t="s">
        <v>212</v>
      </c>
      <c r="B37" s="17" t="n">
        <v>5458</v>
      </c>
      <c r="C37" s="18">
        <f>(249.0/B37*100)</f>
        <v/>
      </c>
      <c r="D37" s="19" t="n">
        <v>5209</v>
      </c>
      <c r="E37" s="18" t="n">
        <v>41.2482329</v>
      </c>
      <c r="F37" s="20" t="n">
        <v>0.85786141</v>
      </c>
      <c r="G37" s="18" t="n">
        <v>9.958989969999999</v>
      </c>
      <c r="H37" s="20" t="n">
        <v>0.42169635</v>
      </c>
      <c r="I37" s="18" t="n">
        <v>14.79647164</v>
      </c>
      <c r="J37" s="20" t="n">
        <v>0.53463992</v>
      </c>
      <c r="K37" s="18" t="n">
        <v>12.45333122</v>
      </c>
      <c r="L37" s="20" t="n">
        <v>0.52216369</v>
      </c>
      <c r="M37" s="18" t="n">
        <v>12.42524063</v>
      </c>
      <c r="N37" s="20" t="n">
        <v>0.51013909</v>
      </c>
      <c r="O37" s="18" t="n">
        <v>0.78484913</v>
      </c>
      <c r="P37" s="20" t="n">
        <v>0.13879451</v>
      </c>
      <c r="Q37" s="18" t="s">
        <v>182</v>
      </c>
      <c r="R37" s="20" t="s">
        <v>182</v>
      </c>
      <c r="S37" s="18" t="n">
        <v>0</v>
      </c>
      <c r="T37" s="20" t="n">
        <v>0</v>
      </c>
      <c r="U37" s="18" t="n">
        <v>0</v>
      </c>
      <c r="V37" s="20" t="n">
        <v>0</v>
      </c>
      <c r="W37" s="18" t="n">
        <v>8.33288451</v>
      </c>
      <c r="X37" s="20" t="n">
        <v>0.69164879</v>
      </c>
    </row>
    <row r="38" spans="1:24">
      <c r="A38" s="15" t="s">
        <v>213</v>
      </c>
      <c r="B38" s="17" t="n">
        <v>5860</v>
      </c>
      <c r="C38" s="18">
        <f>(64.0/B38*100)</f>
        <v/>
      </c>
      <c r="D38" s="19" t="n">
        <v>5796</v>
      </c>
      <c r="E38" s="18" t="n">
        <v>40.30530666</v>
      </c>
      <c r="F38" s="20" t="n">
        <v>0.76840261</v>
      </c>
      <c r="G38" s="18" t="n">
        <v>12.82561011</v>
      </c>
      <c r="H38" s="20" t="n">
        <v>0.42315793</v>
      </c>
      <c r="I38" s="18" t="n">
        <v>20.46822341</v>
      </c>
      <c r="J38" s="20" t="n">
        <v>0.65307265</v>
      </c>
      <c r="K38" s="18" t="n">
        <v>12.35416178</v>
      </c>
      <c r="L38" s="20" t="n">
        <v>0.56055955</v>
      </c>
      <c r="M38" s="18" t="n">
        <v>8.06581274</v>
      </c>
      <c r="N38" s="20" t="n">
        <v>0.42350753</v>
      </c>
      <c r="O38" s="18" t="n">
        <v>0.63859184</v>
      </c>
      <c r="P38" s="20" t="n">
        <v>0.12641848</v>
      </c>
      <c r="Q38" s="18" t="s">
        <v>182</v>
      </c>
      <c r="R38" s="20" t="s">
        <v>182</v>
      </c>
      <c r="S38" s="18" t="n">
        <v>0</v>
      </c>
      <c r="T38" s="20" t="n">
        <v>0</v>
      </c>
      <c r="U38" s="18" t="n">
        <v>0</v>
      </c>
      <c r="V38" s="20" t="n">
        <v>0</v>
      </c>
      <c r="W38" s="18" t="n">
        <v>5.34229345</v>
      </c>
      <c r="X38" s="20" t="n">
        <v>0.51269541</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32.19784654</v>
      </c>
      <c r="F40" s="20" t="n">
        <v>0.74486176</v>
      </c>
      <c r="G40" s="18" t="n">
        <v>11.96791337</v>
      </c>
      <c r="H40" s="20" t="n">
        <v>0.51646583</v>
      </c>
      <c r="I40" s="18" t="n">
        <v>18.18836481</v>
      </c>
      <c r="J40" s="20" t="n">
        <v>0.59917921</v>
      </c>
      <c r="K40" s="18" t="n">
        <v>12.98850285</v>
      </c>
      <c r="L40" s="20" t="n">
        <v>0.52908364</v>
      </c>
      <c r="M40" s="18" t="n">
        <v>10.93298178</v>
      </c>
      <c r="N40" s="20" t="n">
        <v>0.49423791</v>
      </c>
      <c r="O40" s="18" t="n">
        <v>0.41341733</v>
      </c>
      <c r="P40" s="20" t="n">
        <v>0.09588235000000001</v>
      </c>
      <c r="Q40" s="18" t="s">
        <v>182</v>
      </c>
      <c r="R40" s="20" t="s">
        <v>182</v>
      </c>
      <c r="S40" s="18" t="n">
        <v>8.997510549999999</v>
      </c>
      <c r="T40" s="20" t="n">
        <v>0.2011408</v>
      </c>
      <c r="U40" s="18" t="n">
        <v>0</v>
      </c>
      <c r="V40" s="20" t="n">
        <v>0</v>
      </c>
      <c r="W40" s="18" t="n">
        <v>4.31346278</v>
      </c>
      <c r="X40" s="20" t="n">
        <v>0.6755447</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25.94848772</v>
      </c>
      <c r="F46" s="20" t="n">
        <v>0.65260159</v>
      </c>
      <c r="G46" s="18" t="n">
        <v>10.49233743</v>
      </c>
      <c r="H46" s="20" t="n">
        <v>0.31559344</v>
      </c>
      <c r="I46" s="18" t="n">
        <v>10.59323029</v>
      </c>
      <c r="J46" s="20" t="n">
        <v>0.34546438</v>
      </c>
      <c r="K46" s="18" t="n">
        <v>11.29279995</v>
      </c>
      <c r="L46" s="20" t="n">
        <v>0.33495889</v>
      </c>
      <c r="M46" s="18" t="n">
        <v>9.229713970000001</v>
      </c>
      <c r="N46" s="20" t="n">
        <v>0.31797865</v>
      </c>
      <c r="O46" s="18" t="n">
        <v>1.13942081</v>
      </c>
      <c r="P46" s="20" t="n">
        <v>0.10156822</v>
      </c>
      <c r="Q46" s="18" t="s">
        <v>182</v>
      </c>
      <c r="R46" s="20" t="s">
        <v>182</v>
      </c>
      <c r="S46" s="18" t="n">
        <v>0</v>
      </c>
      <c r="T46" s="20" t="n">
        <v>0</v>
      </c>
      <c r="U46" s="18" t="n">
        <v>0</v>
      </c>
      <c r="V46" s="20" t="n">
        <v>0</v>
      </c>
      <c r="W46" s="18" t="n">
        <v>31.30400983</v>
      </c>
      <c r="X46" s="20" t="n">
        <v>1.23343315</v>
      </c>
    </row>
    <row r="47" spans="1:24">
      <c r="A47" s="15" t="s">
        <v>222</v>
      </c>
      <c r="B47" s="17" t="n">
        <v>5928</v>
      </c>
      <c r="C47" s="18">
        <f>(148.0/B47*100)</f>
        <v/>
      </c>
      <c r="D47" s="19" t="n">
        <v>5780</v>
      </c>
      <c r="E47" s="18" t="n">
        <v>34.4736245</v>
      </c>
      <c r="F47" s="20" t="n">
        <v>0.93223044</v>
      </c>
      <c r="G47" s="18" t="n">
        <v>14.01784423</v>
      </c>
      <c r="H47" s="20" t="n">
        <v>0.47654311</v>
      </c>
      <c r="I47" s="18" t="n">
        <v>11.87985616</v>
      </c>
      <c r="J47" s="20" t="n">
        <v>0.47949355</v>
      </c>
      <c r="K47" s="18" t="n">
        <v>12.62871319</v>
      </c>
      <c r="L47" s="20" t="n">
        <v>0.47474606</v>
      </c>
      <c r="M47" s="18" t="n">
        <v>11.68733623</v>
      </c>
      <c r="N47" s="20" t="n">
        <v>0.48483231</v>
      </c>
      <c r="O47" s="18" t="n">
        <v>1.43520156</v>
      </c>
      <c r="P47" s="20" t="n">
        <v>0.18695101</v>
      </c>
      <c r="Q47" s="18" t="s">
        <v>182</v>
      </c>
      <c r="R47" s="20" t="s">
        <v>182</v>
      </c>
      <c r="S47" s="18" t="n">
        <v>0</v>
      </c>
      <c r="T47" s="20" t="n">
        <v>0</v>
      </c>
      <c r="U47" s="18" t="n">
        <v>0</v>
      </c>
      <c r="V47" s="20" t="n">
        <v>0</v>
      </c>
      <c r="W47" s="18" t="n">
        <v>13.87742414</v>
      </c>
      <c r="X47" s="20" t="n">
        <v>0.95366376</v>
      </c>
    </row>
    <row r="48" spans="1:24">
      <c r="A48" s="15" t="s">
        <v>223</v>
      </c>
      <c r="B48" s="17" t="n">
        <v>9841</v>
      </c>
      <c r="C48" s="18">
        <f>(19.0/B48*100)</f>
        <v/>
      </c>
      <c r="D48" s="19" t="n">
        <v>9822</v>
      </c>
      <c r="E48" s="18" t="n">
        <v>46.33244862</v>
      </c>
      <c r="F48" s="20" t="n">
        <v>0.77872612</v>
      </c>
      <c r="G48" s="18" t="n">
        <v>20.81780187</v>
      </c>
      <c r="H48" s="20" t="n">
        <v>0.59969538</v>
      </c>
      <c r="I48" s="18" t="n">
        <v>20.08589728</v>
      </c>
      <c r="J48" s="20" t="n">
        <v>0.56281541</v>
      </c>
      <c r="K48" s="18" t="n">
        <v>5.16438257</v>
      </c>
      <c r="L48" s="20" t="n">
        <v>0.33908361</v>
      </c>
      <c r="M48" s="18" t="n">
        <v>4.07721804</v>
      </c>
      <c r="N48" s="20" t="n">
        <v>0.32965867</v>
      </c>
      <c r="O48" s="18" t="n">
        <v>2.15559195</v>
      </c>
      <c r="P48" s="20" t="n">
        <v>0.33339127</v>
      </c>
      <c r="Q48" s="18" t="s">
        <v>182</v>
      </c>
      <c r="R48" s="20" t="s">
        <v>182</v>
      </c>
      <c r="S48" s="18" t="n">
        <v>0</v>
      </c>
      <c r="T48" s="20" t="n">
        <v>0</v>
      </c>
      <c r="U48" s="18" t="n">
        <v>0</v>
      </c>
      <c r="V48" s="20" t="n">
        <v>0</v>
      </c>
      <c r="W48" s="18" t="n">
        <v>1.36665966</v>
      </c>
      <c r="X48" s="20" t="n">
        <v>0.37750582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46.95322143</v>
      </c>
      <c r="F50" s="20" t="n">
        <v>0.82179073</v>
      </c>
      <c r="G50" s="18" t="n">
        <v>14.17159809</v>
      </c>
      <c r="H50" s="20" t="n">
        <v>0.45814313</v>
      </c>
      <c r="I50" s="18" t="n">
        <v>13.09892146</v>
      </c>
      <c r="J50" s="20" t="n">
        <v>0.57383572</v>
      </c>
      <c r="K50" s="18" t="n">
        <v>11.34769426</v>
      </c>
      <c r="L50" s="20" t="n">
        <v>0.44984434</v>
      </c>
      <c r="M50" s="18" t="n">
        <v>7.4937431</v>
      </c>
      <c r="N50" s="20" t="n">
        <v>0.31807876</v>
      </c>
      <c r="O50" s="18" t="n">
        <v>1.73733927</v>
      </c>
      <c r="P50" s="20" t="n">
        <v>0.2637219</v>
      </c>
      <c r="Q50" s="18" t="s">
        <v>182</v>
      </c>
      <c r="R50" s="20" t="s">
        <v>182</v>
      </c>
      <c r="S50" s="18" t="n">
        <v>0</v>
      </c>
      <c r="T50" s="20" t="n">
        <v>0</v>
      </c>
      <c r="U50" s="18" t="n">
        <v>0</v>
      </c>
      <c r="V50" s="20" t="n">
        <v>0</v>
      </c>
      <c r="W50" s="18" t="n">
        <v>5.19748239</v>
      </c>
      <c r="X50" s="20" t="n">
        <v>0.57417268</v>
      </c>
    </row>
    <row r="51" spans="1:24">
      <c r="A51" s="15" t="s">
        <v>226</v>
      </c>
      <c r="B51" s="17" t="n">
        <v>6866</v>
      </c>
      <c r="C51" s="18">
        <f>(117.0/B51*100)</f>
        <v/>
      </c>
      <c r="D51" s="19" t="n">
        <v>6749</v>
      </c>
      <c r="E51" s="18" t="n">
        <v>32.35916378</v>
      </c>
      <c r="F51" s="20" t="n">
        <v>0.87268104</v>
      </c>
      <c r="G51" s="18" t="n">
        <v>9.439716349999999</v>
      </c>
      <c r="H51" s="20" t="n">
        <v>0.37472158</v>
      </c>
      <c r="I51" s="18" t="n">
        <v>12.70870308</v>
      </c>
      <c r="J51" s="20" t="n">
        <v>0.49761545</v>
      </c>
      <c r="K51" s="18" t="n">
        <v>13.9884987</v>
      </c>
      <c r="L51" s="20" t="n">
        <v>0.53835522</v>
      </c>
      <c r="M51" s="18" t="n">
        <v>11.6841834</v>
      </c>
      <c r="N51" s="20" t="n">
        <v>0.42100336</v>
      </c>
      <c r="O51" s="18" t="n">
        <v>0.58299198</v>
      </c>
      <c r="P51" s="20" t="n">
        <v>0.10103176</v>
      </c>
      <c r="Q51" s="18" t="s">
        <v>182</v>
      </c>
      <c r="R51" s="20" t="s">
        <v>182</v>
      </c>
      <c r="S51" s="18" t="n">
        <v>10.58123437</v>
      </c>
      <c r="T51" s="20" t="n">
        <v>0.61247783</v>
      </c>
      <c r="U51" s="18" t="n">
        <v>0</v>
      </c>
      <c r="V51" s="20" t="n">
        <v>0</v>
      </c>
      <c r="W51" s="18" t="n">
        <v>8.655508340000001</v>
      </c>
      <c r="X51" s="20" t="n">
        <v>1.15200266</v>
      </c>
    </row>
    <row r="52" spans="1:24">
      <c r="A52" s="15" t="s">
        <v>227</v>
      </c>
      <c r="B52" s="17" t="n">
        <v>5809</v>
      </c>
      <c r="C52" s="18">
        <f>(119.0/B52*100)</f>
        <v/>
      </c>
      <c r="D52" s="19" t="n">
        <v>5690</v>
      </c>
      <c r="E52" s="18" t="n">
        <v>38.98906613</v>
      </c>
      <c r="F52" s="20" t="n">
        <v>0.84469244</v>
      </c>
      <c r="G52" s="18" t="n">
        <v>17.15541189</v>
      </c>
      <c r="H52" s="20" t="n">
        <v>0.59229844</v>
      </c>
      <c r="I52" s="18" t="n">
        <v>16.89208958</v>
      </c>
      <c r="J52" s="20" t="n">
        <v>0.6194558999999999</v>
      </c>
      <c r="K52" s="18" t="n">
        <v>12.58864073</v>
      </c>
      <c r="L52" s="20" t="n">
        <v>0.45135316</v>
      </c>
      <c r="M52" s="18" t="n">
        <v>9.95443547</v>
      </c>
      <c r="N52" s="20" t="n">
        <v>0.44886302</v>
      </c>
      <c r="O52" s="18" t="n">
        <v>0.34062239</v>
      </c>
      <c r="P52" s="20" t="n">
        <v>0.08848725</v>
      </c>
      <c r="Q52" s="18" t="s">
        <v>182</v>
      </c>
      <c r="R52" s="20" t="s">
        <v>182</v>
      </c>
      <c r="S52" s="18" t="n">
        <v>0</v>
      </c>
      <c r="T52" s="20" t="n">
        <v>0</v>
      </c>
      <c r="U52" s="18" t="n">
        <v>0</v>
      </c>
      <c r="V52" s="20" t="n">
        <v>0</v>
      </c>
      <c r="W52" s="18" t="n">
        <v>4.07973382</v>
      </c>
      <c r="X52" s="20" t="n">
        <v>0.44038302</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37.24337872</v>
      </c>
      <c r="F54" s="20" t="n">
        <v>0.96018625</v>
      </c>
      <c r="G54" s="18" t="n">
        <v>15.08012558</v>
      </c>
      <c r="H54" s="20" t="n">
        <v>0.50598544</v>
      </c>
      <c r="I54" s="18" t="n">
        <v>12.36646387</v>
      </c>
      <c r="J54" s="20" t="n">
        <v>0.5708171</v>
      </c>
      <c r="K54" s="18" t="n">
        <v>14.08593294</v>
      </c>
      <c r="L54" s="20" t="n">
        <v>0.70966991</v>
      </c>
      <c r="M54" s="18" t="n">
        <v>8.29955504</v>
      </c>
      <c r="N54" s="20" t="n">
        <v>0.45456919</v>
      </c>
      <c r="O54" s="18" t="n">
        <v>3.34984056</v>
      </c>
      <c r="P54" s="20" t="n">
        <v>0.32390166</v>
      </c>
      <c r="Q54" s="18" t="s">
        <v>182</v>
      </c>
      <c r="R54" s="20" t="s">
        <v>182</v>
      </c>
      <c r="S54" s="18" t="n">
        <v>0</v>
      </c>
      <c r="T54" s="20" t="n">
        <v>0</v>
      </c>
      <c r="U54" s="18" t="n">
        <v>0</v>
      </c>
      <c r="V54" s="20" t="n">
        <v>0</v>
      </c>
      <c r="W54" s="18" t="n">
        <v>9.57470329</v>
      </c>
      <c r="X54" s="20" t="n">
        <v>0.85786657</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27.00426539</v>
      </c>
      <c r="F56" s="20" t="n">
        <v>0.71771687</v>
      </c>
      <c r="G56" s="18" t="n">
        <v>17.7540287</v>
      </c>
      <c r="H56" s="20" t="n">
        <v>0.52546131</v>
      </c>
      <c r="I56" s="18" t="n">
        <v>21.68606387</v>
      </c>
      <c r="J56" s="20" t="n">
        <v>0.54088305</v>
      </c>
      <c r="K56" s="18" t="n">
        <v>16.83598188</v>
      </c>
      <c r="L56" s="20" t="n">
        <v>0.5209341</v>
      </c>
      <c r="M56" s="18" t="n">
        <v>14.93033708</v>
      </c>
      <c r="N56" s="20" t="n">
        <v>0.56061575</v>
      </c>
      <c r="O56" s="18" t="n">
        <v>0.86016939</v>
      </c>
      <c r="P56" s="20" t="n">
        <v>0.13748164</v>
      </c>
      <c r="Q56" s="18" t="s">
        <v>182</v>
      </c>
      <c r="R56" s="20" t="s">
        <v>182</v>
      </c>
      <c r="S56" s="18" t="n">
        <v>0</v>
      </c>
      <c r="T56" s="20" t="n">
        <v>0</v>
      </c>
      <c r="U56" s="18" t="n">
        <v>0</v>
      </c>
      <c r="V56" s="20" t="n">
        <v>0</v>
      </c>
      <c r="W56" s="18" t="n">
        <v>0.92915368</v>
      </c>
      <c r="X56" s="20" t="n">
        <v>0.25965377</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35.53995133</v>
      </c>
      <c r="F61" s="20" t="n">
        <v>0.67086278</v>
      </c>
      <c r="G61" s="18" t="n">
        <v>16.30104557</v>
      </c>
      <c r="H61" s="20" t="n">
        <v>0.5329599900000001</v>
      </c>
      <c r="I61" s="18" t="n">
        <v>17.36829443</v>
      </c>
      <c r="J61" s="20" t="n">
        <v>0.45778897</v>
      </c>
      <c r="K61" s="18" t="n">
        <v>13.62937051</v>
      </c>
      <c r="L61" s="20" t="n">
        <v>0.4677116</v>
      </c>
      <c r="M61" s="18" t="n">
        <v>11.73946668</v>
      </c>
      <c r="N61" s="20" t="n">
        <v>0.53397887</v>
      </c>
      <c r="O61" s="18" t="n">
        <v>1.1148369</v>
      </c>
      <c r="P61" s="20" t="n">
        <v>0.15882437</v>
      </c>
      <c r="Q61" s="18" t="s">
        <v>182</v>
      </c>
      <c r="R61" s="20" t="s">
        <v>182</v>
      </c>
      <c r="S61" s="18" t="n">
        <v>0</v>
      </c>
      <c r="T61" s="20" t="n">
        <v>0</v>
      </c>
      <c r="U61" s="18" t="n">
        <v>0</v>
      </c>
      <c r="V61" s="20" t="n">
        <v>0</v>
      </c>
      <c r="W61" s="18" t="n">
        <v>4.30703458</v>
      </c>
      <c r="X61" s="20" t="n">
        <v>0.63116039</v>
      </c>
    </row>
    <row r="62" spans="1:24">
      <c r="A62" s="15" t="s">
        <v>237</v>
      </c>
      <c r="B62" s="17" t="n">
        <v>4476</v>
      </c>
      <c r="C62" s="18">
        <f>(5.0/B62*100)</f>
        <v/>
      </c>
      <c r="D62" s="19" t="n">
        <v>4471</v>
      </c>
      <c r="E62" s="18" t="n">
        <v>31.40587097</v>
      </c>
      <c r="F62" s="20" t="n">
        <v>0.6803780699999999</v>
      </c>
      <c r="G62" s="18" t="n">
        <v>20.81046966</v>
      </c>
      <c r="H62" s="20" t="n">
        <v>0.54103798</v>
      </c>
      <c r="I62" s="18" t="n">
        <v>21.8894032</v>
      </c>
      <c r="J62" s="20" t="n">
        <v>0.65055144</v>
      </c>
      <c r="K62" s="18" t="n">
        <v>14.65825517</v>
      </c>
      <c r="L62" s="20" t="n">
        <v>0.53725724</v>
      </c>
      <c r="M62" s="18" t="n">
        <v>10.29188799</v>
      </c>
      <c r="N62" s="20" t="n">
        <v>0.44162703</v>
      </c>
      <c r="O62" s="18" t="n">
        <v>0.58527585</v>
      </c>
      <c r="P62" s="20" t="n">
        <v>0.13101018</v>
      </c>
      <c r="Q62" s="18" t="s">
        <v>182</v>
      </c>
      <c r="R62" s="20" t="s">
        <v>182</v>
      </c>
      <c r="S62" s="18" t="n">
        <v>0</v>
      </c>
      <c r="T62" s="20" t="n">
        <v>0</v>
      </c>
      <c r="U62" s="18" t="n">
        <v>0</v>
      </c>
      <c r="V62" s="20" t="n">
        <v>0</v>
      </c>
      <c r="W62" s="18" t="n">
        <v>0.35883717</v>
      </c>
      <c r="X62" s="20" t="n">
        <v>0.09003543999999999</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56.7365568</v>
      </c>
      <c r="F67" s="20" t="n">
        <v>0.7551610600000001</v>
      </c>
      <c r="G67" s="18" t="n">
        <v>15.02797485</v>
      </c>
      <c r="H67" s="20" t="n">
        <v>0.46452698</v>
      </c>
      <c r="I67" s="18" t="n">
        <v>13.81402154</v>
      </c>
      <c r="J67" s="20" t="n">
        <v>0.54972798</v>
      </c>
      <c r="K67" s="18" t="n">
        <v>6.78290459</v>
      </c>
      <c r="L67" s="20" t="n">
        <v>0.33844837</v>
      </c>
      <c r="M67" s="18" t="n">
        <v>2.25442369</v>
      </c>
      <c r="N67" s="20" t="n">
        <v>0.2148571</v>
      </c>
      <c r="O67" s="18" t="n">
        <v>4.20584682</v>
      </c>
      <c r="P67" s="20" t="n">
        <v>0.33681729</v>
      </c>
      <c r="Q67" s="18" t="s">
        <v>182</v>
      </c>
      <c r="R67" s="20" t="s">
        <v>182</v>
      </c>
      <c r="S67" s="18" t="n">
        <v>0</v>
      </c>
      <c r="T67" s="20" t="n">
        <v>0</v>
      </c>
      <c r="U67" s="18" t="n">
        <v>0</v>
      </c>
      <c r="V67" s="20" t="n">
        <v>0</v>
      </c>
      <c r="W67" s="18" t="n">
        <v>1.17827172</v>
      </c>
      <c r="X67" s="20" t="n">
        <v>0.14870887</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31.4930489</v>
      </c>
      <c r="F70" s="20" t="n">
        <v>0.68525832</v>
      </c>
      <c r="G70" s="18" t="n">
        <v>19.17335093</v>
      </c>
      <c r="H70" s="20" t="n">
        <v>0.46723447</v>
      </c>
      <c r="I70" s="18" t="n">
        <v>17.51541165</v>
      </c>
      <c r="J70" s="20" t="n">
        <v>0.642642</v>
      </c>
      <c r="K70" s="18" t="n">
        <v>15.80320134</v>
      </c>
      <c r="L70" s="20" t="n">
        <v>0.64359702</v>
      </c>
      <c r="M70" s="18" t="n">
        <v>10.22780991</v>
      </c>
      <c r="N70" s="20" t="n">
        <v>0.45488661</v>
      </c>
      <c r="O70" s="18" t="n">
        <v>0.78554432</v>
      </c>
      <c r="P70" s="20" t="n">
        <v>0.1032537</v>
      </c>
      <c r="Q70" s="18" t="s">
        <v>182</v>
      </c>
      <c r="R70" s="20" t="s">
        <v>182</v>
      </c>
      <c r="S70" s="18" t="n">
        <v>0</v>
      </c>
      <c r="T70" s="20" t="n">
        <v>0</v>
      </c>
      <c r="U70" s="18" t="n">
        <v>0</v>
      </c>
      <c r="V70" s="20" t="n">
        <v>0</v>
      </c>
      <c r="W70" s="18" t="n">
        <v>5.00163294</v>
      </c>
      <c r="X70" s="20" t="n">
        <v>0.45817305</v>
      </c>
    </row>
    <row r="71" spans="1:24">
      <c r="A71" s="15" t="s">
        <v>246</v>
      </c>
      <c r="B71" s="17" t="n">
        <v>6115</v>
      </c>
      <c r="C71" s="18">
        <f>(116.0/B71*100)</f>
        <v/>
      </c>
      <c r="D71" s="19" t="n">
        <v>5999</v>
      </c>
      <c r="E71" s="18" t="n">
        <v>35.49096451</v>
      </c>
      <c r="F71" s="20" t="n">
        <v>0.69933664</v>
      </c>
      <c r="G71" s="18" t="n">
        <v>15.85378053</v>
      </c>
      <c r="H71" s="20" t="n">
        <v>0.47438243</v>
      </c>
      <c r="I71" s="18" t="n">
        <v>22.75539215</v>
      </c>
      <c r="J71" s="20" t="n">
        <v>0.63576509</v>
      </c>
      <c r="K71" s="18" t="n">
        <v>15.59359288</v>
      </c>
      <c r="L71" s="20" t="n">
        <v>0.48490649</v>
      </c>
      <c r="M71" s="18" t="n">
        <v>9.01966751</v>
      </c>
      <c r="N71" s="20" t="n">
        <v>0.37437718</v>
      </c>
      <c r="O71" s="18" t="n">
        <v>0.43846837</v>
      </c>
      <c r="P71" s="20" t="n">
        <v>0.07809650999999999</v>
      </c>
      <c r="Q71" s="18" t="s">
        <v>182</v>
      </c>
      <c r="R71" s="20" t="s">
        <v>182</v>
      </c>
      <c r="S71" s="18" t="n">
        <v>0</v>
      </c>
      <c r="T71" s="20" t="n">
        <v>0</v>
      </c>
      <c r="U71" s="18" t="n">
        <v>0</v>
      </c>
      <c r="V71" s="20" t="n">
        <v>0</v>
      </c>
      <c r="W71" s="18" t="n">
        <v>0.84813405</v>
      </c>
      <c r="X71" s="20" t="n">
        <v>0.11810662</v>
      </c>
    </row>
    <row r="72" spans="1:24">
      <c r="A72" s="15" t="s">
        <v>247</v>
      </c>
      <c r="B72" s="17" t="n">
        <v>7708</v>
      </c>
      <c r="C72" s="18">
        <f>(8.0/B72*100)</f>
        <v/>
      </c>
      <c r="D72" s="19" t="n">
        <v>7700</v>
      </c>
      <c r="E72" s="18" t="n">
        <v>33.14796281</v>
      </c>
      <c r="F72" s="20" t="n">
        <v>0.63010643</v>
      </c>
      <c r="G72" s="18" t="n">
        <v>22.20296259</v>
      </c>
      <c r="H72" s="20" t="n">
        <v>0.52033451</v>
      </c>
      <c r="I72" s="18" t="n">
        <v>22.40162777</v>
      </c>
      <c r="J72" s="20" t="n">
        <v>0.54774028</v>
      </c>
      <c r="K72" s="18" t="n">
        <v>12.52252167</v>
      </c>
      <c r="L72" s="20" t="n">
        <v>0.41589022</v>
      </c>
      <c r="M72" s="18" t="n">
        <v>8.81591547</v>
      </c>
      <c r="N72" s="20" t="n">
        <v>0.37467972</v>
      </c>
      <c r="O72" s="18" t="n">
        <v>0.58560189</v>
      </c>
      <c r="P72" s="20" t="n">
        <v>0.09794811</v>
      </c>
      <c r="Q72" s="18" t="s">
        <v>182</v>
      </c>
      <c r="R72" s="20" t="s">
        <v>182</v>
      </c>
      <c r="S72" s="18" t="n">
        <v>0</v>
      </c>
      <c r="T72" s="20" t="n">
        <v>0</v>
      </c>
      <c r="U72" s="18" t="n">
        <v>0</v>
      </c>
      <c r="V72" s="20" t="n">
        <v>0</v>
      </c>
      <c r="W72" s="18" t="n">
        <v>0.32340782</v>
      </c>
      <c r="X72" s="20" t="n">
        <v>0.06561652</v>
      </c>
    </row>
    <row r="73" spans="1:24">
      <c r="A73" s="15" t="s">
        <v>248</v>
      </c>
      <c r="B73" s="17" t="n">
        <v>8249</v>
      </c>
      <c r="C73" s="18">
        <f>(236.0/B73*100)</f>
        <v/>
      </c>
      <c r="D73" s="19" t="n">
        <v>8013</v>
      </c>
      <c r="E73" s="18" t="n">
        <v>26.77224945</v>
      </c>
      <c r="F73" s="20" t="n">
        <v>0.59509905</v>
      </c>
      <c r="G73" s="18" t="n">
        <v>16.6382569</v>
      </c>
      <c r="H73" s="20" t="n">
        <v>0.5659793400000001</v>
      </c>
      <c r="I73" s="18" t="n">
        <v>20.24651953</v>
      </c>
      <c r="J73" s="20" t="n">
        <v>0.51063896</v>
      </c>
      <c r="K73" s="18" t="n">
        <v>21.31181461</v>
      </c>
      <c r="L73" s="20" t="n">
        <v>0.52187951</v>
      </c>
      <c r="M73" s="18" t="n">
        <v>11.2943858</v>
      </c>
      <c r="N73" s="20" t="n">
        <v>0.48305054</v>
      </c>
      <c r="O73" s="18" t="n">
        <v>2.48806559</v>
      </c>
      <c r="P73" s="20" t="n">
        <v>0.2497187</v>
      </c>
      <c r="Q73" s="18" t="s">
        <v>182</v>
      </c>
      <c r="R73" s="20" t="s">
        <v>182</v>
      </c>
      <c r="S73" s="18" t="n">
        <v>0</v>
      </c>
      <c r="T73" s="20" t="n">
        <v>0</v>
      </c>
      <c r="U73" s="18" t="n">
        <v>0</v>
      </c>
      <c r="V73" s="20" t="n">
        <v>0</v>
      </c>
      <c r="W73" s="18" t="n">
        <v>1.24870812</v>
      </c>
      <c r="X73" s="20" t="n">
        <v>0.16689018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38.77472887</v>
      </c>
      <c r="F77" s="20" t="n">
        <v>0.8102402399999999</v>
      </c>
      <c r="G77" s="18" t="n">
        <v>10.01824853</v>
      </c>
      <c r="H77" s="20" t="n">
        <v>0.45067972</v>
      </c>
      <c r="I77" s="18" t="n">
        <v>12.28249327</v>
      </c>
      <c r="J77" s="20" t="n">
        <v>0.51786931</v>
      </c>
      <c r="K77" s="18" t="n">
        <v>12.41500427</v>
      </c>
      <c r="L77" s="20" t="n">
        <v>0.46817141</v>
      </c>
      <c r="M77" s="18" t="n">
        <v>10.16076596</v>
      </c>
      <c r="N77" s="20" t="n">
        <v>0.40632055</v>
      </c>
      <c r="O77" s="18" t="n">
        <v>0.98838266</v>
      </c>
      <c r="P77" s="20" t="n">
        <v>0.11706247</v>
      </c>
      <c r="Q77" s="18" t="s">
        <v>182</v>
      </c>
      <c r="R77" s="20" t="s">
        <v>182</v>
      </c>
      <c r="S77" s="18" t="n">
        <v>0</v>
      </c>
      <c r="T77" s="20" t="n">
        <v>0</v>
      </c>
      <c r="U77" s="18" t="n">
        <v>0</v>
      </c>
      <c r="V77" s="20" t="n">
        <v>0</v>
      </c>
      <c r="W77" s="18" t="n">
        <v>15.36037645</v>
      </c>
      <c r="X77" s="20" t="n">
        <v>0.99223061</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271</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81.67120878999999</v>
      </c>
      <c r="F7" s="20" t="n">
        <v>0.48066985</v>
      </c>
      <c r="G7" s="18" t="n">
        <v>9.69664697</v>
      </c>
      <c r="H7" s="20" t="n">
        <v>0.34206767</v>
      </c>
      <c r="I7" s="18" t="n">
        <v>5.7303653</v>
      </c>
      <c r="J7" s="20" t="n">
        <v>0.25745388</v>
      </c>
      <c r="K7" s="18" t="n">
        <v>0</v>
      </c>
      <c r="L7" s="20" t="n">
        <v>0</v>
      </c>
      <c r="M7" s="18" t="s">
        <v>182</v>
      </c>
      <c r="N7" s="20" t="s">
        <v>182</v>
      </c>
      <c r="O7" s="18" t="n">
        <v>0</v>
      </c>
      <c r="P7" s="20" t="n">
        <v>0</v>
      </c>
      <c r="Q7" s="18" t="n">
        <v>0</v>
      </c>
      <c r="R7" s="20" t="n">
        <v>0</v>
      </c>
      <c r="S7" s="18" t="n">
        <v>2.90177894</v>
      </c>
      <c r="T7" s="20" t="n">
        <v>0.25290682</v>
      </c>
    </row>
    <row r="8" spans="1:20">
      <c r="A8" s="15" t="s">
        <v>183</v>
      </c>
      <c r="B8" s="17" t="n">
        <v>7007</v>
      </c>
      <c r="C8" s="18">
        <f>(121.0/B8*100)</f>
        <v/>
      </c>
      <c r="D8" s="19" t="n">
        <v>6886</v>
      </c>
      <c r="E8" s="18" t="n">
        <v>82.03176104000001</v>
      </c>
      <c r="F8" s="20" t="n">
        <v>0.57538434</v>
      </c>
      <c r="G8" s="18" t="n">
        <v>8.894446930000001</v>
      </c>
      <c r="H8" s="20" t="n">
        <v>0.38860998</v>
      </c>
      <c r="I8" s="18" t="n">
        <v>6.07513466</v>
      </c>
      <c r="J8" s="20" t="n">
        <v>0.35681616</v>
      </c>
      <c r="K8" s="18" t="n">
        <v>0</v>
      </c>
      <c r="L8" s="20" t="n">
        <v>0</v>
      </c>
      <c r="M8" s="18" t="s">
        <v>182</v>
      </c>
      <c r="N8" s="20" t="s">
        <v>182</v>
      </c>
      <c r="O8" s="18" t="n">
        <v>0.48076987</v>
      </c>
      <c r="P8" s="20" t="n">
        <v>0.11842893</v>
      </c>
      <c r="Q8" s="18" t="n">
        <v>0</v>
      </c>
      <c r="R8" s="20" t="n">
        <v>0</v>
      </c>
      <c r="S8" s="18" t="n">
        <v>2.51788751</v>
      </c>
      <c r="T8" s="20" t="n">
        <v>0.24811992</v>
      </c>
    </row>
    <row r="9" spans="1:20">
      <c r="A9" s="15" t="s">
        <v>184</v>
      </c>
      <c r="B9" s="17" t="n">
        <v>9651</v>
      </c>
      <c r="C9" s="18">
        <f>(461.0/B9*100)</f>
        <v/>
      </c>
      <c r="D9" s="19" t="n">
        <v>9190</v>
      </c>
      <c r="E9" s="18" t="n">
        <v>78.68580326999999</v>
      </c>
      <c r="F9" s="20" t="n">
        <v>0.68925003</v>
      </c>
      <c r="G9" s="18" t="n">
        <v>8.57827341</v>
      </c>
      <c r="H9" s="20" t="n">
        <v>0.31656579</v>
      </c>
      <c r="I9" s="18" t="n">
        <v>6.58978702</v>
      </c>
      <c r="J9" s="20" t="n">
        <v>0.34929523</v>
      </c>
      <c r="K9" s="18" t="n">
        <v>0</v>
      </c>
      <c r="L9" s="20" t="n">
        <v>0</v>
      </c>
      <c r="M9" s="18" t="s">
        <v>182</v>
      </c>
      <c r="N9" s="20" t="s">
        <v>182</v>
      </c>
      <c r="O9" s="18" t="n">
        <v>3.12314946</v>
      </c>
      <c r="P9" s="20" t="n">
        <v>0.55873643</v>
      </c>
      <c r="Q9" s="18" t="n">
        <v>0</v>
      </c>
      <c r="R9" s="20" t="n">
        <v>0</v>
      </c>
      <c r="S9" s="18" t="n">
        <v>3.02298685</v>
      </c>
      <c r="T9" s="20" t="n">
        <v>0.30023694</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64.20577381</v>
      </c>
      <c r="F11" s="20" t="n">
        <v>0.85357877</v>
      </c>
      <c r="G11" s="18" t="n">
        <v>15.75924368</v>
      </c>
      <c r="H11" s="20" t="n">
        <v>0.59405116</v>
      </c>
      <c r="I11" s="18" t="n">
        <v>17.06027257</v>
      </c>
      <c r="J11" s="20" t="n">
        <v>0.67933966</v>
      </c>
      <c r="K11" s="18" t="n">
        <v>0</v>
      </c>
      <c r="L11" s="20" t="n">
        <v>0</v>
      </c>
      <c r="M11" s="18" t="s">
        <v>182</v>
      </c>
      <c r="N11" s="20" t="s">
        <v>182</v>
      </c>
      <c r="O11" s="18" t="n">
        <v>0</v>
      </c>
      <c r="P11" s="20" t="n">
        <v>0</v>
      </c>
      <c r="Q11" s="18" t="n">
        <v>0</v>
      </c>
      <c r="R11" s="20" t="n">
        <v>0</v>
      </c>
      <c r="S11" s="18" t="n">
        <v>2.97470995</v>
      </c>
      <c r="T11" s="20" t="n">
        <v>0.28928151</v>
      </c>
    </row>
    <row r="12" spans="1:20">
      <c r="A12" s="15" t="s">
        <v>187</v>
      </c>
      <c r="B12" s="17" t="n">
        <v>6894</v>
      </c>
      <c r="C12" s="18">
        <f>(124.0/B12*100)</f>
        <v/>
      </c>
      <c r="D12" s="19" t="n">
        <v>6770</v>
      </c>
      <c r="E12" s="18" t="n">
        <v>72.09449427</v>
      </c>
      <c r="F12" s="20" t="n">
        <v>0.7612843500000001</v>
      </c>
      <c r="G12" s="18" t="n">
        <v>10.76223873</v>
      </c>
      <c r="H12" s="20" t="n">
        <v>0.43346702</v>
      </c>
      <c r="I12" s="18" t="n">
        <v>11.88492986</v>
      </c>
      <c r="J12" s="20" t="n">
        <v>0.46510651</v>
      </c>
      <c r="K12" s="18" t="n">
        <v>0</v>
      </c>
      <c r="L12" s="20" t="n">
        <v>0</v>
      </c>
      <c r="M12" s="18" t="s">
        <v>182</v>
      </c>
      <c r="N12" s="20" t="s">
        <v>182</v>
      </c>
      <c r="O12" s="18" t="n">
        <v>2.3741744</v>
      </c>
      <c r="P12" s="20" t="n">
        <v>0.59797428</v>
      </c>
      <c r="Q12" s="18" t="n">
        <v>0</v>
      </c>
      <c r="R12" s="20" t="n">
        <v>0</v>
      </c>
      <c r="S12" s="18" t="n">
        <v>2.88416273</v>
      </c>
      <c r="T12" s="20" t="n">
        <v>0.36619958</v>
      </c>
    </row>
    <row r="13" spans="1:20">
      <c r="A13" s="15" t="s">
        <v>188</v>
      </c>
      <c r="B13" s="17" t="n">
        <v>7161</v>
      </c>
      <c r="C13" s="18">
        <f>(300.0/B13*100)</f>
        <v/>
      </c>
      <c r="D13" s="19" t="n">
        <v>6861</v>
      </c>
      <c r="E13" s="18" t="n">
        <v>87.02572786</v>
      </c>
      <c r="F13" s="20" t="n">
        <v>0.62294985</v>
      </c>
      <c r="G13" s="18" t="n">
        <v>5.15372175</v>
      </c>
      <c r="H13" s="20" t="n">
        <v>0.36596768</v>
      </c>
      <c r="I13" s="18" t="n">
        <v>1.40759483</v>
      </c>
      <c r="J13" s="20" t="n">
        <v>0.17274335</v>
      </c>
      <c r="K13" s="18" t="n">
        <v>0</v>
      </c>
      <c r="L13" s="20" t="n">
        <v>0</v>
      </c>
      <c r="M13" s="18" t="s">
        <v>182</v>
      </c>
      <c r="N13" s="20" t="s">
        <v>182</v>
      </c>
      <c r="O13" s="18" t="n">
        <v>4.18241901</v>
      </c>
      <c r="P13" s="20" t="n">
        <v>0.48047642</v>
      </c>
      <c r="Q13" s="18" t="n">
        <v>0</v>
      </c>
      <c r="R13" s="20" t="n">
        <v>0</v>
      </c>
      <c r="S13" s="18" t="n">
        <v>2.23053655</v>
      </c>
      <c r="T13" s="20" t="n">
        <v>0.29064492</v>
      </c>
    </row>
    <row r="14" spans="1:20">
      <c r="A14" s="15" t="s">
        <v>189</v>
      </c>
      <c r="B14" s="17" t="n">
        <v>5587</v>
      </c>
      <c r="C14" s="18">
        <f>(183.0/B14*100)</f>
        <v/>
      </c>
      <c r="D14" s="19" t="n">
        <v>5404</v>
      </c>
      <c r="E14" s="18" t="n">
        <v>75.60956706</v>
      </c>
      <c r="F14" s="20" t="n">
        <v>0.66824485</v>
      </c>
      <c r="G14" s="18" t="n">
        <v>14.68500586</v>
      </c>
      <c r="H14" s="20" t="n">
        <v>0.57614213</v>
      </c>
      <c r="I14" s="18" t="n">
        <v>8.43101635</v>
      </c>
      <c r="J14" s="20" t="n">
        <v>0.39501873</v>
      </c>
      <c r="K14" s="18" t="n">
        <v>0</v>
      </c>
      <c r="L14" s="20" t="n">
        <v>0</v>
      </c>
      <c r="M14" s="18" t="s">
        <v>182</v>
      </c>
      <c r="N14" s="20" t="s">
        <v>182</v>
      </c>
      <c r="O14" s="18" t="n">
        <v>0</v>
      </c>
      <c r="P14" s="20" t="n">
        <v>0</v>
      </c>
      <c r="Q14" s="18" t="n">
        <v>0</v>
      </c>
      <c r="R14" s="20" t="n">
        <v>0</v>
      </c>
      <c r="S14" s="18" t="n">
        <v>1.27441074</v>
      </c>
      <c r="T14" s="20" t="n">
        <v>0.15154614</v>
      </c>
    </row>
    <row r="15" spans="1:20">
      <c r="A15" s="15" t="s">
        <v>190</v>
      </c>
      <c r="B15" s="17" t="n">
        <v>5882</v>
      </c>
      <c r="C15" s="18">
        <f>(127.0/B15*100)</f>
        <v/>
      </c>
      <c r="D15" s="19" t="n">
        <v>5755</v>
      </c>
      <c r="E15" s="18" t="n">
        <v>74.31856974</v>
      </c>
      <c r="F15" s="20" t="n">
        <v>0.7812275</v>
      </c>
      <c r="G15" s="18" t="n">
        <v>16.00229587</v>
      </c>
      <c r="H15" s="20" t="n">
        <v>0.53465285</v>
      </c>
      <c r="I15" s="18" t="n">
        <v>6.85609127</v>
      </c>
      <c r="J15" s="20" t="n">
        <v>0.36716562</v>
      </c>
      <c r="K15" s="18" t="n">
        <v>0</v>
      </c>
      <c r="L15" s="20" t="n">
        <v>0</v>
      </c>
      <c r="M15" s="18" t="s">
        <v>182</v>
      </c>
      <c r="N15" s="20" t="s">
        <v>182</v>
      </c>
      <c r="O15" s="18" t="n">
        <v>1.02562574</v>
      </c>
      <c r="P15" s="20" t="n">
        <v>0.45962649</v>
      </c>
      <c r="Q15" s="18" t="n">
        <v>0</v>
      </c>
      <c r="R15" s="20" t="n">
        <v>0</v>
      </c>
      <c r="S15" s="18" t="n">
        <v>1.79741738</v>
      </c>
      <c r="T15" s="20" t="n">
        <v>0.22516049</v>
      </c>
    </row>
    <row r="16" spans="1:20">
      <c r="A16" s="15" t="s">
        <v>191</v>
      </c>
      <c r="B16" s="17" t="n">
        <v>6108</v>
      </c>
      <c r="C16" s="18">
        <f>(235.0/B16*100)</f>
        <v/>
      </c>
      <c r="D16" s="19" t="n">
        <v>5873</v>
      </c>
      <c r="E16" s="18" t="n">
        <v>76.59572443</v>
      </c>
      <c r="F16" s="20" t="n">
        <v>0.68624029</v>
      </c>
      <c r="G16" s="18" t="n">
        <v>8.189651469999999</v>
      </c>
      <c r="H16" s="20" t="n">
        <v>0.3960873</v>
      </c>
      <c r="I16" s="18" t="n">
        <v>10.86035929</v>
      </c>
      <c r="J16" s="20" t="n">
        <v>0.40793106</v>
      </c>
      <c r="K16" s="18" t="n">
        <v>0</v>
      </c>
      <c r="L16" s="20" t="n">
        <v>0</v>
      </c>
      <c r="M16" s="18" t="s">
        <v>182</v>
      </c>
      <c r="N16" s="20" t="s">
        <v>182</v>
      </c>
      <c r="O16" s="18" t="n">
        <v>0</v>
      </c>
      <c r="P16" s="20" t="n">
        <v>0</v>
      </c>
      <c r="Q16" s="18" t="n">
        <v>0</v>
      </c>
      <c r="R16" s="20" t="n">
        <v>0</v>
      </c>
      <c r="S16" s="18" t="n">
        <v>4.35426481</v>
      </c>
      <c r="T16" s="20" t="n">
        <v>0.42395132</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67.70234922</v>
      </c>
      <c r="F18" s="20" t="n">
        <v>0.79220402</v>
      </c>
      <c r="G18" s="18" t="n">
        <v>12.16242761</v>
      </c>
      <c r="H18" s="20" t="n">
        <v>0.41497022</v>
      </c>
      <c r="I18" s="18" t="n">
        <v>16.4839082</v>
      </c>
      <c r="J18" s="20" t="n">
        <v>0.61309123</v>
      </c>
      <c r="K18" s="18" t="n">
        <v>0</v>
      </c>
      <c r="L18" s="20" t="n">
        <v>0</v>
      </c>
      <c r="M18" s="18" t="s">
        <v>182</v>
      </c>
      <c r="N18" s="20" t="s">
        <v>182</v>
      </c>
      <c r="O18" s="18" t="n">
        <v>0</v>
      </c>
      <c r="P18" s="20" t="n">
        <v>0</v>
      </c>
      <c r="Q18" s="18" t="n">
        <v>0</v>
      </c>
      <c r="R18" s="20" t="n">
        <v>0</v>
      </c>
      <c r="S18" s="18" t="n">
        <v>3.65131497</v>
      </c>
      <c r="T18" s="20" t="n">
        <v>0.48600233</v>
      </c>
    </row>
    <row r="19" spans="1:20">
      <c r="A19" s="15" t="s">
        <v>194</v>
      </c>
      <c r="B19" s="17" t="n">
        <v>5658</v>
      </c>
      <c r="C19" s="18">
        <f>(120.0/B19*100)</f>
        <v/>
      </c>
      <c r="D19" s="19" t="n">
        <v>5538</v>
      </c>
      <c r="E19" s="18" t="n">
        <v>60.92302095</v>
      </c>
      <c r="F19" s="20" t="n">
        <v>0.8589412</v>
      </c>
      <c r="G19" s="18" t="n">
        <v>13.66146749</v>
      </c>
      <c r="H19" s="20" t="n">
        <v>0.59039763</v>
      </c>
      <c r="I19" s="18" t="n">
        <v>22.89529038</v>
      </c>
      <c r="J19" s="20" t="n">
        <v>0.68751056</v>
      </c>
      <c r="K19" s="18" t="n">
        <v>0</v>
      </c>
      <c r="L19" s="20" t="n">
        <v>0</v>
      </c>
      <c r="M19" s="18" t="s">
        <v>182</v>
      </c>
      <c r="N19" s="20" t="s">
        <v>182</v>
      </c>
      <c r="O19" s="18" t="n">
        <v>0</v>
      </c>
      <c r="P19" s="20" t="n">
        <v>0</v>
      </c>
      <c r="Q19" s="18" t="n">
        <v>0</v>
      </c>
      <c r="R19" s="20" t="n">
        <v>0</v>
      </c>
      <c r="S19" s="18" t="n">
        <v>2.52022119</v>
      </c>
      <c r="T19" s="20" t="n">
        <v>0.31191157</v>
      </c>
    </row>
    <row r="20" spans="1:20">
      <c r="A20" s="15" t="s">
        <v>195</v>
      </c>
      <c r="B20" s="17" t="n">
        <v>3371</v>
      </c>
      <c r="C20" s="18">
        <f>(81.0/B20*100)</f>
        <v/>
      </c>
      <c r="D20" s="19" t="n">
        <v>3290</v>
      </c>
      <c r="E20" s="18" t="n">
        <v>79.09696871</v>
      </c>
      <c r="F20" s="20" t="n">
        <v>0.68000165</v>
      </c>
      <c r="G20" s="18" t="n">
        <v>13.76365631</v>
      </c>
      <c r="H20" s="20" t="n">
        <v>0.57190726</v>
      </c>
      <c r="I20" s="18" t="n">
        <v>5.31493192</v>
      </c>
      <c r="J20" s="20" t="n">
        <v>0.39958574</v>
      </c>
      <c r="K20" s="18" t="n">
        <v>0</v>
      </c>
      <c r="L20" s="20" t="n">
        <v>0</v>
      </c>
      <c r="M20" s="18" t="s">
        <v>182</v>
      </c>
      <c r="N20" s="20" t="s">
        <v>182</v>
      </c>
      <c r="O20" s="18" t="n">
        <v>0</v>
      </c>
      <c r="P20" s="20" t="n">
        <v>0</v>
      </c>
      <c r="Q20" s="18" t="n">
        <v>0</v>
      </c>
      <c r="R20" s="20" t="n">
        <v>0</v>
      </c>
      <c r="S20" s="18" t="n">
        <v>1.82444306</v>
      </c>
      <c r="T20" s="20" t="n">
        <v>0.22875329</v>
      </c>
    </row>
    <row r="21" spans="1:20">
      <c r="A21" s="15" t="s">
        <v>196</v>
      </c>
      <c r="B21" s="17" t="n">
        <v>5741</v>
      </c>
      <c r="C21" s="18">
        <f>(72.0/B21*100)</f>
        <v/>
      </c>
      <c r="D21" s="19" t="n">
        <v>5669</v>
      </c>
      <c r="E21" s="18" t="n">
        <v>75.07693899</v>
      </c>
      <c r="F21" s="20" t="n">
        <v>0.60941709</v>
      </c>
      <c r="G21" s="18" t="n">
        <v>15.50661202</v>
      </c>
      <c r="H21" s="20" t="n">
        <v>0.48618367</v>
      </c>
      <c r="I21" s="18" t="n">
        <v>8.017510079999999</v>
      </c>
      <c r="J21" s="20" t="n">
        <v>0.3472485</v>
      </c>
      <c r="K21" s="18" t="n">
        <v>0</v>
      </c>
      <c r="L21" s="20" t="n">
        <v>0</v>
      </c>
      <c r="M21" s="18" t="s">
        <v>182</v>
      </c>
      <c r="N21" s="20" t="s">
        <v>182</v>
      </c>
      <c r="O21" s="18" t="n">
        <v>0</v>
      </c>
      <c r="P21" s="20" t="n">
        <v>0</v>
      </c>
      <c r="Q21" s="18" t="n">
        <v>0</v>
      </c>
      <c r="R21" s="20" t="n">
        <v>0</v>
      </c>
      <c r="S21" s="18" t="n">
        <v>1.39893891</v>
      </c>
      <c r="T21" s="20" t="n">
        <v>0.16274233</v>
      </c>
    </row>
    <row r="22" spans="1:20">
      <c r="A22" s="15" t="s">
        <v>197</v>
      </c>
      <c r="B22" s="17" t="n">
        <v>6598</v>
      </c>
      <c r="C22" s="18">
        <f>(93.0/B22*100)</f>
        <v/>
      </c>
      <c r="D22" s="19" t="n">
        <v>6505</v>
      </c>
      <c r="E22" s="18" t="n">
        <v>58.45490837</v>
      </c>
      <c r="F22" s="20" t="n">
        <v>1.12177557</v>
      </c>
      <c r="G22" s="18" t="n">
        <v>14.51517459</v>
      </c>
      <c r="H22" s="20" t="n">
        <v>0.55916545</v>
      </c>
      <c r="I22" s="18" t="n">
        <v>12.86698185</v>
      </c>
      <c r="J22" s="20" t="n">
        <v>0.66331486</v>
      </c>
      <c r="K22" s="18" t="n">
        <v>0</v>
      </c>
      <c r="L22" s="20" t="n">
        <v>0</v>
      </c>
      <c r="M22" s="18" t="s">
        <v>182</v>
      </c>
      <c r="N22" s="20" t="s">
        <v>182</v>
      </c>
      <c r="O22" s="18" t="n">
        <v>10.37230352</v>
      </c>
      <c r="P22" s="20" t="n">
        <v>1.33980924</v>
      </c>
      <c r="Q22" s="18" t="n">
        <v>0</v>
      </c>
      <c r="R22" s="20" t="n">
        <v>0</v>
      </c>
      <c r="S22" s="18" t="n">
        <v>3.79063167</v>
      </c>
      <c r="T22" s="20" t="n">
        <v>0.46989074</v>
      </c>
    </row>
    <row r="23" spans="1:20">
      <c r="A23" s="15" t="s">
        <v>198</v>
      </c>
      <c r="B23" s="17" t="n">
        <v>11583</v>
      </c>
      <c r="C23" s="18">
        <f>(499.0/B23*100)</f>
        <v/>
      </c>
      <c r="D23" s="19" t="n">
        <v>11084</v>
      </c>
      <c r="E23" s="18" t="n">
        <v>74.0794853</v>
      </c>
      <c r="F23" s="20" t="n">
        <v>0.5447613</v>
      </c>
      <c r="G23" s="18" t="n">
        <v>11.73683946</v>
      </c>
      <c r="H23" s="20" t="n">
        <v>0.3829433</v>
      </c>
      <c r="I23" s="18" t="n">
        <v>11.34090865</v>
      </c>
      <c r="J23" s="20" t="n">
        <v>0.47865386</v>
      </c>
      <c r="K23" s="18" t="n">
        <v>0</v>
      </c>
      <c r="L23" s="20" t="n">
        <v>0</v>
      </c>
      <c r="M23" s="18" t="s">
        <v>182</v>
      </c>
      <c r="N23" s="20" t="s">
        <v>182</v>
      </c>
      <c r="O23" s="18" t="n">
        <v>0</v>
      </c>
      <c r="P23" s="20" t="n">
        <v>0</v>
      </c>
      <c r="Q23" s="18" t="n">
        <v>0</v>
      </c>
      <c r="R23" s="20" t="n">
        <v>0</v>
      </c>
      <c r="S23" s="18" t="n">
        <v>2.84276659</v>
      </c>
      <c r="T23" s="20" t="n">
        <v>0.34102666</v>
      </c>
    </row>
    <row r="24" spans="1:20">
      <c r="A24" s="15" t="s">
        <v>199</v>
      </c>
      <c r="B24" s="17" t="n">
        <v>6647</v>
      </c>
      <c r="C24" s="18">
        <f>(13.0/B24*100)</f>
        <v/>
      </c>
      <c r="D24" s="19" t="n">
        <v>6634</v>
      </c>
      <c r="E24" s="18" t="n">
        <v>41.89865613</v>
      </c>
      <c r="F24" s="20" t="n">
        <v>0.69038179</v>
      </c>
      <c r="G24" s="18" t="n">
        <v>33.20924613</v>
      </c>
      <c r="H24" s="20" t="n">
        <v>0.6702916799999999</v>
      </c>
      <c r="I24" s="18" t="n">
        <v>23.76814069</v>
      </c>
      <c r="J24" s="20" t="n">
        <v>0.53670177</v>
      </c>
      <c r="K24" s="18" t="n">
        <v>0</v>
      </c>
      <c r="L24" s="20" t="n">
        <v>0</v>
      </c>
      <c r="M24" s="18" t="s">
        <v>182</v>
      </c>
      <c r="N24" s="20" t="s">
        <v>182</v>
      </c>
      <c r="O24" s="18" t="n">
        <v>0</v>
      </c>
      <c r="P24" s="20" t="n">
        <v>0</v>
      </c>
      <c r="Q24" s="18" t="n">
        <v>0</v>
      </c>
      <c r="R24" s="20" t="n">
        <v>0</v>
      </c>
      <c r="S24" s="18" t="n">
        <v>1.12395704</v>
      </c>
      <c r="T24" s="20" t="n">
        <v>0.17357121</v>
      </c>
    </row>
    <row r="25" spans="1:20">
      <c r="A25" s="15" t="s">
        <v>200</v>
      </c>
      <c r="B25" s="17" t="n">
        <v>5581</v>
      </c>
      <c r="C25" s="18">
        <f>(28.0/B25*100)</f>
        <v/>
      </c>
      <c r="D25" s="19" t="n">
        <v>5553</v>
      </c>
      <c r="E25" s="18" t="n">
        <v>44.58668533</v>
      </c>
      <c r="F25" s="20" t="n">
        <v>1.07033974</v>
      </c>
      <c r="G25" s="18" t="n">
        <v>18.68060921</v>
      </c>
      <c r="H25" s="20" t="n">
        <v>0.55325567</v>
      </c>
      <c r="I25" s="18" t="n">
        <v>35.78755519</v>
      </c>
      <c r="J25" s="20" t="n">
        <v>0.9280559900000001</v>
      </c>
      <c r="K25" s="18" t="n">
        <v>0</v>
      </c>
      <c r="L25" s="20" t="n">
        <v>0</v>
      </c>
      <c r="M25" s="18" t="s">
        <v>182</v>
      </c>
      <c r="N25" s="20" t="s">
        <v>182</v>
      </c>
      <c r="O25" s="18" t="n">
        <v>0</v>
      </c>
      <c r="P25" s="20" t="n">
        <v>0</v>
      </c>
      <c r="Q25" s="18" t="n">
        <v>0</v>
      </c>
      <c r="R25" s="20" t="n">
        <v>0</v>
      </c>
      <c r="S25" s="18" t="n">
        <v>0.94515027</v>
      </c>
      <c r="T25" s="20" t="n">
        <v>0.13516319</v>
      </c>
    </row>
    <row r="26" spans="1:20">
      <c r="A26" s="15" t="s">
        <v>201</v>
      </c>
      <c r="B26" s="17" t="n">
        <v>4869</v>
      </c>
      <c r="C26" s="18">
        <f>(95.0/B26*100)</f>
        <v/>
      </c>
      <c r="D26" s="19" t="n">
        <v>4774</v>
      </c>
      <c r="E26" s="18" t="n">
        <v>69.97443271</v>
      </c>
      <c r="F26" s="20" t="n">
        <v>0.71121309</v>
      </c>
      <c r="G26" s="18" t="n">
        <v>12.10372684</v>
      </c>
      <c r="H26" s="20" t="n">
        <v>0.41876805</v>
      </c>
      <c r="I26" s="18" t="n">
        <v>16.12546563</v>
      </c>
      <c r="J26" s="20" t="n">
        <v>0.5967675</v>
      </c>
      <c r="K26" s="18" t="n">
        <v>0</v>
      </c>
      <c r="L26" s="20" t="n">
        <v>0</v>
      </c>
      <c r="M26" s="18" t="s">
        <v>182</v>
      </c>
      <c r="N26" s="20" t="s">
        <v>182</v>
      </c>
      <c r="O26" s="18" t="n">
        <v>0</v>
      </c>
      <c r="P26" s="20" t="n">
        <v>0</v>
      </c>
      <c r="Q26" s="18" t="n">
        <v>0</v>
      </c>
      <c r="R26" s="20" t="n">
        <v>0</v>
      </c>
      <c r="S26" s="18" t="n">
        <v>1.79637483</v>
      </c>
      <c r="T26" s="20" t="n">
        <v>0.22518765</v>
      </c>
    </row>
    <row r="27" spans="1:20">
      <c r="A27" s="15" t="s">
        <v>202</v>
      </c>
      <c r="B27" s="17" t="n">
        <v>5299</v>
      </c>
      <c r="C27" s="18">
        <f>(154.0/B27*100)</f>
        <v/>
      </c>
      <c r="D27" s="19" t="n">
        <v>5145</v>
      </c>
      <c r="E27" s="18" t="n">
        <v>77.91403268000001</v>
      </c>
      <c r="F27" s="20" t="n">
        <v>0.56793954</v>
      </c>
      <c r="G27" s="18" t="n">
        <v>10.21694719</v>
      </c>
      <c r="H27" s="20" t="n">
        <v>0.44137262</v>
      </c>
      <c r="I27" s="18" t="n">
        <v>7.51706365</v>
      </c>
      <c r="J27" s="20" t="n">
        <v>0.37082288</v>
      </c>
      <c r="K27" s="18" t="n">
        <v>0</v>
      </c>
      <c r="L27" s="20" t="n">
        <v>0</v>
      </c>
      <c r="M27" s="18" t="s">
        <v>182</v>
      </c>
      <c r="N27" s="20" t="s">
        <v>182</v>
      </c>
      <c r="O27" s="18" t="n">
        <v>0</v>
      </c>
      <c r="P27" s="20" t="n">
        <v>0</v>
      </c>
      <c r="Q27" s="18" t="n">
        <v>0</v>
      </c>
      <c r="R27" s="20" t="n">
        <v>0</v>
      </c>
      <c r="S27" s="18" t="n">
        <v>4.35195648</v>
      </c>
      <c r="T27" s="20" t="n">
        <v>0.25071236</v>
      </c>
    </row>
    <row r="28" spans="1:20">
      <c r="A28" s="15" t="s">
        <v>203</v>
      </c>
      <c r="B28" s="17" t="n">
        <v>7568</v>
      </c>
      <c r="C28" s="18">
        <f>(120.0/B28*100)</f>
        <v/>
      </c>
      <c r="D28" s="19" t="n">
        <v>7448</v>
      </c>
      <c r="E28" s="18" t="n">
        <v>39.97654321</v>
      </c>
      <c r="F28" s="20" t="n">
        <v>1.14345086</v>
      </c>
      <c r="G28" s="18" t="n">
        <v>8.81045466</v>
      </c>
      <c r="H28" s="20" t="n">
        <v>0.38788717</v>
      </c>
      <c r="I28" s="18" t="n">
        <v>49.53662334</v>
      </c>
      <c r="J28" s="20" t="n">
        <v>1.18038263</v>
      </c>
      <c r="K28" s="18" t="n">
        <v>0</v>
      </c>
      <c r="L28" s="20" t="n">
        <v>0</v>
      </c>
      <c r="M28" s="18" t="s">
        <v>182</v>
      </c>
      <c r="N28" s="20" t="s">
        <v>182</v>
      </c>
      <c r="O28" s="18" t="n">
        <v>0</v>
      </c>
      <c r="P28" s="20" t="n">
        <v>0</v>
      </c>
      <c r="Q28" s="18" t="n">
        <v>0</v>
      </c>
      <c r="R28" s="20" t="n">
        <v>0</v>
      </c>
      <c r="S28" s="18" t="n">
        <v>1.67637879</v>
      </c>
      <c r="T28" s="20" t="n">
        <v>0.20364168</v>
      </c>
    </row>
    <row r="29" spans="1:20">
      <c r="A29" s="15" t="s">
        <v>204</v>
      </c>
      <c r="B29" s="17" t="n">
        <v>5385</v>
      </c>
      <c r="C29" s="18">
        <f>(35.0/B29*100)</f>
        <v/>
      </c>
      <c r="D29" s="19" t="n">
        <v>5350</v>
      </c>
      <c r="E29" s="18" t="n">
        <v>84.77599198</v>
      </c>
      <c r="F29" s="20" t="n">
        <v>0.54984784</v>
      </c>
      <c r="G29" s="18" t="n">
        <v>7.09543905</v>
      </c>
      <c r="H29" s="20" t="n">
        <v>0.37605208</v>
      </c>
      <c r="I29" s="18" t="n">
        <v>4.23135301</v>
      </c>
      <c r="J29" s="20" t="n">
        <v>0.31367318</v>
      </c>
      <c r="K29" s="18" t="n">
        <v>0</v>
      </c>
      <c r="L29" s="20" t="n">
        <v>0</v>
      </c>
      <c r="M29" s="18" t="s">
        <v>182</v>
      </c>
      <c r="N29" s="20" t="s">
        <v>182</v>
      </c>
      <c r="O29" s="18" t="n">
        <v>2.76879651</v>
      </c>
      <c r="P29" s="20" t="n">
        <v>0.24146554</v>
      </c>
      <c r="Q29" s="18" t="n">
        <v>0</v>
      </c>
      <c r="R29" s="20" t="n">
        <v>0</v>
      </c>
      <c r="S29" s="18" t="n">
        <v>1.12841946</v>
      </c>
      <c r="T29" s="20" t="n">
        <v>0.19184812</v>
      </c>
    </row>
    <row r="30" spans="1:20">
      <c r="A30" s="15" t="s">
        <v>205</v>
      </c>
      <c r="B30" s="17" t="n">
        <v>4520</v>
      </c>
      <c r="C30" s="18">
        <f>(497.0/B30*100)</f>
        <v/>
      </c>
      <c r="D30" s="19" t="n">
        <v>4023</v>
      </c>
      <c r="E30" s="18" t="n">
        <v>76.84864352</v>
      </c>
      <c r="F30" s="20" t="n">
        <v>0.83087565</v>
      </c>
      <c r="G30" s="18" t="n">
        <v>11.66402666</v>
      </c>
      <c r="H30" s="20" t="n">
        <v>0.56295353</v>
      </c>
      <c r="I30" s="18" t="n">
        <v>9.26929687</v>
      </c>
      <c r="J30" s="20" t="n">
        <v>0.5164976100000001</v>
      </c>
      <c r="K30" s="18" t="n">
        <v>0</v>
      </c>
      <c r="L30" s="20" t="n">
        <v>0</v>
      </c>
      <c r="M30" s="18" t="s">
        <v>182</v>
      </c>
      <c r="N30" s="20" t="s">
        <v>182</v>
      </c>
      <c r="O30" s="18" t="n">
        <v>0</v>
      </c>
      <c r="P30" s="20" t="n">
        <v>0</v>
      </c>
      <c r="Q30" s="18" t="n">
        <v>0</v>
      </c>
      <c r="R30" s="20" t="n">
        <v>0</v>
      </c>
      <c r="S30" s="18" t="n">
        <v>2.21803295</v>
      </c>
      <c r="T30" s="20" t="n">
        <v>0.22996183</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76.73092023</v>
      </c>
      <c r="F32" s="20" t="n">
        <v>0.6717670100000001</v>
      </c>
      <c r="G32" s="18" t="n">
        <v>9.65190812</v>
      </c>
      <c r="H32" s="20" t="n">
        <v>0.5074632100000001</v>
      </c>
      <c r="I32" s="18" t="n">
        <v>12.23304717</v>
      </c>
      <c r="J32" s="20" t="n">
        <v>0.56507772</v>
      </c>
      <c r="K32" s="18" t="n">
        <v>0</v>
      </c>
      <c r="L32" s="20" t="n">
        <v>0</v>
      </c>
      <c r="M32" s="18" t="s">
        <v>182</v>
      </c>
      <c r="N32" s="20" t="s">
        <v>182</v>
      </c>
      <c r="O32" s="18" t="n">
        <v>0</v>
      </c>
      <c r="P32" s="20" t="n">
        <v>0</v>
      </c>
      <c r="Q32" s="18" t="n">
        <v>0</v>
      </c>
      <c r="R32" s="20" t="n">
        <v>0</v>
      </c>
      <c r="S32" s="18" t="n">
        <v>1.38412449</v>
      </c>
      <c r="T32" s="20" t="n">
        <v>0.1995648</v>
      </c>
    </row>
    <row r="33" spans="1:20">
      <c r="A33" s="15" t="s">
        <v>208</v>
      </c>
      <c r="B33" s="17" t="n">
        <v>7325</v>
      </c>
      <c r="C33" s="18">
        <f>(212.0/B33*100)</f>
        <v/>
      </c>
      <c r="D33" s="19" t="n">
        <v>7113</v>
      </c>
      <c r="E33" s="18" t="n">
        <v>85.65831669000001</v>
      </c>
      <c r="F33" s="20" t="n">
        <v>0.53814174</v>
      </c>
      <c r="G33" s="18" t="n">
        <v>5.39721136</v>
      </c>
      <c r="H33" s="20" t="n">
        <v>0.39113682</v>
      </c>
      <c r="I33" s="18" t="n">
        <v>7.02626044</v>
      </c>
      <c r="J33" s="20" t="n">
        <v>0.43406554</v>
      </c>
      <c r="K33" s="18" t="n">
        <v>0</v>
      </c>
      <c r="L33" s="20" t="n">
        <v>0</v>
      </c>
      <c r="M33" s="18" t="s">
        <v>182</v>
      </c>
      <c r="N33" s="20" t="s">
        <v>182</v>
      </c>
      <c r="O33" s="18" t="n">
        <v>0</v>
      </c>
      <c r="P33" s="20" t="n">
        <v>0</v>
      </c>
      <c r="Q33" s="18" t="n">
        <v>0</v>
      </c>
      <c r="R33" s="20" t="n">
        <v>0</v>
      </c>
      <c r="S33" s="18" t="n">
        <v>1.91821151</v>
      </c>
      <c r="T33" s="20" t="n">
        <v>0.21816839</v>
      </c>
    </row>
    <row r="34" spans="1:20">
      <c r="A34" s="15" t="s">
        <v>209</v>
      </c>
      <c r="B34" s="17" t="n">
        <v>6350</v>
      </c>
      <c r="C34" s="18">
        <f>(76.0/B34*100)</f>
        <v/>
      </c>
      <c r="D34" s="19" t="n">
        <v>6274</v>
      </c>
      <c r="E34" s="18" t="n">
        <v>73.00705771</v>
      </c>
      <c r="F34" s="20" t="n">
        <v>0.7851658</v>
      </c>
      <c r="G34" s="18" t="n">
        <v>9.776563169999999</v>
      </c>
      <c r="H34" s="20" t="n">
        <v>0.41688914</v>
      </c>
      <c r="I34" s="18" t="n">
        <v>11.23175761</v>
      </c>
      <c r="J34" s="20" t="n">
        <v>0.47229919</v>
      </c>
      <c r="K34" s="18" t="n">
        <v>0</v>
      </c>
      <c r="L34" s="20" t="n">
        <v>0</v>
      </c>
      <c r="M34" s="18" t="s">
        <v>182</v>
      </c>
      <c r="N34" s="20" t="s">
        <v>182</v>
      </c>
      <c r="O34" s="18" t="n">
        <v>2.57578264</v>
      </c>
      <c r="P34" s="20" t="n">
        <v>0.53468971</v>
      </c>
      <c r="Q34" s="18" t="n">
        <v>0</v>
      </c>
      <c r="R34" s="20" t="n">
        <v>0</v>
      </c>
      <c r="S34" s="18" t="n">
        <v>3.40883887</v>
      </c>
      <c r="T34" s="20" t="n">
        <v>0.37652114</v>
      </c>
    </row>
    <row r="35" spans="1:20">
      <c r="A35" s="15" t="s">
        <v>210</v>
      </c>
      <c r="B35" s="17" t="n">
        <v>6406</v>
      </c>
      <c r="C35" s="18">
        <f>(67.0/B35*100)</f>
        <v/>
      </c>
      <c r="D35" s="19" t="n">
        <v>6339</v>
      </c>
      <c r="E35" s="18" t="n">
        <v>75.06213774</v>
      </c>
      <c r="F35" s="20" t="n">
        <v>0.7271536</v>
      </c>
      <c r="G35" s="18" t="n">
        <v>10.05013921</v>
      </c>
      <c r="H35" s="20" t="n">
        <v>0.58029397</v>
      </c>
      <c r="I35" s="18" t="n">
        <v>11.78692887</v>
      </c>
      <c r="J35" s="20" t="n">
        <v>0.55779472</v>
      </c>
      <c r="K35" s="18" t="n">
        <v>0</v>
      </c>
      <c r="L35" s="20" t="n">
        <v>0</v>
      </c>
      <c r="M35" s="18" t="s">
        <v>182</v>
      </c>
      <c r="N35" s="20" t="s">
        <v>182</v>
      </c>
      <c r="O35" s="18" t="n">
        <v>1.03972429</v>
      </c>
      <c r="P35" s="20" t="n">
        <v>0.05690605</v>
      </c>
      <c r="Q35" s="18" t="n">
        <v>0</v>
      </c>
      <c r="R35" s="20" t="n">
        <v>0</v>
      </c>
      <c r="S35" s="18" t="n">
        <v>2.06106989</v>
      </c>
      <c r="T35" s="20" t="n">
        <v>0.180113</v>
      </c>
    </row>
    <row r="36" spans="1:20">
      <c r="A36" s="15" t="s">
        <v>211</v>
      </c>
      <c r="B36" s="17" t="n">
        <v>6736</v>
      </c>
      <c r="C36" s="18">
        <f>(41.0/B36*100)</f>
        <v/>
      </c>
      <c r="D36" s="19" t="n">
        <v>6695</v>
      </c>
      <c r="E36" s="18" t="n">
        <v>71.9024481</v>
      </c>
      <c r="F36" s="20" t="n">
        <v>0.78486797</v>
      </c>
      <c r="G36" s="18" t="n">
        <v>14.44733055</v>
      </c>
      <c r="H36" s="20" t="n">
        <v>0.5183108</v>
      </c>
      <c r="I36" s="18" t="n">
        <v>12.26584158</v>
      </c>
      <c r="J36" s="20" t="n">
        <v>0.5292881</v>
      </c>
      <c r="K36" s="18" t="n">
        <v>0</v>
      </c>
      <c r="L36" s="20" t="n">
        <v>0</v>
      </c>
      <c r="M36" s="18" t="s">
        <v>182</v>
      </c>
      <c r="N36" s="20" t="s">
        <v>182</v>
      </c>
      <c r="O36" s="18" t="n">
        <v>0</v>
      </c>
      <c r="P36" s="20" t="n">
        <v>0</v>
      </c>
      <c r="Q36" s="18" t="n">
        <v>0</v>
      </c>
      <c r="R36" s="20" t="n">
        <v>0</v>
      </c>
      <c r="S36" s="18" t="n">
        <v>1.38437977</v>
      </c>
      <c r="T36" s="20" t="n">
        <v>0.14427249</v>
      </c>
    </row>
    <row r="37" spans="1:20">
      <c r="A37" s="15" t="s">
        <v>212</v>
      </c>
      <c r="B37" s="17" t="n">
        <v>5458</v>
      </c>
      <c r="C37" s="18">
        <f>(223.0/B37*100)</f>
        <v/>
      </c>
      <c r="D37" s="19" t="n">
        <v>5235</v>
      </c>
      <c r="E37" s="18" t="n">
        <v>76.11732938</v>
      </c>
      <c r="F37" s="20" t="n">
        <v>0.95762546</v>
      </c>
      <c r="G37" s="18" t="n">
        <v>15.92980017</v>
      </c>
      <c r="H37" s="20" t="n">
        <v>0.77599474</v>
      </c>
      <c r="I37" s="18" t="n">
        <v>4.43380724</v>
      </c>
      <c r="J37" s="20" t="n">
        <v>0.33812428</v>
      </c>
      <c r="K37" s="18" t="n">
        <v>0</v>
      </c>
      <c r="L37" s="20" t="n">
        <v>0</v>
      </c>
      <c r="M37" s="18" t="s">
        <v>182</v>
      </c>
      <c r="N37" s="20" t="s">
        <v>182</v>
      </c>
      <c r="O37" s="18" t="n">
        <v>0</v>
      </c>
      <c r="P37" s="20" t="n">
        <v>0</v>
      </c>
      <c r="Q37" s="18" t="n">
        <v>0</v>
      </c>
      <c r="R37" s="20" t="n">
        <v>0</v>
      </c>
      <c r="S37" s="18" t="n">
        <v>3.51906321</v>
      </c>
      <c r="T37" s="20" t="n">
        <v>0.40710185</v>
      </c>
    </row>
    <row r="38" spans="1:20">
      <c r="A38" s="15" t="s">
        <v>213</v>
      </c>
      <c r="B38" s="17" t="n">
        <v>5860</v>
      </c>
      <c r="C38" s="18">
        <f>(60.0/B38*100)</f>
        <v/>
      </c>
      <c r="D38" s="19" t="n">
        <v>5800</v>
      </c>
      <c r="E38" s="18" t="n">
        <v>77.84266264999999</v>
      </c>
      <c r="F38" s="20" t="n">
        <v>0.70985574</v>
      </c>
      <c r="G38" s="18" t="n">
        <v>11.3054288</v>
      </c>
      <c r="H38" s="20" t="n">
        <v>0.542591</v>
      </c>
      <c r="I38" s="18" t="n">
        <v>7.82200001</v>
      </c>
      <c r="J38" s="20" t="n">
        <v>0.3466961</v>
      </c>
      <c r="K38" s="18" t="n">
        <v>0</v>
      </c>
      <c r="L38" s="20" t="n">
        <v>0</v>
      </c>
      <c r="M38" s="18" t="s">
        <v>182</v>
      </c>
      <c r="N38" s="20" t="s">
        <v>182</v>
      </c>
      <c r="O38" s="18" t="n">
        <v>0</v>
      </c>
      <c r="P38" s="20" t="n">
        <v>0</v>
      </c>
      <c r="Q38" s="18" t="n">
        <v>0</v>
      </c>
      <c r="R38" s="20" t="n">
        <v>0</v>
      </c>
      <c r="S38" s="18" t="n">
        <v>3.02990855</v>
      </c>
      <c r="T38" s="20" t="n">
        <v>0.27463042</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69.93655592</v>
      </c>
      <c r="F40" s="20" t="n">
        <v>0.66565238</v>
      </c>
      <c r="G40" s="18" t="n">
        <v>11.56667074</v>
      </c>
      <c r="H40" s="20" t="n">
        <v>0.45723053</v>
      </c>
      <c r="I40" s="18" t="n">
        <v>7.06595372</v>
      </c>
      <c r="J40" s="20" t="n">
        <v>0.41947359</v>
      </c>
      <c r="K40" s="18" t="n">
        <v>0</v>
      </c>
      <c r="L40" s="20" t="n">
        <v>0</v>
      </c>
      <c r="M40" s="18" t="s">
        <v>182</v>
      </c>
      <c r="N40" s="20" t="s">
        <v>182</v>
      </c>
      <c r="O40" s="18" t="n">
        <v>8.994221899999999</v>
      </c>
      <c r="P40" s="20" t="n">
        <v>0.20102874</v>
      </c>
      <c r="Q40" s="18" t="n">
        <v>0</v>
      </c>
      <c r="R40" s="20" t="n">
        <v>0</v>
      </c>
      <c r="S40" s="18" t="n">
        <v>2.43659771</v>
      </c>
      <c r="T40" s="20" t="n">
        <v>0.32253986</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39.92822702</v>
      </c>
      <c r="F46" s="20" t="n">
        <v>0.80523703</v>
      </c>
      <c r="G46" s="18" t="n">
        <v>7.04438482</v>
      </c>
      <c r="H46" s="20" t="n">
        <v>0.25830613</v>
      </c>
      <c r="I46" s="18" t="n">
        <v>29.97860697</v>
      </c>
      <c r="J46" s="20" t="n">
        <v>0.80012748</v>
      </c>
      <c r="K46" s="18" t="n">
        <v>0</v>
      </c>
      <c r="L46" s="20" t="n">
        <v>0</v>
      </c>
      <c r="M46" s="18" t="s">
        <v>182</v>
      </c>
      <c r="N46" s="20" t="s">
        <v>182</v>
      </c>
      <c r="O46" s="18" t="n">
        <v>0</v>
      </c>
      <c r="P46" s="20" t="n">
        <v>0</v>
      </c>
      <c r="Q46" s="18" t="n">
        <v>0</v>
      </c>
      <c r="R46" s="20" t="n">
        <v>0</v>
      </c>
      <c r="S46" s="18" t="n">
        <v>23.04878119</v>
      </c>
      <c r="T46" s="20" t="n">
        <v>0.97809322</v>
      </c>
    </row>
    <row r="47" spans="1:20">
      <c r="A47" s="15" t="s">
        <v>222</v>
      </c>
      <c r="B47" s="17" t="n">
        <v>5928</v>
      </c>
      <c r="C47" s="18">
        <f>(101.0/B47*100)</f>
        <v/>
      </c>
      <c r="D47" s="19" t="n">
        <v>5827</v>
      </c>
      <c r="E47" s="18" t="n">
        <v>70.70656855999999</v>
      </c>
      <c r="F47" s="20" t="n">
        <v>0.94178912</v>
      </c>
      <c r="G47" s="18" t="n">
        <v>7.58069143</v>
      </c>
      <c r="H47" s="20" t="n">
        <v>0.39659646</v>
      </c>
      <c r="I47" s="18" t="n">
        <v>13.93995781</v>
      </c>
      <c r="J47" s="20" t="n">
        <v>0.61293826</v>
      </c>
      <c r="K47" s="18" t="n">
        <v>0</v>
      </c>
      <c r="L47" s="20" t="n">
        <v>0</v>
      </c>
      <c r="M47" s="18" t="s">
        <v>182</v>
      </c>
      <c r="N47" s="20" t="s">
        <v>182</v>
      </c>
      <c r="O47" s="18" t="n">
        <v>0</v>
      </c>
      <c r="P47" s="20" t="n">
        <v>0</v>
      </c>
      <c r="Q47" s="18" t="n">
        <v>0</v>
      </c>
      <c r="R47" s="20" t="n">
        <v>0</v>
      </c>
      <c r="S47" s="18" t="n">
        <v>7.77278221</v>
      </c>
      <c r="T47" s="20" t="n">
        <v>0.7952863999999999</v>
      </c>
    </row>
    <row r="48" spans="1:20">
      <c r="A48" s="15" t="s">
        <v>223</v>
      </c>
      <c r="B48" s="17" t="n">
        <v>9841</v>
      </c>
      <c r="C48" s="18">
        <f>(19.0/B48*100)</f>
        <v/>
      </c>
      <c r="D48" s="19" t="n">
        <v>9822</v>
      </c>
      <c r="E48" s="18" t="n">
        <v>27.80208715</v>
      </c>
      <c r="F48" s="20" t="n">
        <v>0.97615279</v>
      </c>
      <c r="G48" s="18" t="n">
        <v>17.18997714</v>
      </c>
      <c r="H48" s="20" t="n">
        <v>0.60522633</v>
      </c>
      <c r="I48" s="18" t="n">
        <v>53.28152378</v>
      </c>
      <c r="J48" s="20" t="n">
        <v>1.30562347</v>
      </c>
      <c r="K48" s="18" t="n">
        <v>0</v>
      </c>
      <c r="L48" s="20" t="n">
        <v>0</v>
      </c>
      <c r="M48" s="18" t="s">
        <v>182</v>
      </c>
      <c r="N48" s="20" t="s">
        <v>182</v>
      </c>
      <c r="O48" s="18" t="n">
        <v>0</v>
      </c>
      <c r="P48" s="20" t="n">
        <v>0</v>
      </c>
      <c r="Q48" s="18" t="n">
        <v>0</v>
      </c>
      <c r="R48" s="20" t="n">
        <v>0</v>
      </c>
      <c r="S48" s="18" t="n">
        <v>1.72641193</v>
      </c>
      <c r="T48" s="20" t="n">
        <v>0.41217834</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40.73579825</v>
      </c>
      <c r="F50" s="20" t="n">
        <v>1.16070449</v>
      </c>
      <c r="G50" s="18" t="n">
        <v>7.48546183</v>
      </c>
      <c r="H50" s="20" t="n">
        <v>0.288327</v>
      </c>
      <c r="I50" s="18" t="n">
        <v>48.17394608</v>
      </c>
      <c r="J50" s="20" t="n">
        <v>1.25499484</v>
      </c>
      <c r="K50" s="18" t="n">
        <v>0</v>
      </c>
      <c r="L50" s="20" t="n">
        <v>0</v>
      </c>
      <c r="M50" s="18" t="s">
        <v>182</v>
      </c>
      <c r="N50" s="20" t="s">
        <v>182</v>
      </c>
      <c r="O50" s="18" t="n">
        <v>0</v>
      </c>
      <c r="P50" s="20" t="n">
        <v>0</v>
      </c>
      <c r="Q50" s="18" t="n">
        <v>0</v>
      </c>
      <c r="R50" s="20" t="n">
        <v>0</v>
      </c>
      <c r="S50" s="18" t="n">
        <v>3.60479384</v>
      </c>
      <c r="T50" s="20" t="n">
        <v>0.45196251</v>
      </c>
    </row>
    <row r="51" spans="1:20">
      <c r="A51" s="15" t="s">
        <v>226</v>
      </c>
      <c r="B51" s="17" t="n">
        <v>6866</v>
      </c>
      <c r="C51" s="18">
        <f>(115.0/B51*100)</f>
        <v/>
      </c>
      <c r="D51" s="19" t="n">
        <v>6751</v>
      </c>
      <c r="E51" s="18" t="n">
        <v>45.48814961</v>
      </c>
      <c r="F51" s="20" t="n">
        <v>1.27816338</v>
      </c>
      <c r="G51" s="18" t="n">
        <v>8.33301743</v>
      </c>
      <c r="H51" s="20" t="n">
        <v>0.35827405</v>
      </c>
      <c r="I51" s="18" t="n">
        <v>28.32746784</v>
      </c>
      <c r="J51" s="20" t="n">
        <v>0.96705819</v>
      </c>
      <c r="K51" s="18" t="n">
        <v>0</v>
      </c>
      <c r="L51" s="20" t="n">
        <v>0</v>
      </c>
      <c r="M51" s="18" t="s">
        <v>182</v>
      </c>
      <c r="N51" s="20" t="s">
        <v>182</v>
      </c>
      <c r="O51" s="18" t="n">
        <v>10.58020882</v>
      </c>
      <c r="P51" s="20" t="n">
        <v>0.61193897</v>
      </c>
      <c r="Q51" s="18" t="n">
        <v>0</v>
      </c>
      <c r="R51" s="20" t="n">
        <v>0</v>
      </c>
      <c r="S51" s="18" t="n">
        <v>7.2711563</v>
      </c>
      <c r="T51" s="20" t="n">
        <v>1.07831802</v>
      </c>
    </row>
    <row r="52" spans="1:20">
      <c r="A52" s="15" t="s">
        <v>227</v>
      </c>
      <c r="B52" s="17" t="n">
        <v>5809</v>
      </c>
      <c r="C52" s="18">
        <f>(115.0/B52*100)</f>
        <v/>
      </c>
      <c r="D52" s="19" t="n">
        <v>5694</v>
      </c>
      <c r="E52" s="18" t="n">
        <v>70.92306528</v>
      </c>
      <c r="F52" s="20" t="n">
        <v>0.67147989</v>
      </c>
      <c r="G52" s="18" t="n">
        <v>8.027762190000001</v>
      </c>
      <c r="H52" s="20" t="n">
        <v>0.34790258</v>
      </c>
      <c r="I52" s="18" t="n">
        <v>18.43187994</v>
      </c>
      <c r="J52" s="20" t="n">
        <v>0.60632309</v>
      </c>
      <c r="K52" s="18" t="n">
        <v>0</v>
      </c>
      <c r="L52" s="20" t="n">
        <v>0</v>
      </c>
      <c r="M52" s="18" t="s">
        <v>182</v>
      </c>
      <c r="N52" s="20" t="s">
        <v>182</v>
      </c>
      <c r="O52" s="18" t="n">
        <v>0</v>
      </c>
      <c r="P52" s="20" t="n">
        <v>0</v>
      </c>
      <c r="Q52" s="18" t="n">
        <v>0</v>
      </c>
      <c r="R52" s="20" t="n">
        <v>0</v>
      </c>
      <c r="S52" s="18" t="n">
        <v>2.61729259</v>
      </c>
      <c r="T52" s="20" t="n">
        <v>0.32671243</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34.64895872</v>
      </c>
      <c r="F54" s="20" t="n">
        <v>1.02282971</v>
      </c>
      <c r="G54" s="18" t="n">
        <v>10.2908553</v>
      </c>
      <c r="H54" s="20" t="n">
        <v>0.50269746</v>
      </c>
      <c r="I54" s="18" t="n">
        <v>45.08704594</v>
      </c>
      <c r="J54" s="20" t="n">
        <v>1.1124571</v>
      </c>
      <c r="K54" s="18" t="n">
        <v>0</v>
      </c>
      <c r="L54" s="20" t="n">
        <v>0</v>
      </c>
      <c r="M54" s="18" t="s">
        <v>182</v>
      </c>
      <c r="N54" s="20" t="s">
        <v>182</v>
      </c>
      <c r="O54" s="18" t="n">
        <v>0</v>
      </c>
      <c r="P54" s="20" t="n">
        <v>0</v>
      </c>
      <c r="Q54" s="18" t="n">
        <v>0</v>
      </c>
      <c r="R54" s="20" t="n">
        <v>0</v>
      </c>
      <c r="S54" s="18" t="n">
        <v>9.97314003</v>
      </c>
      <c r="T54" s="20" t="n">
        <v>0.73358221</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55.66016253</v>
      </c>
      <c r="F56" s="20" t="n">
        <v>0.8736614700000001</v>
      </c>
      <c r="G56" s="18" t="n">
        <v>17.04084564</v>
      </c>
      <c r="H56" s="20" t="n">
        <v>0.54462914</v>
      </c>
      <c r="I56" s="18" t="n">
        <v>26.26452516</v>
      </c>
      <c r="J56" s="20" t="n">
        <v>0.78974245</v>
      </c>
      <c r="K56" s="18" t="n">
        <v>0</v>
      </c>
      <c r="L56" s="20" t="n">
        <v>0</v>
      </c>
      <c r="M56" s="18" t="s">
        <v>182</v>
      </c>
      <c r="N56" s="20" t="s">
        <v>182</v>
      </c>
      <c r="O56" s="18" t="n">
        <v>0</v>
      </c>
      <c r="P56" s="20" t="n">
        <v>0</v>
      </c>
      <c r="Q56" s="18" t="n">
        <v>0</v>
      </c>
      <c r="R56" s="20" t="n">
        <v>0</v>
      </c>
      <c r="S56" s="18" t="n">
        <v>1.03446668</v>
      </c>
      <c r="T56" s="20" t="n">
        <v>0.23637239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70.35116804</v>
      </c>
      <c r="F61" s="20" t="n">
        <v>0.82946085</v>
      </c>
      <c r="G61" s="18" t="n">
        <v>11.13863404</v>
      </c>
      <c r="H61" s="20" t="n">
        <v>0.49372713</v>
      </c>
      <c r="I61" s="18" t="n">
        <v>15.41651559</v>
      </c>
      <c r="J61" s="20" t="n">
        <v>0.65775059</v>
      </c>
      <c r="K61" s="18" t="n">
        <v>0</v>
      </c>
      <c r="L61" s="20" t="n">
        <v>0</v>
      </c>
      <c r="M61" s="18" t="s">
        <v>182</v>
      </c>
      <c r="N61" s="20" t="s">
        <v>182</v>
      </c>
      <c r="O61" s="18" t="n">
        <v>0</v>
      </c>
      <c r="P61" s="20" t="n">
        <v>0</v>
      </c>
      <c r="Q61" s="18" t="n">
        <v>0</v>
      </c>
      <c r="R61" s="20" t="n">
        <v>0</v>
      </c>
      <c r="S61" s="18" t="n">
        <v>3.09368233</v>
      </c>
      <c r="T61" s="20" t="n">
        <v>0.51864199</v>
      </c>
    </row>
    <row r="62" spans="1:20">
      <c r="A62" s="15" t="s">
        <v>237</v>
      </c>
      <c r="B62" s="17" t="n">
        <v>4476</v>
      </c>
      <c r="C62" s="18">
        <f>(5.0/B62*100)</f>
        <v/>
      </c>
      <c r="D62" s="19" t="n">
        <v>4471</v>
      </c>
      <c r="E62" s="18" t="n">
        <v>60.56038509</v>
      </c>
      <c r="F62" s="20" t="n">
        <v>0.67375476</v>
      </c>
      <c r="G62" s="18" t="n">
        <v>15.89456097</v>
      </c>
      <c r="H62" s="20" t="n">
        <v>0.6136005</v>
      </c>
      <c r="I62" s="18" t="n">
        <v>23.11929185</v>
      </c>
      <c r="J62" s="20" t="n">
        <v>0.6328499</v>
      </c>
      <c r="K62" s="18" t="n">
        <v>0</v>
      </c>
      <c r="L62" s="20" t="n">
        <v>0</v>
      </c>
      <c r="M62" s="18" t="s">
        <v>182</v>
      </c>
      <c r="N62" s="20" t="s">
        <v>182</v>
      </c>
      <c r="O62" s="18" t="n">
        <v>0</v>
      </c>
      <c r="P62" s="20" t="n">
        <v>0</v>
      </c>
      <c r="Q62" s="18" t="n">
        <v>0</v>
      </c>
      <c r="R62" s="20" t="n">
        <v>0</v>
      </c>
      <c r="S62" s="18" t="n">
        <v>0.42576208</v>
      </c>
      <c r="T62" s="20" t="n">
        <v>0.09716888</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33.05079791</v>
      </c>
      <c r="F67" s="20" t="n">
        <v>1.06146531</v>
      </c>
      <c r="G67" s="18" t="n">
        <v>7.76212132</v>
      </c>
      <c r="H67" s="20" t="n">
        <v>0.32352133</v>
      </c>
      <c r="I67" s="18" t="n">
        <v>57.59122075</v>
      </c>
      <c r="J67" s="20" t="n">
        <v>1.17604077</v>
      </c>
      <c r="K67" s="18" t="n">
        <v>0</v>
      </c>
      <c r="L67" s="20" t="n">
        <v>0</v>
      </c>
      <c r="M67" s="18" t="s">
        <v>182</v>
      </c>
      <c r="N67" s="20" t="s">
        <v>182</v>
      </c>
      <c r="O67" s="18" t="n">
        <v>0</v>
      </c>
      <c r="P67" s="20" t="n">
        <v>0</v>
      </c>
      <c r="Q67" s="18" t="n">
        <v>0</v>
      </c>
      <c r="R67" s="20" t="n">
        <v>0</v>
      </c>
      <c r="S67" s="18" t="n">
        <v>1.59586003</v>
      </c>
      <c r="T67" s="20" t="n">
        <v>0.20439985</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70.50884877999999</v>
      </c>
      <c r="F70" s="20" t="n">
        <v>0.86461244</v>
      </c>
      <c r="G70" s="18" t="n">
        <v>9.03587007</v>
      </c>
      <c r="H70" s="20" t="n">
        <v>0.41889218</v>
      </c>
      <c r="I70" s="18" t="n">
        <v>17.16375173</v>
      </c>
      <c r="J70" s="20" t="n">
        <v>0.56385443</v>
      </c>
      <c r="K70" s="18" t="n">
        <v>0</v>
      </c>
      <c r="L70" s="20" t="n">
        <v>0</v>
      </c>
      <c r="M70" s="18" t="s">
        <v>182</v>
      </c>
      <c r="N70" s="20" t="s">
        <v>182</v>
      </c>
      <c r="O70" s="18" t="n">
        <v>0</v>
      </c>
      <c r="P70" s="20" t="n">
        <v>0</v>
      </c>
      <c r="Q70" s="18" t="n">
        <v>0</v>
      </c>
      <c r="R70" s="20" t="n">
        <v>0</v>
      </c>
      <c r="S70" s="18" t="n">
        <v>3.29152942</v>
      </c>
      <c r="T70" s="20" t="n">
        <v>0.39234836</v>
      </c>
    </row>
    <row r="71" spans="1:20">
      <c r="A71" s="15" t="s">
        <v>246</v>
      </c>
      <c r="B71" s="17" t="n">
        <v>6115</v>
      </c>
      <c r="C71" s="18">
        <f>(105.0/B71*100)</f>
        <v/>
      </c>
      <c r="D71" s="19" t="n">
        <v>6010</v>
      </c>
      <c r="E71" s="18" t="n">
        <v>74.35334306999999</v>
      </c>
      <c r="F71" s="20" t="n">
        <v>0.6858787</v>
      </c>
      <c r="G71" s="18" t="n">
        <v>15.43551561</v>
      </c>
      <c r="H71" s="20" t="n">
        <v>0.58470691</v>
      </c>
      <c r="I71" s="18" t="n">
        <v>9.39769886</v>
      </c>
      <c r="J71" s="20" t="n">
        <v>0.40372317</v>
      </c>
      <c r="K71" s="18" t="n">
        <v>0</v>
      </c>
      <c r="L71" s="20" t="n">
        <v>0</v>
      </c>
      <c r="M71" s="18" t="s">
        <v>182</v>
      </c>
      <c r="N71" s="20" t="s">
        <v>182</v>
      </c>
      <c r="O71" s="18" t="n">
        <v>0</v>
      </c>
      <c r="P71" s="20" t="n">
        <v>0</v>
      </c>
      <c r="Q71" s="18" t="n">
        <v>0</v>
      </c>
      <c r="R71" s="20" t="n">
        <v>0</v>
      </c>
      <c r="S71" s="18" t="n">
        <v>0.81344245</v>
      </c>
      <c r="T71" s="20" t="n">
        <v>0.08321603</v>
      </c>
    </row>
    <row r="72" spans="1:20">
      <c r="A72" s="15" t="s">
        <v>247</v>
      </c>
      <c r="B72" s="17" t="n">
        <v>7708</v>
      </c>
      <c r="C72" s="18">
        <f>(8.0/B72*100)</f>
        <v/>
      </c>
      <c r="D72" s="19" t="n">
        <v>7700</v>
      </c>
      <c r="E72" s="18" t="n">
        <v>49.65491631</v>
      </c>
      <c r="F72" s="20" t="n">
        <v>0.7692036799999999</v>
      </c>
      <c r="G72" s="18" t="n">
        <v>16.42598294</v>
      </c>
      <c r="H72" s="20" t="n">
        <v>0.43034094</v>
      </c>
      <c r="I72" s="18" t="n">
        <v>33.44741261</v>
      </c>
      <c r="J72" s="20" t="n">
        <v>0.6785967899999999</v>
      </c>
      <c r="K72" s="18" t="n">
        <v>0</v>
      </c>
      <c r="L72" s="20" t="n">
        <v>0</v>
      </c>
      <c r="M72" s="18" t="s">
        <v>182</v>
      </c>
      <c r="N72" s="20" t="s">
        <v>182</v>
      </c>
      <c r="O72" s="18" t="n">
        <v>0</v>
      </c>
      <c r="P72" s="20" t="n">
        <v>0</v>
      </c>
      <c r="Q72" s="18" t="n">
        <v>0</v>
      </c>
      <c r="R72" s="20" t="n">
        <v>0</v>
      </c>
      <c r="S72" s="18" t="n">
        <v>0.47168814</v>
      </c>
      <c r="T72" s="20" t="n">
        <v>0.07822432999999999</v>
      </c>
    </row>
    <row r="73" spans="1:20">
      <c r="A73" s="15" t="s">
        <v>248</v>
      </c>
      <c r="B73" s="17" t="n">
        <v>8249</v>
      </c>
      <c r="C73" s="18">
        <f>(222.0/B73*100)</f>
        <v/>
      </c>
      <c r="D73" s="19" t="n">
        <v>8027</v>
      </c>
      <c r="E73" s="18" t="n">
        <v>49.81569553</v>
      </c>
      <c r="F73" s="20" t="n">
        <v>1.04956676</v>
      </c>
      <c r="G73" s="18" t="n">
        <v>10.87656247</v>
      </c>
      <c r="H73" s="20" t="n">
        <v>0.36555523</v>
      </c>
      <c r="I73" s="18" t="n">
        <v>38.1550873</v>
      </c>
      <c r="J73" s="20" t="n">
        <v>1.06245092</v>
      </c>
      <c r="K73" s="18" t="n">
        <v>0</v>
      </c>
      <c r="L73" s="20" t="n">
        <v>0</v>
      </c>
      <c r="M73" s="18" t="s">
        <v>182</v>
      </c>
      <c r="N73" s="20" t="s">
        <v>182</v>
      </c>
      <c r="O73" s="18" t="n">
        <v>0</v>
      </c>
      <c r="P73" s="20" t="n">
        <v>0</v>
      </c>
      <c r="Q73" s="18" t="n">
        <v>0</v>
      </c>
      <c r="R73" s="20" t="n">
        <v>0</v>
      </c>
      <c r="S73" s="18" t="n">
        <v>1.1526547</v>
      </c>
      <c r="T73" s="20" t="n">
        <v>0.1555628</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71.38869570999999</v>
      </c>
      <c r="F77" s="20" t="n">
        <v>0.76145764</v>
      </c>
      <c r="G77" s="18" t="n">
        <v>16.21502499</v>
      </c>
      <c r="H77" s="20" t="n">
        <v>0.5699550799999999</v>
      </c>
      <c r="I77" s="18" t="n">
        <v>7.22509208</v>
      </c>
      <c r="J77" s="20" t="n">
        <v>0.38672128</v>
      </c>
      <c r="K77" s="18" t="n">
        <v>0</v>
      </c>
      <c r="L77" s="20" t="n">
        <v>0</v>
      </c>
      <c r="M77" s="18" t="s">
        <v>182</v>
      </c>
      <c r="N77" s="20" t="s">
        <v>182</v>
      </c>
      <c r="O77" s="18" t="n">
        <v>0</v>
      </c>
      <c r="P77" s="20" t="n">
        <v>0</v>
      </c>
      <c r="Q77" s="18" t="n">
        <v>0</v>
      </c>
      <c r="R77" s="20" t="n">
        <v>0</v>
      </c>
      <c r="S77" s="18" t="n">
        <v>5.17118721</v>
      </c>
      <c r="T77" s="20" t="n">
        <v>0.51580167</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317</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43.57629736</v>
      </c>
      <c r="F7" s="20" t="n">
        <v>0.56613004</v>
      </c>
      <c r="G7" s="18" t="n">
        <v>11.92894978</v>
      </c>
      <c r="H7" s="20" t="n">
        <v>0.36499533</v>
      </c>
      <c r="I7" s="18" t="n">
        <v>15.57253632</v>
      </c>
      <c r="J7" s="20" t="n">
        <v>0.35061863</v>
      </c>
      <c r="K7" s="18" t="n">
        <v>11.57622192</v>
      </c>
      <c r="L7" s="20" t="n">
        <v>0.36673462</v>
      </c>
      <c r="M7" s="18" t="n">
        <v>10.25230543</v>
      </c>
      <c r="N7" s="20" t="n">
        <v>0.33261404</v>
      </c>
      <c r="O7" s="18" t="n">
        <v>0.68415205</v>
      </c>
      <c r="P7" s="20" t="n">
        <v>0.08954156000000001</v>
      </c>
      <c r="Q7" s="18" t="s">
        <v>182</v>
      </c>
      <c r="R7" s="20" t="s">
        <v>182</v>
      </c>
      <c r="S7" s="18" t="n">
        <v>0</v>
      </c>
      <c r="T7" s="20" t="n">
        <v>0</v>
      </c>
      <c r="U7" s="18" t="n">
        <v>0</v>
      </c>
      <c r="V7" s="20" t="n">
        <v>0</v>
      </c>
      <c r="W7" s="18" t="n">
        <v>6.40953713</v>
      </c>
      <c r="X7" s="20" t="n">
        <v>0.35030736</v>
      </c>
    </row>
    <row r="8" spans="1:24">
      <c r="A8" s="15" t="s">
        <v>183</v>
      </c>
      <c r="B8" s="17" t="n">
        <v>7007</v>
      </c>
      <c r="C8" s="18">
        <f>(143.0/B8*100)</f>
        <v/>
      </c>
      <c r="D8" s="19" t="n">
        <v>6864</v>
      </c>
      <c r="E8" s="18" t="n">
        <v>49.87083435</v>
      </c>
      <c r="F8" s="20" t="n">
        <v>1.05320333</v>
      </c>
      <c r="G8" s="18" t="n">
        <v>8.433363290000001</v>
      </c>
      <c r="H8" s="20" t="n">
        <v>0.4086283</v>
      </c>
      <c r="I8" s="18" t="n">
        <v>11.29387493</v>
      </c>
      <c r="J8" s="20" t="n">
        <v>0.44662271</v>
      </c>
      <c r="K8" s="18" t="n">
        <v>10.96956783</v>
      </c>
      <c r="L8" s="20" t="n">
        <v>0.44485506</v>
      </c>
      <c r="M8" s="18" t="n">
        <v>13.13819764</v>
      </c>
      <c r="N8" s="20" t="n">
        <v>0.5701452</v>
      </c>
      <c r="O8" s="18" t="n">
        <v>0.38416514</v>
      </c>
      <c r="P8" s="20" t="n">
        <v>0.10070607</v>
      </c>
      <c r="Q8" s="18" t="s">
        <v>182</v>
      </c>
      <c r="R8" s="20" t="s">
        <v>182</v>
      </c>
      <c r="S8" s="18" t="n">
        <v>0.48216533</v>
      </c>
      <c r="T8" s="20" t="n">
        <v>0.11875491</v>
      </c>
      <c r="U8" s="18" t="n">
        <v>0</v>
      </c>
      <c r="V8" s="20" t="n">
        <v>0</v>
      </c>
      <c r="W8" s="18" t="n">
        <v>5.4278315</v>
      </c>
      <c r="X8" s="20" t="n">
        <v>0.44146045</v>
      </c>
    </row>
    <row r="9" spans="1:24">
      <c r="A9" s="15" t="s">
        <v>184</v>
      </c>
      <c r="B9" s="17" t="n">
        <v>9651</v>
      </c>
      <c r="C9" s="18">
        <f>(547.0/B9*100)</f>
        <v/>
      </c>
      <c r="D9" s="19" t="n">
        <v>9104</v>
      </c>
      <c r="E9" s="18" t="n">
        <v>44.25041628</v>
      </c>
      <c r="F9" s="20" t="n">
        <v>0.72156751</v>
      </c>
      <c r="G9" s="18" t="n">
        <v>9.125303540000001</v>
      </c>
      <c r="H9" s="20" t="n">
        <v>0.33774853</v>
      </c>
      <c r="I9" s="18" t="n">
        <v>12.32902554</v>
      </c>
      <c r="J9" s="20" t="n">
        <v>0.3835036</v>
      </c>
      <c r="K9" s="18" t="n">
        <v>11.93691282</v>
      </c>
      <c r="L9" s="20" t="n">
        <v>0.4293077</v>
      </c>
      <c r="M9" s="18" t="n">
        <v>13.07940503</v>
      </c>
      <c r="N9" s="20" t="n">
        <v>0.5112027</v>
      </c>
      <c r="O9" s="18" t="n">
        <v>0.05004097</v>
      </c>
      <c r="P9" s="20" t="n">
        <v>0.01991098</v>
      </c>
      <c r="Q9" s="18" t="s">
        <v>182</v>
      </c>
      <c r="R9" s="20" t="s">
        <v>182</v>
      </c>
      <c r="S9" s="18" t="n">
        <v>3.15349364</v>
      </c>
      <c r="T9" s="20" t="n">
        <v>0.5633157600000001</v>
      </c>
      <c r="U9" s="18" t="n">
        <v>0</v>
      </c>
      <c r="V9" s="20" t="n">
        <v>0</v>
      </c>
      <c r="W9" s="18" t="n">
        <v>6.07540218</v>
      </c>
      <c r="X9" s="20" t="n">
        <v>0.49903241</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49.80607356</v>
      </c>
      <c r="F11" s="20" t="n">
        <v>1.04869502</v>
      </c>
      <c r="G11" s="18" t="n">
        <v>11.24618718</v>
      </c>
      <c r="H11" s="20" t="n">
        <v>0.49738279</v>
      </c>
      <c r="I11" s="18" t="n">
        <v>12.68182567</v>
      </c>
      <c r="J11" s="20" t="n">
        <v>0.5173152600000001</v>
      </c>
      <c r="K11" s="18" t="n">
        <v>10.68050212</v>
      </c>
      <c r="L11" s="20" t="n">
        <v>0.55547906</v>
      </c>
      <c r="M11" s="18" t="n">
        <v>8.32042373</v>
      </c>
      <c r="N11" s="20" t="n">
        <v>0.4130989</v>
      </c>
      <c r="O11" s="18" t="n">
        <v>0.51160304</v>
      </c>
      <c r="P11" s="20" t="n">
        <v>0.12355617</v>
      </c>
      <c r="Q11" s="18" t="s">
        <v>182</v>
      </c>
      <c r="R11" s="20" t="s">
        <v>182</v>
      </c>
      <c r="S11" s="18" t="n">
        <v>0</v>
      </c>
      <c r="T11" s="20" t="n">
        <v>0</v>
      </c>
      <c r="U11" s="18" t="n">
        <v>0</v>
      </c>
      <c r="V11" s="20" t="n">
        <v>0</v>
      </c>
      <c r="W11" s="18" t="n">
        <v>6.7533847</v>
      </c>
      <c r="X11" s="20" t="n">
        <v>0.54762039</v>
      </c>
    </row>
    <row r="12" spans="1:24">
      <c r="A12" s="15" t="s">
        <v>187</v>
      </c>
      <c r="B12" s="17" t="n">
        <v>6894</v>
      </c>
      <c r="C12" s="18">
        <f>(127.0/B12*100)</f>
        <v/>
      </c>
      <c r="D12" s="19" t="n">
        <v>6767</v>
      </c>
      <c r="E12" s="18" t="n">
        <v>37.85843812</v>
      </c>
      <c r="F12" s="20" t="n">
        <v>0.84066665</v>
      </c>
      <c r="G12" s="18" t="n">
        <v>12.06802084</v>
      </c>
      <c r="H12" s="20" t="n">
        <v>0.41237748</v>
      </c>
      <c r="I12" s="18" t="n">
        <v>11.20597874</v>
      </c>
      <c r="J12" s="20" t="n">
        <v>0.51747425</v>
      </c>
      <c r="K12" s="18" t="n">
        <v>11.44085783</v>
      </c>
      <c r="L12" s="20" t="n">
        <v>0.4964694</v>
      </c>
      <c r="M12" s="18" t="n">
        <v>19.43773594</v>
      </c>
      <c r="N12" s="20" t="n">
        <v>0.58030378</v>
      </c>
      <c r="O12" s="18" t="n">
        <v>0.27941933</v>
      </c>
      <c r="P12" s="20" t="n">
        <v>0.06467172</v>
      </c>
      <c r="Q12" s="18" t="s">
        <v>182</v>
      </c>
      <c r="R12" s="20" t="s">
        <v>182</v>
      </c>
      <c r="S12" s="18" t="n">
        <v>2.37512526</v>
      </c>
      <c r="T12" s="20" t="n">
        <v>0.59821216</v>
      </c>
      <c r="U12" s="18" t="n">
        <v>0</v>
      </c>
      <c r="V12" s="20" t="n">
        <v>0</v>
      </c>
      <c r="W12" s="18" t="n">
        <v>5.33442395</v>
      </c>
      <c r="X12" s="20" t="n">
        <v>0.45962321</v>
      </c>
    </row>
    <row r="13" spans="1:24">
      <c r="A13" s="15" t="s">
        <v>188</v>
      </c>
      <c r="B13" s="17" t="n">
        <v>7161</v>
      </c>
      <c r="C13" s="18">
        <f>(315.0/B13*100)</f>
        <v/>
      </c>
      <c r="D13" s="19" t="n">
        <v>6846</v>
      </c>
      <c r="E13" s="18" t="n">
        <v>41.55180056</v>
      </c>
      <c r="F13" s="20" t="n">
        <v>0.75320305</v>
      </c>
      <c r="G13" s="18" t="n">
        <v>9.9600369</v>
      </c>
      <c r="H13" s="20" t="n">
        <v>0.44418053</v>
      </c>
      <c r="I13" s="18" t="n">
        <v>11.72926575</v>
      </c>
      <c r="J13" s="20" t="n">
        <v>0.46560646</v>
      </c>
      <c r="K13" s="18" t="n">
        <v>12.82903601</v>
      </c>
      <c r="L13" s="20" t="n">
        <v>0.40738751</v>
      </c>
      <c r="M13" s="18" t="n">
        <v>14.15489109</v>
      </c>
      <c r="N13" s="20" t="n">
        <v>0.57340167</v>
      </c>
      <c r="O13" s="18" t="n">
        <v>0.2169277</v>
      </c>
      <c r="P13" s="20" t="n">
        <v>0.05239598</v>
      </c>
      <c r="Q13" s="18" t="s">
        <v>182</v>
      </c>
      <c r="R13" s="20" t="s">
        <v>182</v>
      </c>
      <c r="S13" s="18" t="n">
        <v>4.18968514</v>
      </c>
      <c r="T13" s="20" t="n">
        <v>0.48142632</v>
      </c>
      <c r="U13" s="18" t="n">
        <v>0</v>
      </c>
      <c r="V13" s="20" t="n">
        <v>0</v>
      </c>
      <c r="W13" s="18" t="n">
        <v>5.36835683</v>
      </c>
      <c r="X13" s="20" t="n">
        <v>0.48142937</v>
      </c>
    </row>
    <row r="14" spans="1:24">
      <c r="A14" s="15" t="s">
        <v>189</v>
      </c>
      <c r="B14" s="17" t="n">
        <v>5587</v>
      </c>
      <c r="C14" s="18">
        <f>(192.0/B14*100)</f>
        <v/>
      </c>
      <c r="D14" s="19" t="n">
        <v>5395</v>
      </c>
      <c r="E14" s="18" t="n">
        <v>43.55249815</v>
      </c>
      <c r="F14" s="20" t="n">
        <v>0.78347217</v>
      </c>
      <c r="G14" s="18" t="n">
        <v>10.21957068</v>
      </c>
      <c r="H14" s="20" t="n">
        <v>0.49257087</v>
      </c>
      <c r="I14" s="18" t="n">
        <v>11.57164144</v>
      </c>
      <c r="J14" s="20" t="n">
        <v>0.51735748</v>
      </c>
      <c r="K14" s="18" t="n">
        <v>13.95095975</v>
      </c>
      <c r="L14" s="20" t="n">
        <v>0.4586966</v>
      </c>
      <c r="M14" s="18" t="n">
        <v>17.73156688</v>
      </c>
      <c r="N14" s="20" t="n">
        <v>0.61013817</v>
      </c>
      <c r="O14" s="18" t="n">
        <v>0.61419571</v>
      </c>
      <c r="P14" s="20" t="n">
        <v>0.11398136</v>
      </c>
      <c r="Q14" s="18" t="s">
        <v>182</v>
      </c>
      <c r="R14" s="20" t="s">
        <v>182</v>
      </c>
      <c r="S14" s="18" t="n">
        <v>0</v>
      </c>
      <c r="T14" s="20" t="n">
        <v>0</v>
      </c>
      <c r="U14" s="18" t="n">
        <v>0</v>
      </c>
      <c r="V14" s="20" t="n">
        <v>0</v>
      </c>
      <c r="W14" s="18" t="n">
        <v>2.35956739</v>
      </c>
      <c r="X14" s="20" t="n">
        <v>0.22845595</v>
      </c>
    </row>
    <row r="15" spans="1:24">
      <c r="A15" s="15" t="s">
        <v>190</v>
      </c>
      <c r="B15" s="17" t="n">
        <v>5882</v>
      </c>
      <c r="C15" s="18">
        <f>(145.0/B15*100)</f>
        <v/>
      </c>
      <c r="D15" s="19" t="n">
        <v>5737</v>
      </c>
      <c r="E15" s="18" t="n">
        <v>37.91427763</v>
      </c>
      <c r="F15" s="20" t="n">
        <v>0.71687583</v>
      </c>
      <c r="G15" s="18" t="n">
        <v>11.16240098</v>
      </c>
      <c r="H15" s="20" t="n">
        <v>0.47091788</v>
      </c>
      <c r="I15" s="18" t="n">
        <v>14.84214365</v>
      </c>
      <c r="J15" s="20" t="n">
        <v>0.45554523</v>
      </c>
      <c r="K15" s="18" t="n">
        <v>17.23804891</v>
      </c>
      <c r="L15" s="20" t="n">
        <v>0.46169303</v>
      </c>
      <c r="M15" s="18" t="n">
        <v>13.83788933</v>
      </c>
      <c r="N15" s="20" t="n">
        <v>0.49657157</v>
      </c>
      <c r="O15" s="18" t="n">
        <v>0.47078478</v>
      </c>
      <c r="P15" s="20" t="n">
        <v>0.10640926</v>
      </c>
      <c r="Q15" s="18" t="s">
        <v>182</v>
      </c>
      <c r="R15" s="20" t="s">
        <v>182</v>
      </c>
      <c r="S15" s="18" t="n">
        <v>1.02877474</v>
      </c>
      <c r="T15" s="20" t="n">
        <v>0.46107984</v>
      </c>
      <c r="U15" s="18" t="n">
        <v>0</v>
      </c>
      <c r="V15" s="20" t="n">
        <v>0</v>
      </c>
      <c r="W15" s="18" t="n">
        <v>3.50567998</v>
      </c>
      <c r="X15" s="20" t="n">
        <v>0.37097392</v>
      </c>
    </row>
    <row r="16" spans="1:24">
      <c r="A16" s="15" t="s">
        <v>191</v>
      </c>
      <c r="B16" s="17" t="n">
        <v>6108</v>
      </c>
      <c r="C16" s="18">
        <f>(258.0/B16*100)</f>
        <v/>
      </c>
      <c r="D16" s="19" t="n">
        <v>5850</v>
      </c>
      <c r="E16" s="18" t="n">
        <v>38.61209584</v>
      </c>
      <c r="F16" s="20" t="n">
        <v>0.7405203299999999</v>
      </c>
      <c r="G16" s="18" t="n">
        <v>10.21652541</v>
      </c>
      <c r="H16" s="20" t="n">
        <v>0.38299375</v>
      </c>
      <c r="I16" s="18" t="n">
        <v>13.62595888</v>
      </c>
      <c r="J16" s="20" t="n">
        <v>0.50133761</v>
      </c>
      <c r="K16" s="18" t="n">
        <v>13.39667156</v>
      </c>
      <c r="L16" s="20" t="n">
        <v>0.44886509</v>
      </c>
      <c r="M16" s="18" t="n">
        <v>15.75155402</v>
      </c>
      <c r="N16" s="20" t="n">
        <v>0.5806169799999999</v>
      </c>
      <c r="O16" s="18" t="n">
        <v>0.51344234</v>
      </c>
      <c r="P16" s="20" t="n">
        <v>0.08759559</v>
      </c>
      <c r="Q16" s="18" t="s">
        <v>182</v>
      </c>
      <c r="R16" s="20" t="s">
        <v>182</v>
      </c>
      <c r="S16" s="18" t="n">
        <v>0</v>
      </c>
      <c r="T16" s="20" t="n">
        <v>0</v>
      </c>
      <c r="U16" s="18" t="n">
        <v>0</v>
      </c>
      <c r="V16" s="20" t="n">
        <v>0</v>
      </c>
      <c r="W16" s="18" t="n">
        <v>7.88375196</v>
      </c>
      <c r="X16" s="20" t="n">
        <v>0.68863984</v>
      </c>
    </row>
    <row r="17" spans="1:24">
      <c r="A17" s="15" t="s">
        <v>192</v>
      </c>
      <c r="B17" s="17" t="n">
        <v>6504</v>
      </c>
      <c r="C17" s="18">
        <f>(784.0/B17*100)</f>
        <v/>
      </c>
      <c r="D17" s="19" t="n">
        <v>5720</v>
      </c>
      <c r="E17" s="18" t="n">
        <v>48.39997609</v>
      </c>
      <c r="F17" s="20" t="n">
        <v>0.77310505</v>
      </c>
      <c r="G17" s="18" t="n">
        <v>7.84754949</v>
      </c>
      <c r="H17" s="20" t="n">
        <v>0.36343803</v>
      </c>
      <c r="I17" s="18" t="n">
        <v>11.38246911</v>
      </c>
      <c r="J17" s="20" t="n">
        <v>0.40480792</v>
      </c>
      <c r="K17" s="18" t="n">
        <v>13.42816498</v>
      </c>
      <c r="L17" s="20" t="n">
        <v>0.41760339</v>
      </c>
      <c r="M17" s="18" t="n">
        <v>12.80171453</v>
      </c>
      <c r="N17" s="20" t="n">
        <v>0.57749632</v>
      </c>
      <c r="O17" s="18" t="n">
        <v>0</v>
      </c>
      <c r="P17" s="20" t="n">
        <v>0</v>
      </c>
      <c r="Q17" s="18" t="s">
        <v>182</v>
      </c>
      <c r="R17" s="20" t="s">
        <v>182</v>
      </c>
      <c r="S17" s="18" t="n">
        <v>2.58975237</v>
      </c>
      <c r="T17" s="20" t="n">
        <v>0.34400553</v>
      </c>
      <c r="U17" s="18" t="n">
        <v>0</v>
      </c>
      <c r="V17" s="20" t="n">
        <v>0</v>
      </c>
      <c r="W17" s="18" t="n">
        <v>3.55037343</v>
      </c>
      <c r="X17" s="20" t="n">
        <v>0.37760269</v>
      </c>
    </row>
    <row r="18" spans="1:24">
      <c r="A18" s="15" t="s">
        <v>193</v>
      </c>
      <c r="B18" s="17" t="n">
        <v>5532</v>
      </c>
      <c r="C18" s="18">
        <f>(39.0/B18*100)</f>
        <v/>
      </c>
      <c r="D18" s="19" t="n">
        <v>5493</v>
      </c>
      <c r="E18" s="18" t="n">
        <v>37.01249992</v>
      </c>
      <c r="F18" s="20" t="n">
        <v>1.0237598</v>
      </c>
      <c r="G18" s="18" t="n">
        <v>14.64289281</v>
      </c>
      <c r="H18" s="20" t="n">
        <v>0.48019933</v>
      </c>
      <c r="I18" s="18" t="n">
        <v>13.8710953</v>
      </c>
      <c r="J18" s="20" t="n">
        <v>0.51073066</v>
      </c>
      <c r="K18" s="18" t="n">
        <v>13.88467337</v>
      </c>
      <c r="L18" s="20" t="n">
        <v>0.56584496</v>
      </c>
      <c r="M18" s="18" t="n">
        <v>12.10294429</v>
      </c>
      <c r="N18" s="20" t="n">
        <v>0.49167726</v>
      </c>
      <c r="O18" s="18" t="n">
        <v>1.16376988</v>
      </c>
      <c r="P18" s="20" t="n">
        <v>0.19341029</v>
      </c>
      <c r="Q18" s="18" t="s">
        <v>182</v>
      </c>
      <c r="R18" s="20" t="s">
        <v>182</v>
      </c>
      <c r="S18" s="18" t="n">
        <v>0</v>
      </c>
      <c r="T18" s="20" t="n">
        <v>0</v>
      </c>
      <c r="U18" s="18" t="n">
        <v>0</v>
      </c>
      <c r="V18" s="20" t="n">
        <v>0</v>
      </c>
      <c r="W18" s="18" t="n">
        <v>7.32212444</v>
      </c>
      <c r="X18" s="20" t="n">
        <v>0.87153245</v>
      </c>
    </row>
    <row r="19" spans="1:24">
      <c r="A19" s="15" t="s">
        <v>194</v>
      </c>
      <c r="B19" s="17" t="n">
        <v>5658</v>
      </c>
      <c r="C19" s="18">
        <f>(137.0/B19*100)</f>
        <v/>
      </c>
      <c r="D19" s="19" t="n">
        <v>5521</v>
      </c>
      <c r="E19" s="18" t="n">
        <v>39.08404956</v>
      </c>
      <c r="F19" s="20" t="n">
        <v>0.98534078</v>
      </c>
      <c r="G19" s="18" t="n">
        <v>13.78605005</v>
      </c>
      <c r="H19" s="20" t="n">
        <v>0.52659637</v>
      </c>
      <c r="I19" s="18" t="n">
        <v>14.88117033</v>
      </c>
      <c r="J19" s="20" t="n">
        <v>0.54810666</v>
      </c>
      <c r="K19" s="18" t="n">
        <v>12.14328638</v>
      </c>
      <c r="L19" s="20" t="n">
        <v>0.5284942</v>
      </c>
      <c r="M19" s="18" t="n">
        <v>14.97777658</v>
      </c>
      <c r="N19" s="20" t="n">
        <v>0.65218878</v>
      </c>
      <c r="O19" s="18" t="n">
        <v>0.6434072</v>
      </c>
      <c r="P19" s="20" t="n">
        <v>0.13334194</v>
      </c>
      <c r="Q19" s="18" t="s">
        <v>182</v>
      </c>
      <c r="R19" s="20" t="s">
        <v>182</v>
      </c>
      <c r="S19" s="18" t="n">
        <v>0</v>
      </c>
      <c r="T19" s="20" t="n">
        <v>0</v>
      </c>
      <c r="U19" s="18" t="n">
        <v>0</v>
      </c>
      <c r="V19" s="20" t="n">
        <v>0</v>
      </c>
      <c r="W19" s="18" t="n">
        <v>4.4842599</v>
      </c>
      <c r="X19" s="20" t="n">
        <v>0.49904699</v>
      </c>
    </row>
    <row r="20" spans="1:24">
      <c r="A20" s="15" t="s">
        <v>195</v>
      </c>
      <c r="B20" s="17" t="n">
        <v>3371</v>
      </c>
      <c r="C20" s="18">
        <f>(81.0/B20*100)</f>
        <v/>
      </c>
      <c r="D20" s="19" t="n">
        <v>3290</v>
      </c>
      <c r="E20" s="18" t="n">
        <v>50.52234511</v>
      </c>
      <c r="F20" s="20" t="n">
        <v>0.76415595</v>
      </c>
      <c r="G20" s="18" t="n">
        <v>8.38327541</v>
      </c>
      <c r="H20" s="20" t="n">
        <v>0.50025019</v>
      </c>
      <c r="I20" s="18" t="n">
        <v>12.08119519</v>
      </c>
      <c r="J20" s="20" t="n">
        <v>0.59672145</v>
      </c>
      <c r="K20" s="18" t="n">
        <v>12.86526013</v>
      </c>
      <c r="L20" s="20" t="n">
        <v>0.53207346</v>
      </c>
      <c r="M20" s="18" t="n">
        <v>12.37186495</v>
      </c>
      <c r="N20" s="20" t="n">
        <v>0.6147674400000001</v>
      </c>
      <c r="O20" s="18" t="n">
        <v>0</v>
      </c>
      <c r="P20" s="20" t="n">
        <v>0</v>
      </c>
      <c r="Q20" s="18" t="s">
        <v>182</v>
      </c>
      <c r="R20" s="20" t="s">
        <v>182</v>
      </c>
      <c r="S20" s="18" t="n">
        <v>0</v>
      </c>
      <c r="T20" s="20" t="n">
        <v>0</v>
      </c>
      <c r="U20" s="18" t="n">
        <v>0</v>
      </c>
      <c r="V20" s="20" t="n">
        <v>0</v>
      </c>
      <c r="W20" s="18" t="n">
        <v>3.77605921</v>
      </c>
      <c r="X20" s="20" t="n">
        <v>0.35916262</v>
      </c>
    </row>
    <row r="21" spans="1:24">
      <c r="A21" s="15" t="s">
        <v>196</v>
      </c>
      <c r="B21" s="17" t="n">
        <v>5741</v>
      </c>
      <c r="C21" s="18">
        <f>(79.0/B21*100)</f>
        <v/>
      </c>
      <c r="D21" s="19" t="n">
        <v>5662</v>
      </c>
      <c r="E21" s="18" t="n">
        <v>56.73752566</v>
      </c>
      <c r="F21" s="20" t="n">
        <v>0.86363933</v>
      </c>
      <c r="G21" s="18" t="n">
        <v>8.68965998</v>
      </c>
      <c r="H21" s="20" t="n">
        <v>0.40557288</v>
      </c>
      <c r="I21" s="18" t="n">
        <v>12.77958958</v>
      </c>
      <c r="J21" s="20" t="n">
        <v>0.48262849</v>
      </c>
      <c r="K21" s="18" t="n">
        <v>10.63627341</v>
      </c>
      <c r="L21" s="20" t="n">
        <v>0.49745447</v>
      </c>
      <c r="M21" s="18" t="n">
        <v>8.57705238</v>
      </c>
      <c r="N21" s="20" t="n">
        <v>0.52142449</v>
      </c>
      <c r="O21" s="18" t="n">
        <v>0.18196995</v>
      </c>
      <c r="P21" s="20" t="n">
        <v>0.05700395</v>
      </c>
      <c r="Q21" s="18" t="s">
        <v>182</v>
      </c>
      <c r="R21" s="20" t="s">
        <v>182</v>
      </c>
      <c r="S21" s="18" t="n">
        <v>0</v>
      </c>
      <c r="T21" s="20" t="n">
        <v>0</v>
      </c>
      <c r="U21" s="18" t="n">
        <v>0</v>
      </c>
      <c r="V21" s="20" t="n">
        <v>0</v>
      </c>
      <c r="W21" s="18" t="n">
        <v>2.39792903</v>
      </c>
      <c r="X21" s="20" t="n">
        <v>0.21767491</v>
      </c>
    </row>
    <row r="22" spans="1:24">
      <c r="A22" s="15" t="s">
        <v>197</v>
      </c>
      <c r="B22" s="17" t="n">
        <v>6598</v>
      </c>
      <c r="C22" s="18">
        <f>(100.0/B22*100)</f>
        <v/>
      </c>
      <c r="D22" s="19" t="n">
        <v>6498</v>
      </c>
      <c r="E22" s="18" t="n">
        <v>42.686123</v>
      </c>
      <c r="F22" s="20" t="n">
        <v>1.20018036</v>
      </c>
      <c r="G22" s="18" t="n">
        <v>13.36763043</v>
      </c>
      <c r="H22" s="20" t="n">
        <v>0.48951871</v>
      </c>
      <c r="I22" s="18" t="n">
        <v>8.69386458</v>
      </c>
      <c r="J22" s="20" t="n">
        <v>0.4045978</v>
      </c>
      <c r="K22" s="18" t="n">
        <v>6.78876092</v>
      </c>
      <c r="L22" s="20" t="n">
        <v>0.38418114</v>
      </c>
      <c r="M22" s="18" t="n">
        <v>8.36470664</v>
      </c>
      <c r="N22" s="20" t="n">
        <v>0.49385444</v>
      </c>
      <c r="O22" s="18" t="n">
        <v>2.35867267</v>
      </c>
      <c r="P22" s="20" t="n">
        <v>0.31567483</v>
      </c>
      <c r="Q22" s="18" t="s">
        <v>182</v>
      </c>
      <c r="R22" s="20" t="s">
        <v>182</v>
      </c>
      <c r="S22" s="18" t="n">
        <v>10.38432823</v>
      </c>
      <c r="T22" s="20" t="n">
        <v>1.34076654</v>
      </c>
      <c r="U22" s="18" t="n">
        <v>0</v>
      </c>
      <c r="V22" s="20" t="n">
        <v>0</v>
      </c>
      <c r="W22" s="18" t="n">
        <v>7.35591353</v>
      </c>
      <c r="X22" s="20" t="n">
        <v>0.74481962</v>
      </c>
    </row>
    <row r="23" spans="1:24">
      <c r="A23" s="15" t="s">
        <v>198</v>
      </c>
      <c r="B23" s="17" t="n">
        <v>11583</v>
      </c>
      <c r="C23" s="18">
        <f>(512.0/B23*100)</f>
        <v/>
      </c>
      <c r="D23" s="19" t="n">
        <v>11071</v>
      </c>
      <c r="E23" s="18" t="n">
        <v>45.48970632</v>
      </c>
      <c r="F23" s="20" t="n">
        <v>1.12655457</v>
      </c>
      <c r="G23" s="18" t="n">
        <v>10.71722775</v>
      </c>
      <c r="H23" s="20" t="n">
        <v>0.41754766</v>
      </c>
      <c r="I23" s="18" t="n">
        <v>13.69783738</v>
      </c>
      <c r="J23" s="20" t="n">
        <v>0.45232671</v>
      </c>
      <c r="K23" s="18" t="n">
        <v>14.120715</v>
      </c>
      <c r="L23" s="20" t="n">
        <v>0.63551166</v>
      </c>
      <c r="M23" s="18" t="n">
        <v>9.98100125</v>
      </c>
      <c r="N23" s="20" t="n">
        <v>0.53855298</v>
      </c>
      <c r="O23" s="18" t="n">
        <v>0.42102046</v>
      </c>
      <c r="P23" s="20" t="n">
        <v>0.10167526</v>
      </c>
      <c r="Q23" s="18" t="s">
        <v>182</v>
      </c>
      <c r="R23" s="20" t="s">
        <v>182</v>
      </c>
      <c r="S23" s="18" t="n">
        <v>0</v>
      </c>
      <c r="T23" s="20" t="n">
        <v>0</v>
      </c>
      <c r="U23" s="18" t="n">
        <v>0</v>
      </c>
      <c r="V23" s="20" t="n">
        <v>0</v>
      </c>
      <c r="W23" s="18" t="n">
        <v>5.57249185</v>
      </c>
      <c r="X23" s="20" t="n">
        <v>0.46775478</v>
      </c>
    </row>
    <row r="24" spans="1:24">
      <c r="A24" s="15" t="s">
        <v>199</v>
      </c>
      <c r="B24" s="17" t="n">
        <v>6647</v>
      </c>
      <c r="C24" s="18">
        <f>(17.0/B24*100)</f>
        <v/>
      </c>
      <c r="D24" s="19" t="n">
        <v>6630</v>
      </c>
      <c r="E24" s="18" t="n">
        <v>64.22171409000001</v>
      </c>
      <c r="F24" s="20" t="n">
        <v>0.92133798</v>
      </c>
      <c r="G24" s="18" t="n">
        <v>7.55701231</v>
      </c>
      <c r="H24" s="20" t="n">
        <v>0.35242279</v>
      </c>
      <c r="I24" s="18" t="n">
        <v>9.383433760000001</v>
      </c>
      <c r="J24" s="20" t="n">
        <v>0.39032138</v>
      </c>
      <c r="K24" s="18" t="n">
        <v>8.495371560000001</v>
      </c>
      <c r="L24" s="20" t="n">
        <v>0.38486712</v>
      </c>
      <c r="M24" s="18" t="n">
        <v>8.208691829999999</v>
      </c>
      <c r="N24" s="20" t="n">
        <v>0.44982035</v>
      </c>
      <c r="O24" s="18" t="n">
        <v>0.74251018</v>
      </c>
      <c r="P24" s="20" t="n">
        <v>0.13552629</v>
      </c>
      <c r="Q24" s="18" t="s">
        <v>182</v>
      </c>
      <c r="R24" s="20" t="s">
        <v>182</v>
      </c>
      <c r="S24" s="18" t="n">
        <v>0</v>
      </c>
      <c r="T24" s="20" t="n">
        <v>0</v>
      </c>
      <c r="U24" s="18" t="n">
        <v>0</v>
      </c>
      <c r="V24" s="20" t="n">
        <v>0</v>
      </c>
      <c r="W24" s="18" t="n">
        <v>1.39126626</v>
      </c>
      <c r="X24" s="20" t="n">
        <v>0.24586974</v>
      </c>
    </row>
    <row r="25" spans="1:24">
      <c r="A25" s="15" t="s">
        <v>200</v>
      </c>
      <c r="B25" s="17" t="n">
        <v>5581</v>
      </c>
      <c r="C25" s="18">
        <f>(28.0/B25*100)</f>
        <v/>
      </c>
      <c r="D25" s="19" t="n">
        <v>5553</v>
      </c>
      <c r="E25" s="18" t="n">
        <v>49.3238465</v>
      </c>
      <c r="F25" s="20" t="n">
        <v>0.8494149600000001</v>
      </c>
      <c r="G25" s="18" t="n">
        <v>9.533056119999999</v>
      </c>
      <c r="H25" s="20" t="n">
        <v>0.37641287</v>
      </c>
      <c r="I25" s="18" t="n">
        <v>25.60709155</v>
      </c>
      <c r="J25" s="20" t="n">
        <v>0.69796295</v>
      </c>
      <c r="K25" s="18" t="n">
        <v>10.25010881</v>
      </c>
      <c r="L25" s="20" t="n">
        <v>0.58932157</v>
      </c>
      <c r="M25" s="18" t="n">
        <v>4.13262164</v>
      </c>
      <c r="N25" s="20" t="n">
        <v>0.31200431</v>
      </c>
      <c r="O25" s="18" t="n">
        <v>0.26888821</v>
      </c>
      <c r="P25" s="20" t="n">
        <v>0.07687529999999999</v>
      </c>
      <c r="Q25" s="18" t="s">
        <v>182</v>
      </c>
      <c r="R25" s="20" t="s">
        <v>182</v>
      </c>
      <c r="S25" s="18" t="n">
        <v>0</v>
      </c>
      <c r="T25" s="20" t="n">
        <v>0</v>
      </c>
      <c r="U25" s="18" t="n">
        <v>0</v>
      </c>
      <c r="V25" s="20" t="n">
        <v>0</v>
      </c>
      <c r="W25" s="18" t="n">
        <v>0.8843871599999999</v>
      </c>
      <c r="X25" s="20" t="n">
        <v>0.13856088</v>
      </c>
    </row>
    <row r="26" spans="1:24">
      <c r="A26" s="15" t="s">
        <v>201</v>
      </c>
      <c r="B26" s="17" t="n">
        <v>4869</v>
      </c>
      <c r="C26" s="18">
        <f>(100.0/B26*100)</f>
        <v/>
      </c>
      <c r="D26" s="19" t="n">
        <v>4769</v>
      </c>
      <c r="E26" s="18" t="n">
        <v>45.04943837</v>
      </c>
      <c r="F26" s="20" t="n">
        <v>0.81248496</v>
      </c>
      <c r="G26" s="18" t="n">
        <v>11.72987949</v>
      </c>
      <c r="H26" s="20" t="n">
        <v>0.51126592</v>
      </c>
      <c r="I26" s="18" t="n">
        <v>11.4863155</v>
      </c>
      <c r="J26" s="20" t="n">
        <v>0.47517018</v>
      </c>
      <c r="K26" s="18" t="n">
        <v>13.71012206</v>
      </c>
      <c r="L26" s="20" t="n">
        <v>0.56286411</v>
      </c>
      <c r="M26" s="18" t="n">
        <v>15.19867812</v>
      </c>
      <c r="N26" s="20" t="n">
        <v>0.54799966</v>
      </c>
      <c r="O26" s="18" t="n">
        <v>0</v>
      </c>
      <c r="P26" s="20" t="n">
        <v>0</v>
      </c>
      <c r="Q26" s="18" t="s">
        <v>182</v>
      </c>
      <c r="R26" s="20" t="s">
        <v>182</v>
      </c>
      <c r="S26" s="18" t="n">
        <v>0</v>
      </c>
      <c r="T26" s="20" t="n">
        <v>0</v>
      </c>
      <c r="U26" s="18" t="n">
        <v>0</v>
      </c>
      <c r="V26" s="20" t="n">
        <v>0</v>
      </c>
      <c r="W26" s="18" t="n">
        <v>2.82556645</v>
      </c>
      <c r="X26" s="20" t="n">
        <v>0.28347031</v>
      </c>
    </row>
    <row r="27" spans="1:24">
      <c r="A27" s="15" t="s">
        <v>202</v>
      </c>
      <c r="B27" s="17" t="n">
        <v>5299</v>
      </c>
      <c r="C27" s="18">
        <f>(174.0/B27*100)</f>
        <v/>
      </c>
      <c r="D27" s="19" t="n">
        <v>5125</v>
      </c>
      <c r="E27" s="18" t="n">
        <v>41.16639202</v>
      </c>
      <c r="F27" s="20" t="n">
        <v>0.5541026999999999</v>
      </c>
      <c r="G27" s="18" t="n">
        <v>10.3063145</v>
      </c>
      <c r="H27" s="20" t="n">
        <v>0.45379517</v>
      </c>
      <c r="I27" s="18" t="n">
        <v>12.60116775</v>
      </c>
      <c r="J27" s="20" t="n">
        <v>0.43394122</v>
      </c>
      <c r="K27" s="18" t="n">
        <v>11.89505704</v>
      </c>
      <c r="L27" s="20" t="n">
        <v>0.45527555</v>
      </c>
      <c r="M27" s="18" t="n">
        <v>13.63595021</v>
      </c>
      <c r="N27" s="20" t="n">
        <v>0.41155713</v>
      </c>
      <c r="O27" s="18" t="n">
        <v>1.20784237</v>
      </c>
      <c r="P27" s="20" t="n">
        <v>0.13609798</v>
      </c>
      <c r="Q27" s="18" t="s">
        <v>182</v>
      </c>
      <c r="R27" s="20" t="s">
        <v>182</v>
      </c>
      <c r="S27" s="18" t="n">
        <v>0</v>
      </c>
      <c r="T27" s="20" t="n">
        <v>0</v>
      </c>
      <c r="U27" s="18" t="n">
        <v>0</v>
      </c>
      <c r="V27" s="20" t="n">
        <v>0</v>
      </c>
      <c r="W27" s="18" t="n">
        <v>9.187276110000001</v>
      </c>
      <c r="X27" s="20" t="n">
        <v>0.35038711</v>
      </c>
    </row>
    <row r="28" spans="1:24">
      <c r="A28" s="15" t="s">
        <v>203</v>
      </c>
      <c r="B28" s="17" t="n">
        <v>7568</v>
      </c>
      <c r="C28" s="18">
        <f>(134.0/B28*100)</f>
        <v/>
      </c>
      <c r="D28" s="19" t="n">
        <v>7434</v>
      </c>
      <c r="E28" s="18" t="n">
        <v>61.79277524</v>
      </c>
      <c r="F28" s="20" t="n">
        <v>0.7501086300000001</v>
      </c>
      <c r="G28" s="18" t="n">
        <v>12.1759347</v>
      </c>
      <c r="H28" s="20" t="n">
        <v>0.41259961</v>
      </c>
      <c r="I28" s="18" t="n">
        <v>9.907711689999999</v>
      </c>
      <c r="J28" s="20" t="n">
        <v>0.41596595</v>
      </c>
      <c r="K28" s="18" t="n">
        <v>6.94841213</v>
      </c>
      <c r="L28" s="20" t="n">
        <v>0.35744562</v>
      </c>
      <c r="M28" s="18" t="n">
        <v>4.5668785</v>
      </c>
      <c r="N28" s="20" t="n">
        <v>0.29776757</v>
      </c>
      <c r="O28" s="18" t="n">
        <v>2.26125479</v>
      </c>
      <c r="P28" s="20" t="n">
        <v>0.33076029</v>
      </c>
      <c r="Q28" s="18" t="s">
        <v>182</v>
      </c>
      <c r="R28" s="20" t="s">
        <v>182</v>
      </c>
      <c r="S28" s="18" t="n">
        <v>0</v>
      </c>
      <c r="T28" s="20" t="n">
        <v>0</v>
      </c>
      <c r="U28" s="18" t="n">
        <v>0</v>
      </c>
      <c r="V28" s="20" t="n">
        <v>0</v>
      </c>
      <c r="W28" s="18" t="n">
        <v>2.34703294</v>
      </c>
      <c r="X28" s="20" t="n">
        <v>0.198903</v>
      </c>
    </row>
    <row r="29" spans="1:24">
      <c r="A29" s="15" t="s">
        <v>204</v>
      </c>
      <c r="B29" s="17" t="n">
        <v>5385</v>
      </c>
      <c r="C29" s="18">
        <f>(36.0/B29*100)</f>
        <v/>
      </c>
      <c r="D29" s="19" t="n">
        <v>5349</v>
      </c>
      <c r="E29" s="18" t="n">
        <v>41.74050598</v>
      </c>
      <c r="F29" s="20" t="n">
        <v>0.58226357</v>
      </c>
      <c r="G29" s="18" t="n">
        <v>13.41534378</v>
      </c>
      <c r="H29" s="20" t="n">
        <v>0.51452614</v>
      </c>
      <c r="I29" s="18" t="n">
        <v>18.01741771</v>
      </c>
      <c r="J29" s="20" t="n">
        <v>0.5261914600000001</v>
      </c>
      <c r="K29" s="18" t="n">
        <v>14.47506818</v>
      </c>
      <c r="L29" s="20" t="n">
        <v>0.48070952</v>
      </c>
      <c r="M29" s="18" t="n">
        <v>7.68486073</v>
      </c>
      <c r="N29" s="20" t="n">
        <v>0.36870257</v>
      </c>
      <c r="O29" s="18" t="n">
        <v>0.11228954</v>
      </c>
      <c r="P29" s="20" t="n">
        <v>0.03614922</v>
      </c>
      <c r="Q29" s="18" t="s">
        <v>182</v>
      </c>
      <c r="R29" s="20" t="s">
        <v>182</v>
      </c>
      <c r="S29" s="18" t="n">
        <v>2.76922343</v>
      </c>
      <c r="T29" s="20" t="n">
        <v>0.24152133</v>
      </c>
      <c r="U29" s="18" t="n">
        <v>0</v>
      </c>
      <c r="V29" s="20" t="n">
        <v>0</v>
      </c>
      <c r="W29" s="18" t="n">
        <v>1.78529065</v>
      </c>
      <c r="X29" s="20" t="n">
        <v>0.29270703</v>
      </c>
    </row>
    <row r="30" spans="1:24">
      <c r="A30" s="15" t="s">
        <v>205</v>
      </c>
      <c r="B30" s="17" t="n">
        <v>4520</v>
      </c>
      <c r="C30" s="18">
        <f>(546.0/B30*100)</f>
        <v/>
      </c>
      <c r="D30" s="19" t="n">
        <v>3974</v>
      </c>
      <c r="E30" s="18" t="n">
        <v>42.10739779</v>
      </c>
      <c r="F30" s="20" t="n">
        <v>0.9651854</v>
      </c>
      <c r="G30" s="18" t="n">
        <v>12.39115315</v>
      </c>
      <c r="H30" s="20" t="n">
        <v>0.50932316</v>
      </c>
      <c r="I30" s="18" t="n">
        <v>15.09490758</v>
      </c>
      <c r="J30" s="20" t="n">
        <v>0.65824903</v>
      </c>
      <c r="K30" s="18" t="n">
        <v>11.76666659</v>
      </c>
      <c r="L30" s="20" t="n">
        <v>0.59402683</v>
      </c>
      <c r="M30" s="18" t="n">
        <v>12.2496395</v>
      </c>
      <c r="N30" s="20" t="n">
        <v>0.60877983</v>
      </c>
      <c r="O30" s="18" t="n">
        <v>0.80221346</v>
      </c>
      <c r="P30" s="20" t="n">
        <v>0.15627369</v>
      </c>
      <c r="Q30" s="18" t="s">
        <v>182</v>
      </c>
      <c r="R30" s="20" t="s">
        <v>182</v>
      </c>
      <c r="S30" s="18" t="n">
        <v>0</v>
      </c>
      <c r="T30" s="20" t="n">
        <v>0</v>
      </c>
      <c r="U30" s="18" t="n">
        <v>0</v>
      </c>
      <c r="V30" s="20" t="n">
        <v>0</v>
      </c>
      <c r="W30" s="18" t="n">
        <v>5.58802193</v>
      </c>
      <c r="X30" s="20" t="n">
        <v>0.45191094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43.03504119</v>
      </c>
      <c r="F32" s="20" t="n">
        <v>0.8849031000000001</v>
      </c>
      <c r="G32" s="18" t="n">
        <v>11.86193767</v>
      </c>
      <c r="H32" s="20" t="n">
        <v>0.54310984</v>
      </c>
      <c r="I32" s="18" t="n">
        <v>11.93563667</v>
      </c>
      <c r="J32" s="20" t="n">
        <v>0.54420526</v>
      </c>
      <c r="K32" s="18" t="n">
        <v>13.89879966</v>
      </c>
      <c r="L32" s="20" t="n">
        <v>0.55391318</v>
      </c>
      <c r="M32" s="18" t="n">
        <v>16.1102147</v>
      </c>
      <c r="N32" s="20" t="n">
        <v>0.58688249</v>
      </c>
      <c r="O32" s="18" t="n">
        <v>0.34520353</v>
      </c>
      <c r="P32" s="20" t="n">
        <v>0.08409824</v>
      </c>
      <c r="Q32" s="18" t="s">
        <v>182</v>
      </c>
      <c r="R32" s="20" t="s">
        <v>182</v>
      </c>
      <c r="S32" s="18" t="n">
        <v>0</v>
      </c>
      <c r="T32" s="20" t="n">
        <v>0</v>
      </c>
      <c r="U32" s="18" t="n">
        <v>0</v>
      </c>
      <c r="V32" s="20" t="n">
        <v>0</v>
      </c>
      <c r="W32" s="18" t="n">
        <v>2.81316657</v>
      </c>
      <c r="X32" s="20" t="n">
        <v>0.32515358</v>
      </c>
    </row>
    <row r="33" spans="1:24">
      <c r="A33" s="15" t="s">
        <v>208</v>
      </c>
      <c r="B33" s="17" t="n">
        <v>7325</v>
      </c>
      <c r="C33" s="18">
        <f>(235.0/B33*100)</f>
        <v/>
      </c>
      <c r="D33" s="19" t="n">
        <v>7090</v>
      </c>
      <c r="E33" s="18" t="n">
        <v>44.71666917</v>
      </c>
      <c r="F33" s="20" t="n">
        <v>0.54912171</v>
      </c>
      <c r="G33" s="18" t="n">
        <v>9.94650452</v>
      </c>
      <c r="H33" s="20" t="n">
        <v>0.42593091</v>
      </c>
      <c r="I33" s="18" t="n">
        <v>13.95674278</v>
      </c>
      <c r="J33" s="20" t="n">
        <v>0.47635515</v>
      </c>
      <c r="K33" s="18" t="n">
        <v>13.82956416</v>
      </c>
      <c r="L33" s="20" t="n">
        <v>0.49797319</v>
      </c>
      <c r="M33" s="18" t="n">
        <v>14.37403264</v>
      </c>
      <c r="N33" s="20" t="n">
        <v>0.44273524</v>
      </c>
      <c r="O33" s="18" t="n">
        <v>0.23117833</v>
      </c>
      <c r="P33" s="20" t="n">
        <v>0.06103039</v>
      </c>
      <c r="Q33" s="18" t="s">
        <v>182</v>
      </c>
      <c r="R33" s="20" t="s">
        <v>182</v>
      </c>
      <c r="S33" s="18" t="n">
        <v>0</v>
      </c>
      <c r="T33" s="20" t="n">
        <v>0</v>
      </c>
      <c r="U33" s="18" t="n">
        <v>0</v>
      </c>
      <c r="V33" s="20" t="n">
        <v>0</v>
      </c>
      <c r="W33" s="18" t="n">
        <v>2.94530839</v>
      </c>
      <c r="X33" s="20" t="n">
        <v>0.30388179</v>
      </c>
    </row>
    <row r="34" spans="1:24">
      <c r="A34" s="15" t="s">
        <v>209</v>
      </c>
      <c r="B34" s="17" t="n">
        <v>6350</v>
      </c>
      <c r="C34" s="18">
        <f>(86.0/B34*100)</f>
        <v/>
      </c>
      <c r="D34" s="19" t="n">
        <v>6264</v>
      </c>
      <c r="E34" s="18" t="n">
        <v>42.15991634</v>
      </c>
      <c r="F34" s="20" t="n">
        <v>1.18300587</v>
      </c>
      <c r="G34" s="18" t="n">
        <v>13.87548828</v>
      </c>
      <c r="H34" s="20" t="n">
        <v>0.51019755</v>
      </c>
      <c r="I34" s="18" t="n">
        <v>10.09863472</v>
      </c>
      <c r="J34" s="20" t="n">
        <v>0.45501141</v>
      </c>
      <c r="K34" s="18" t="n">
        <v>10.50480715</v>
      </c>
      <c r="L34" s="20" t="n">
        <v>0.46641324</v>
      </c>
      <c r="M34" s="18" t="n">
        <v>13.09423228</v>
      </c>
      <c r="N34" s="20" t="n">
        <v>0.6342998</v>
      </c>
      <c r="O34" s="18" t="n">
        <v>1.1664654</v>
      </c>
      <c r="P34" s="20" t="n">
        <v>0.13798504</v>
      </c>
      <c r="Q34" s="18" t="s">
        <v>182</v>
      </c>
      <c r="R34" s="20" t="s">
        <v>182</v>
      </c>
      <c r="S34" s="18" t="n">
        <v>2.57979626</v>
      </c>
      <c r="T34" s="20" t="n">
        <v>0.53532241</v>
      </c>
      <c r="U34" s="18" t="n">
        <v>0</v>
      </c>
      <c r="V34" s="20" t="n">
        <v>0</v>
      </c>
      <c r="W34" s="18" t="n">
        <v>6.52065957</v>
      </c>
      <c r="X34" s="20" t="n">
        <v>0.52578852</v>
      </c>
    </row>
    <row r="35" spans="1:24">
      <c r="A35" s="15" t="s">
        <v>210</v>
      </c>
      <c r="B35" s="17" t="n">
        <v>6406</v>
      </c>
      <c r="C35" s="18">
        <f>(69.0/B35*100)</f>
        <v/>
      </c>
      <c r="D35" s="19" t="n">
        <v>6337</v>
      </c>
      <c r="E35" s="18" t="n">
        <v>48.92474829</v>
      </c>
      <c r="F35" s="20" t="n">
        <v>0.60879278</v>
      </c>
      <c r="G35" s="18" t="n">
        <v>12.28822309</v>
      </c>
      <c r="H35" s="20" t="n">
        <v>0.45055197</v>
      </c>
      <c r="I35" s="18" t="n">
        <v>12.11014841</v>
      </c>
      <c r="J35" s="20" t="n">
        <v>0.52404163</v>
      </c>
      <c r="K35" s="18" t="n">
        <v>10.64733195</v>
      </c>
      <c r="L35" s="20" t="n">
        <v>0.4034211</v>
      </c>
      <c r="M35" s="18" t="n">
        <v>10.76502194</v>
      </c>
      <c r="N35" s="20" t="n">
        <v>0.47319049</v>
      </c>
      <c r="O35" s="18" t="n">
        <v>0.52739161</v>
      </c>
      <c r="P35" s="20" t="n">
        <v>0.09266228</v>
      </c>
      <c r="Q35" s="18" t="s">
        <v>182</v>
      </c>
      <c r="R35" s="20" t="s">
        <v>182</v>
      </c>
      <c r="S35" s="18" t="n">
        <v>1.04009655</v>
      </c>
      <c r="T35" s="20" t="n">
        <v>0.05691651</v>
      </c>
      <c r="U35" s="18" t="n">
        <v>0</v>
      </c>
      <c r="V35" s="20" t="n">
        <v>0</v>
      </c>
      <c r="W35" s="18" t="n">
        <v>3.69703815</v>
      </c>
      <c r="X35" s="20" t="n">
        <v>0.22462813</v>
      </c>
    </row>
    <row r="36" spans="1:24">
      <c r="A36" s="15" t="s">
        <v>211</v>
      </c>
      <c r="B36" s="17" t="n">
        <v>6736</v>
      </c>
      <c r="C36" s="18">
        <f>(49.0/B36*100)</f>
        <v/>
      </c>
      <c r="D36" s="19" t="n">
        <v>6687</v>
      </c>
      <c r="E36" s="18" t="n">
        <v>53.89017344</v>
      </c>
      <c r="F36" s="20" t="n">
        <v>0.74581076</v>
      </c>
      <c r="G36" s="18" t="n">
        <v>9.24981906</v>
      </c>
      <c r="H36" s="20" t="n">
        <v>0.3900658</v>
      </c>
      <c r="I36" s="18" t="n">
        <v>14.75907053</v>
      </c>
      <c r="J36" s="20" t="n">
        <v>0.61497941</v>
      </c>
      <c r="K36" s="18" t="n">
        <v>10.55497161</v>
      </c>
      <c r="L36" s="20" t="n">
        <v>0.37738872</v>
      </c>
      <c r="M36" s="18" t="n">
        <v>7.95363196</v>
      </c>
      <c r="N36" s="20" t="n">
        <v>0.35678705</v>
      </c>
      <c r="O36" s="18" t="n">
        <v>0.41529674</v>
      </c>
      <c r="P36" s="20" t="n">
        <v>0.08125137</v>
      </c>
      <c r="Q36" s="18" t="s">
        <v>182</v>
      </c>
      <c r="R36" s="20" t="s">
        <v>182</v>
      </c>
      <c r="S36" s="18" t="n">
        <v>0</v>
      </c>
      <c r="T36" s="20" t="n">
        <v>0</v>
      </c>
      <c r="U36" s="18" t="n">
        <v>0</v>
      </c>
      <c r="V36" s="20" t="n">
        <v>0</v>
      </c>
      <c r="W36" s="18" t="n">
        <v>3.17703667</v>
      </c>
      <c r="X36" s="20" t="n">
        <v>0.25691379</v>
      </c>
    </row>
    <row r="37" spans="1:24">
      <c r="A37" s="15" t="s">
        <v>212</v>
      </c>
      <c r="B37" s="17" t="n">
        <v>5458</v>
      </c>
      <c r="C37" s="18">
        <f>(249.0/B37*100)</f>
        <v/>
      </c>
      <c r="D37" s="19" t="n">
        <v>5209</v>
      </c>
      <c r="E37" s="18" t="n">
        <v>37.5420687</v>
      </c>
      <c r="F37" s="20" t="n">
        <v>0.7779916</v>
      </c>
      <c r="G37" s="18" t="n">
        <v>8.935339430000001</v>
      </c>
      <c r="H37" s="20" t="n">
        <v>0.44302688</v>
      </c>
      <c r="I37" s="18" t="n">
        <v>10.54146945</v>
      </c>
      <c r="J37" s="20" t="n">
        <v>0.48337966</v>
      </c>
      <c r="K37" s="18" t="n">
        <v>14.87053974</v>
      </c>
      <c r="L37" s="20" t="n">
        <v>0.55544924</v>
      </c>
      <c r="M37" s="18" t="n">
        <v>19.63265624</v>
      </c>
      <c r="N37" s="20" t="n">
        <v>0.50563444</v>
      </c>
      <c r="O37" s="18" t="n">
        <v>0.78484913</v>
      </c>
      <c r="P37" s="20" t="n">
        <v>0.13879451</v>
      </c>
      <c r="Q37" s="18" t="s">
        <v>182</v>
      </c>
      <c r="R37" s="20" t="s">
        <v>182</v>
      </c>
      <c r="S37" s="18" t="n">
        <v>0</v>
      </c>
      <c r="T37" s="20" t="n">
        <v>0</v>
      </c>
      <c r="U37" s="18" t="n">
        <v>0</v>
      </c>
      <c r="V37" s="20" t="n">
        <v>0</v>
      </c>
      <c r="W37" s="18" t="n">
        <v>7.69307731</v>
      </c>
      <c r="X37" s="20" t="n">
        <v>0.7062531</v>
      </c>
    </row>
    <row r="38" spans="1:24">
      <c r="A38" s="15" t="s">
        <v>213</v>
      </c>
      <c r="B38" s="17" t="n">
        <v>5860</v>
      </c>
      <c r="C38" s="18">
        <f>(64.0/B38*100)</f>
        <v/>
      </c>
      <c r="D38" s="19" t="n">
        <v>5796</v>
      </c>
      <c r="E38" s="18" t="n">
        <v>46.10110366</v>
      </c>
      <c r="F38" s="20" t="n">
        <v>0.76498543</v>
      </c>
      <c r="G38" s="18" t="n">
        <v>9.50092111</v>
      </c>
      <c r="H38" s="20" t="n">
        <v>0.43929996</v>
      </c>
      <c r="I38" s="18" t="n">
        <v>14.24599899</v>
      </c>
      <c r="J38" s="20" t="n">
        <v>0.47734679</v>
      </c>
      <c r="K38" s="18" t="n">
        <v>12.22381257</v>
      </c>
      <c r="L38" s="20" t="n">
        <v>0.38085339</v>
      </c>
      <c r="M38" s="18" t="n">
        <v>11.61457642</v>
      </c>
      <c r="N38" s="20" t="n">
        <v>0.49491324</v>
      </c>
      <c r="O38" s="18" t="n">
        <v>0.63859184</v>
      </c>
      <c r="P38" s="20" t="n">
        <v>0.12641848</v>
      </c>
      <c r="Q38" s="18" t="s">
        <v>182</v>
      </c>
      <c r="R38" s="20" t="s">
        <v>182</v>
      </c>
      <c r="S38" s="18" t="n">
        <v>0</v>
      </c>
      <c r="T38" s="20" t="n">
        <v>0</v>
      </c>
      <c r="U38" s="18" t="n">
        <v>0</v>
      </c>
      <c r="V38" s="20" t="n">
        <v>0</v>
      </c>
      <c r="W38" s="18" t="n">
        <v>5.67499541</v>
      </c>
      <c r="X38" s="20" t="n">
        <v>0.47975067</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39.12774908</v>
      </c>
      <c r="F40" s="20" t="n">
        <v>0.98264157</v>
      </c>
      <c r="G40" s="18" t="n">
        <v>8.687273879999999</v>
      </c>
      <c r="H40" s="20" t="n">
        <v>0.49815801</v>
      </c>
      <c r="I40" s="18" t="n">
        <v>11.46851279</v>
      </c>
      <c r="J40" s="20" t="n">
        <v>0.54170182</v>
      </c>
      <c r="K40" s="18" t="n">
        <v>12.88545854</v>
      </c>
      <c r="L40" s="20" t="n">
        <v>0.51963647</v>
      </c>
      <c r="M40" s="18" t="n">
        <v>13.63723644</v>
      </c>
      <c r="N40" s="20" t="n">
        <v>0.58060828</v>
      </c>
      <c r="O40" s="18" t="n">
        <v>0.41341733</v>
      </c>
      <c r="P40" s="20" t="n">
        <v>0.09588235000000001</v>
      </c>
      <c r="Q40" s="18" t="s">
        <v>182</v>
      </c>
      <c r="R40" s="20" t="s">
        <v>182</v>
      </c>
      <c r="S40" s="18" t="n">
        <v>8.997510549999999</v>
      </c>
      <c r="T40" s="20" t="n">
        <v>0.2011408</v>
      </c>
      <c r="U40" s="18" t="n">
        <v>0</v>
      </c>
      <c r="V40" s="20" t="n">
        <v>0</v>
      </c>
      <c r="W40" s="18" t="n">
        <v>4.78284139</v>
      </c>
      <c r="X40" s="20" t="n">
        <v>0.68513695</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34.21051692</v>
      </c>
      <c r="F46" s="20" t="n">
        <v>0.86617599</v>
      </c>
      <c r="G46" s="18" t="n">
        <v>8.98869517</v>
      </c>
      <c r="H46" s="20" t="n">
        <v>0.3237614</v>
      </c>
      <c r="I46" s="18" t="n">
        <v>7.28856658</v>
      </c>
      <c r="J46" s="20" t="n">
        <v>0.2854014</v>
      </c>
      <c r="K46" s="18" t="n">
        <v>7.37305319</v>
      </c>
      <c r="L46" s="20" t="n">
        <v>0.30208169</v>
      </c>
      <c r="M46" s="18" t="n">
        <v>8.370168619999999</v>
      </c>
      <c r="N46" s="20" t="n">
        <v>0.33792753</v>
      </c>
      <c r="O46" s="18" t="n">
        <v>1.13942081</v>
      </c>
      <c r="P46" s="20" t="n">
        <v>0.10156822</v>
      </c>
      <c r="Q46" s="18" t="s">
        <v>182</v>
      </c>
      <c r="R46" s="20" t="s">
        <v>182</v>
      </c>
      <c r="S46" s="18" t="n">
        <v>0</v>
      </c>
      <c r="T46" s="20" t="n">
        <v>0</v>
      </c>
      <c r="U46" s="18" t="n">
        <v>0</v>
      </c>
      <c r="V46" s="20" t="n">
        <v>0</v>
      </c>
      <c r="W46" s="18" t="n">
        <v>32.62957871</v>
      </c>
      <c r="X46" s="20" t="n">
        <v>1.2453748</v>
      </c>
    </row>
    <row r="47" spans="1:24">
      <c r="A47" s="15" t="s">
        <v>222</v>
      </c>
      <c r="B47" s="17" t="n">
        <v>5928</v>
      </c>
      <c r="C47" s="18">
        <f>(148.0/B47*100)</f>
        <v/>
      </c>
      <c r="D47" s="19" t="n">
        <v>5780</v>
      </c>
      <c r="E47" s="18" t="n">
        <v>34.5563426</v>
      </c>
      <c r="F47" s="20" t="n">
        <v>1.00638405</v>
      </c>
      <c r="G47" s="18" t="n">
        <v>12.4671176</v>
      </c>
      <c r="H47" s="20" t="n">
        <v>0.48561553</v>
      </c>
      <c r="I47" s="18" t="n">
        <v>9.482249879999999</v>
      </c>
      <c r="J47" s="20" t="n">
        <v>0.42540476</v>
      </c>
      <c r="K47" s="18" t="n">
        <v>11.6024525</v>
      </c>
      <c r="L47" s="20" t="n">
        <v>0.48769657</v>
      </c>
      <c r="M47" s="18" t="n">
        <v>15.46368534</v>
      </c>
      <c r="N47" s="20" t="n">
        <v>0.67651817</v>
      </c>
      <c r="O47" s="18" t="n">
        <v>1.43520156</v>
      </c>
      <c r="P47" s="20" t="n">
        <v>0.18695101</v>
      </c>
      <c r="Q47" s="18" t="s">
        <v>182</v>
      </c>
      <c r="R47" s="20" t="s">
        <v>182</v>
      </c>
      <c r="S47" s="18" t="n">
        <v>0</v>
      </c>
      <c r="T47" s="20" t="n">
        <v>0</v>
      </c>
      <c r="U47" s="18" t="n">
        <v>0</v>
      </c>
      <c r="V47" s="20" t="n">
        <v>0</v>
      </c>
      <c r="W47" s="18" t="n">
        <v>14.99295052</v>
      </c>
      <c r="X47" s="20" t="n">
        <v>1.02709694</v>
      </c>
    </row>
    <row r="48" spans="1:24">
      <c r="A48" s="15" t="s">
        <v>223</v>
      </c>
      <c r="B48" s="17" t="n">
        <v>9841</v>
      </c>
      <c r="C48" s="18">
        <f>(19.0/B48*100)</f>
        <v/>
      </c>
      <c r="D48" s="19" t="n">
        <v>9822</v>
      </c>
      <c r="E48" s="18" t="n">
        <v>50.23666546</v>
      </c>
      <c r="F48" s="20" t="n">
        <v>0.7383113100000001</v>
      </c>
      <c r="G48" s="18" t="n">
        <v>13.05190199</v>
      </c>
      <c r="H48" s="20" t="n">
        <v>0.43160736</v>
      </c>
      <c r="I48" s="18" t="n">
        <v>19.7619285</v>
      </c>
      <c r="J48" s="20" t="n">
        <v>0.53603123</v>
      </c>
      <c r="K48" s="18" t="n">
        <v>6.13965558</v>
      </c>
      <c r="L48" s="20" t="n">
        <v>0.33690279</v>
      </c>
      <c r="M48" s="18" t="n">
        <v>6.68514363</v>
      </c>
      <c r="N48" s="20" t="n">
        <v>0.37835052</v>
      </c>
      <c r="O48" s="18" t="n">
        <v>2.15559195</v>
      </c>
      <c r="P48" s="20" t="n">
        <v>0.33339127</v>
      </c>
      <c r="Q48" s="18" t="s">
        <v>182</v>
      </c>
      <c r="R48" s="20" t="s">
        <v>182</v>
      </c>
      <c r="S48" s="18" t="n">
        <v>0</v>
      </c>
      <c r="T48" s="20" t="n">
        <v>0</v>
      </c>
      <c r="U48" s="18" t="n">
        <v>0</v>
      </c>
      <c r="V48" s="20" t="n">
        <v>0</v>
      </c>
      <c r="W48" s="18" t="n">
        <v>1.96911289</v>
      </c>
      <c r="X48" s="20" t="n">
        <v>0.38870134</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56.41481901</v>
      </c>
      <c r="F50" s="20" t="n">
        <v>0.8514942599999999</v>
      </c>
      <c r="G50" s="18" t="n">
        <v>13.07129354</v>
      </c>
      <c r="H50" s="20" t="n">
        <v>0.46648375</v>
      </c>
      <c r="I50" s="18" t="n">
        <v>9.82466803</v>
      </c>
      <c r="J50" s="20" t="n">
        <v>0.38986255</v>
      </c>
      <c r="K50" s="18" t="n">
        <v>6.57737807</v>
      </c>
      <c r="L50" s="20" t="n">
        <v>0.3383455</v>
      </c>
      <c r="M50" s="18" t="n">
        <v>5.58756093</v>
      </c>
      <c r="N50" s="20" t="n">
        <v>0.29342256</v>
      </c>
      <c r="O50" s="18" t="n">
        <v>1.73733927</v>
      </c>
      <c r="P50" s="20" t="n">
        <v>0.2637219</v>
      </c>
      <c r="Q50" s="18" t="s">
        <v>182</v>
      </c>
      <c r="R50" s="20" t="s">
        <v>182</v>
      </c>
      <c r="S50" s="18" t="n">
        <v>0</v>
      </c>
      <c r="T50" s="20" t="n">
        <v>0</v>
      </c>
      <c r="U50" s="18" t="n">
        <v>0</v>
      </c>
      <c r="V50" s="20" t="n">
        <v>0</v>
      </c>
      <c r="W50" s="18" t="n">
        <v>6.78694115</v>
      </c>
      <c r="X50" s="20" t="n">
        <v>0.61495598</v>
      </c>
    </row>
    <row r="51" spans="1:24">
      <c r="A51" s="15" t="s">
        <v>226</v>
      </c>
      <c r="B51" s="17" t="n">
        <v>6866</v>
      </c>
      <c r="C51" s="18">
        <f>(117.0/B51*100)</f>
        <v/>
      </c>
      <c r="D51" s="19" t="n">
        <v>6749</v>
      </c>
      <c r="E51" s="18" t="n">
        <v>41.92077237</v>
      </c>
      <c r="F51" s="20" t="n">
        <v>0.90128653</v>
      </c>
      <c r="G51" s="18" t="n">
        <v>8.233298489999999</v>
      </c>
      <c r="H51" s="20" t="n">
        <v>0.35251163</v>
      </c>
      <c r="I51" s="18" t="n">
        <v>9.40450551</v>
      </c>
      <c r="J51" s="20" t="n">
        <v>0.42595094</v>
      </c>
      <c r="K51" s="18" t="n">
        <v>9.687014039999999</v>
      </c>
      <c r="L51" s="20" t="n">
        <v>0.46063547</v>
      </c>
      <c r="M51" s="18" t="n">
        <v>9.953399510000001</v>
      </c>
      <c r="N51" s="20" t="n">
        <v>0.39795042</v>
      </c>
      <c r="O51" s="18" t="n">
        <v>0.58299198</v>
      </c>
      <c r="P51" s="20" t="n">
        <v>0.10103176</v>
      </c>
      <c r="Q51" s="18" t="s">
        <v>182</v>
      </c>
      <c r="R51" s="20" t="s">
        <v>182</v>
      </c>
      <c r="S51" s="18" t="n">
        <v>10.58123437</v>
      </c>
      <c r="T51" s="20" t="n">
        <v>0.61247783</v>
      </c>
      <c r="U51" s="18" t="n">
        <v>0</v>
      </c>
      <c r="V51" s="20" t="n">
        <v>0</v>
      </c>
      <c r="W51" s="18" t="n">
        <v>9.636783729999999</v>
      </c>
      <c r="X51" s="20" t="n">
        <v>1.1506014</v>
      </c>
    </row>
    <row r="52" spans="1:24">
      <c r="A52" s="15" t="s">
        <v>227</v>
      </c>
      <c r="B52" s="17" t="n">
        <v>5809</v>
      </c>
      <c r="C52" s="18">
        <f>(119.0/B52*100)</f>
        <v/>
      </c>
      <c r="D52" s="19" t="n">
        <v>5690</v>
      </c>
      <c r="E52" s="18" t="n">
        <v>44.55600394</v>
      </c>
      <c r="F52" s="20" t="n">
        <v>0.89119534</v>
      </c>
      <c r="G52" s="18" t="n">
        <v>15.2087006</v>
      </c>
      <c r="H52" s="20" t="n">
        <v>0.45500954</v>
      </c>
      <c r="I52" s="18" t="n">
        <v>12.30053579</v>
      </c>
      <c r="J52" s="20" t="n">
        <v>0.44467881</v>
      </c>
      <c r="K52" s="18" t="n">
        <v>11.15989818</v>
      </c>
      <c r="L52" s="20" t="n">
        <v>0.51661674</v>
      </c>
      <c r="M52" s="18" t="n">
        <v>11.26036917</v>
      </c>
      <c r="N52" s="20" t="n">
        <v>0.45842087</v>
      </c>
      <c r="O52" s="18" t="n">
        <v>0.34062239</v>
      </c>
      <c r="P52" s="20" t="n">
        <v>0.08848725</v>
      </c>
      <c r="Q52" s="18" t="s">
        <v>182</v>
      </c>
      <c r="R52" s="20" t="s">
        <v>182</v>
      </c>
      <c r="S52" s="18" t="n">
        <v>0</v>
      </c>
      <c r="T52" s="20" t="n">
        <v>0</v>
      </c>
      <c r="U52" s="18" t="n">
        <v>0</v>
      </c>
      <c r="V52" s="20" t="n">
        <v>0</v>
      </c>
      <c r="W52" s="18" t="n">
        <v>5.17386994</v>
      </c>
      <c r="X52" s="20" t="n">
        <v>0.47147536</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43.28651223</v>
      </c>
      <c r="F54" s="20" t="n">
        <v>1.08908945</v>
      </c>
      <c r="G54" s="18" t="n">
        <v>12.94047849</v>
      </c>
      <c r="H54" s="20" t="n">
        <v>0.54131535</v>
      </c>
      <c r="I54" s="18" t="n">
        <v>11.40789269</v>
      </c>
      <c r="J54" s="20" t="n">
        <v>0.5881507500000001</v>
      </c>
      <c r="K54" s="18" t="n">
        <v>9.26271489</v>
      </c>
      <c r="L54" s="20" t="n">
        <v>0.49611573</v>
      </c>
      <c r="M54" s="18" t="n">
        <v>7.65847617</v>
      </c>
      <c r="N54" s="20" t="n">
        <v>0.50472603</v>
      </c>
      <c r="O54" s="18" t="n">
        <v>3.34984056</v>
      </c>
      <c r="P54" s="20" t="n">
        <v>0.32390166</v>
      </c>
      <c r="Q54" s="18" t="s">
        <v>182</v>
      </c>
      <c r="R54" s="20" t="s">
        <v>182</v>
      </c>
      <c r="S54" s="18" t="n">
        <v>0</v>
      </c>
      <c r="T54" s="20" t="n">
        <v>0</v>
      </c>
      <c r="U54" s="18" t="n">
        <v>0</v>
      </c>
      <c r="V54" s="20" t="n">
        <v>0</v>
      </c>
      <c r="W54" s="18" t="n">
        <v>12.09408497</v>
      </c>
      <c r="X54" s="20" t="n">
        <v>0.86391746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40.04963001</v>
      </c>
      <c r="F56" s="20" t="n">
        <v>1.15576811</v>
      </c>
      <c r="G56" s="18" t="n">
        <v>12.31731282</v>
      </c>
      <c r="H56" s="20" t="n">
        <v>0.48070311</v>
      </c>
      <c r="I56" s="18" t="n">
        <v>16.11986148</v>
      </c>
      <c r="J56" s="20" t="n">
        <v>0.55752569</v>
      </c>
      <c r="K56" s="18" t="n">
        <v>12.91407249</v>
      </c>
      <c r="L56" s="20" t="n">
        <v>0.61567334</v>
      </c>
      <c r="M56" s="18" t="n">
        <v>16.63173348</v>
      </c>
      <c r="N56" s="20" t="n">
        <v>0.73043916</v>
      </c>
      <c r="O56" s="18" t="n">
        <v>0.86016939</v>
      </c>
      <c r="P56" s="20" t="n">
        <v>0.13748164</v>
      </c>
      <c r="Q56" s="18" t="s">
        <v>182</v>
      </c>
      <c r="R56" s="20" t="s">
        <v>182</v>
      </c>
      <c r="S56" s="18" t="n">
        <v>0</v>
      </c>
      <c r="T56" s="20" t="n">
        <v>0</v>
      </c>
      <c r="U56" s="18" t="n">
        <v>0</v>
      </c>
      <c r="V56" s="20" t="n">
        <v>0</v>
      </c>
      <c r="W56" s="18" t="n">
        <v>1.10722031</v>
      </c>
      <c r="X56" s="20" t="n">
        <v>0.2540836</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40.02904301</v>
      </c>
      <c r="F61" s="20" t="n">
        <v>0.73940865</v>
      </c>
      <c r="G61" s="18" t="n">
        <v>14.00972574</v>
      </c>
      <c r="H61" s="20" t="n">
        <v>0.53618861</v>
      </c>
      <c r="I61" s="18" t="n">
        <v>12.40311271</v>
      </c>
      <c r="J61" s="20" t="n">
        <v>0.46697675</v>
      </c>
      <c r="K61" s="18" t="n">
        <v>12.33655634</v>
      </c>
      <c r="L61" s="20" t="n">
        <v>0.4565972</v>
      </c>
      <c r="M61" s="18" t="n">
        <v>15.09695929</v>
      </c>
      <c r="N61" s="20" t="n">
        <v>0.54686955</v>
      </c>
      <c r="O61" s="18" t="n">
        <v>1.1148369</v>
      </c>
      <c r="P61" s="20" t="n">
        <v>0.15882437</v>
      </c>
      <c r="Q61" s="18" t="s">
        <v>182</v>
      </c>
      <c r="R61" s="20" t="s">
        <v>182</v>
      </c>
      <c r="S61" s="18" t="n">
        <v>0</v>
      </c>
      <c r="T61" s="20" t="n">
        <v>0</v>
      </c>
      <c r="U61" s="18" t="n">
        <v>0</v>
      </c>
      <c r="V61" s="20" t="n">
        <v>0</v>
      </c>
      <c r="W61" s="18" t="n">
        <v>5.00976601</v>
      </c>
      <c r="X61" s="20" t="n">
        <v>0.62697444</v>
      </c>
    </row>
    <row r="62" spans="1:24">
      <c r="A62" s="15" t="s">
        <v>237</v>
      </c>
      <c r="B62" s="17" t="n">
        <v>4476</v>
      </c>
      <c r="C62" s="18">
        <f>(5.0/B62*100)</f>
        <v/>
      </c>
      <c r="D62" s="19" t="n">
        <v>4471</v>
      </c>
      <c r="E62" s="18" t="n">
        <v>36.8008556</v>
      </c>
      <c r="F62" s="20" t="n">
        <v>0.60472587</v>
      </c>
      <c r="G62" s="18" t="n">
        <v>14.24718167</v>
      </c>
      <c r="H62" s="20" t="n">
        <v>0.47385165</v>
      </c>
      <c r="I62" s="18" t="n">
        <v>18.38765636</v>
      </c>
      <c r="J62" s="20" t="n">
        <v>0.55991232</v>
      </c>
      <c r="K62" s="18" t="n">
        <v>15.15023493</v>
      </c>
      <c r="L62" s="20" t="n">
        <v>0.55761025</v>
      </c>
      <c r="M62" s="18" t="n">
        <v>13.9555433</v>
      </c>
      <c r="N62" s="20" t="n">
        <v>0.42516381</v>
      </c>
      <c r="O62" s="18" t="n">
        <v>0.58527585</v>
      </c>
      <c r="P62" s="20" t="n">
        <v>0.13101018</v>
      </c>
      <c r="Q62" s="18" t="s">
        <v>182</v>
      </c>
      <c r="R62" s="20" t="s">
        <v>182</v>
      </c>
      <c r="S62" s="18" t="n">
        <v>0</v>
      </c>
      <c r="T62" s="20" t="n">
        <v>0</v>
      </c>
      <c r="U62" s="18" t="n">
        <v>0</v>
      </c>
      <c r="V62" s="20" t="n">
        <v>0</v>
      </c>
      <c r="W62" s="18" t="n">
        <v>0.87325229</v>
      </c>
      <c r="X62" s="20" t="n">
        <v>0.15260696</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53.70664459</v>
      </c>
      <c r="F67" s="20" t="n">
        <v>0.85658398</v>
      </c>
      <c r="G67" s="18" t="n">
        <v>14.90328547</v>
      </c>
      <c r="H67" s="20" t="n">
        <v>0.45185317</v>
      </c>
      <c r="I67" s="18" t="n">
        <v>13.77803855</v>
      </c>
      <c r="J67" s="20" t="n">
        <v>0.54724028</v>
      </c>
      <c r="K67" s="18" t="n">
        <v>7.81540366</v>
      </c>
      <c r="L67" s="20" t="n">
        <v>0.36821015</v>
      </c>
      <c r="M67" s="18" t="n">
        <v>3.49633973</v>
      </c>
      <c r="N67" s="20" t="n">
        <v>0.30920662</v>
      </c>
      <c r="O67" s="18" t="n">
        <v>4.20584682</v>
      </c>
      <c r="P67" s="20" t="n">
        <v>0.33681729</v>
      </c>
      <c r="Q67" s="18" t="s">
        <v>182</v>
      </c>
      <c r="R67" s="20" t="s">
        <v>182</v>
      </c>
      <c r="S67" s="18" t="n">
        <v>0</v>
      </c>
      <c r="T67" s="20" t="n">
        <v>0</v>
      </c>
      <c r="U67" s="18" t="n">
        <v>0</v>
      </c>
      <c r="V67" s="20" t="n">
        <v>0</v>
      </c>
      <c r="W67" s="18" t="n">
        <v>2.09444118</v>
      </c>
      <c r="X67" s="20" t="n">
        <v>0.19780283</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37.24096596</v>
      </c>
      <c r="F70" s="20" t="n">
        <v>0.92007255</v>
      </c>
      <c r="G70" s="18" t="n">
        <v>12.61660826</v>
      </c>
      <c r="H70" s="20" t="n">
        <v>0.48918554</v>
      </c>
      <c r="I70" s="18" t="n">
        <v>12.99757841</v>
      </c>
      <c r="J70" s="20" t="n">
        <v>0.41977407</v>
      </c>
      <c r="K70" s="18" t="n">
        <v>14.53669614</v>
      </c>
      <c r="L70" s="20" t="n">
        <v>0.64381627</v>
      </c>
      <c r="M70" s="18" t="n">
        <v>15.72525284</v>
      </c>
      <c r="N70" s="20" t="n">
        <v>0.78151263</v>
      </c>
      <c r="O70" s="18" t="n">
        <v>0.78554432</v>
      </c>
      <c r="P70" s="20" t="n">
        <v>0.1032537</v>
      </c>
      <c r="Q70" s="18" t="s">
        <v>182</v>
      </c>
      <c r="R70" s="20" t="s">
        <v>182</v>
      </c>
      <c r="S70" s="18" t="n">
        <v>0</v>
      </c>
      <c r="T70" s="20" t="n">
        <v>0</v>
      </c>
      <c r="U70" s="18" t="n">
        <v>0</v>
      </c>
      <c r="V70" s="20" t="n">
        <v>0</v>
      </c>
      <c r="W70" s="18" t="n">
        <v>6.09735407</v>
      </c>
      <c r="X70" s="20" t="n">
        <v>0.48193931</v>
      </c>
    </row>
    <row r="71" spans="1:24">
      <c r="A71" s="15" t="s">
        <v>246</v>
      </c>
      <c r="B71" s="17" t="n">
        <v>6115</v>
      </c>
      <c r="C71" s="18">
        <f>(116.0/B71*100)</f>
        <v/>
      </c>
      <c r="D71" s="19" t="n">
        <v>5999</v>
      </c>
      <c r="E71" s="18" t="n">
        <v>44.52732026</v>
      </c>
      <c r="F71" s="20" t="n">
        <v>0.6379325</v>
      </c>
      <c r="G71" s="18" t="n">
        <v>14.27339973</v>
      </c>
      <c r="H71" s="20" t="n">
        <v>0.45329182</v>
      </c>
      <c r="I71" s="18" t="n">
        <v>18.76795309</v>
      </c>
      <c r="J71" s="20" t="n">
        <v>0.5142374199999999</v>
      </c>
      <c r="K71" s="18" t="n">
        <v>12.45070079</v>
      </c>
      <c r="L71" s="20" t="n">
        <v>0.41248311</v>
      </c>
      <c r="M71" s="18" t="n">
        <v>8.277739690000001</v>
      </c>
      <c r="N71" s="20" t="n">
        <v>0.34154659</v>
      </c>
      <c r="O71" s="18" t="n">
        <v>0.43846837</v>
      </c>
      <c r="P71" s="20" t="n">
        <v>0.07809650999999999</v>
      </c>
      <c r="Q71" s="18" t="s">
        <v>182</v>
      </c>
      <c r="R71" s="20" t="s">
        <v>182</v>
      </c>
      <c r="S71" s="18" t="n">
        <v>0</v>
      </c>
      <c r="T71" s="20" t="n">
        <v>0</v>
      </c>
      <c r="U71" s="18" t="n">
        <v>0</v>
      </c>
      <c r="V71" s="20" t="n">
        <v>0</v>
      </c>
      <c r="W71" s="18" t="n">
        <v>1.26441808</v>
      </c>
      <c r="X71" s="20" t="n">
        <v>0.13154854</v>
      </c>
    </row>
    <row r="72" spans="1:24">
      <c r="A72" s="15" t="s">
        <v>247</v>
      </c>
      <c r="B72" s="17" t="n">
        <v>7708</v>
      </c>
      <c r="C72" s="18">
        <f>(8.0/B72*100)</f>
        <v/>
      </c>
      <c r="D72" s="19" t="n">
        <v>7700</v>
      </c>
      <c r="E72" s="18" t="n">
        <v>39.6624015</v>
      </c>
      <c r="F72" s="20" t="n">
        <v>0.94469673</v>
      </c>
      <c r="G72" s="18" t="n">
        <v>15.0055014</v>
      </c>
      <c r="H72" s="20" t="n">
        <v>0.47225646</v>
      </c>
      <c r="I72" s="18" t="n">
        <v>20.62589285</v>
      </c>
      <c r="J72" s="20" t="n">
        <v>0.55215453</v>
      </c>
      <c r="K72" s="18" t="n">
        <v>11.79525221</v>
      </c>
      <c r="L72" s="20" t="n">
        <v>0.52502045</v>
      </c>
      <c r="M72" s="18" t="n">
        <v>11.66167746</v>
      </c>
      <c r="N72" s="20" t="n">
        <v>0.42876315</v>
      </c>
      <c r="O72" s="18" t="n">
        <v>0.58560189</v>
      </c>
      <c r="P72" s="20" t="n">
        <v>0.09794811</v>
      </c>
      <c r="Q72" s="18" t="s">
        <v>182</v>
      </c>
      <c r="R72" s="20" t="s">
        <v>182</v>
      </c>
      <c r="S72" s="18" t="n">
        <v>0</v>
      </c>
      <c r="T72" s="20" t="n">
        <v>0</v>
      </c>
      <c r="U72" s="18" t="n">
        <v>0</v>
      </c>
      <c r="V72" s="20" t="n">
        <v>0</v>
      </c>
      <c r="W72" s="18" t="n">
        <v>0.6636727</v>
      </c>
      <c r="X72" s="20" t="n">
        <v>0.09768841</v>
      </c>
    </row>
    <row r="73" spans="1:24">
      <c r="A73" s="15" t="s">
        <v>248</v>
      </c>
      <c r="B73" s="17" t="n">
        <v>8249</v>
      </c>
      <c r="C73" s="18">
        <f>(236.0/B73*100)</f>
        <v/>
      </c>
      <c r="D73" s="19" t="n">
        <v>8013</v>
      </c>
      <c r="E73" s="18" t="n">
        <v>35.30528154</v>
      </c>
      <c r="F73" s="20" t="n">
        <v>0.79859527</v>
      </c>
      <c r="G73" s="18" t="n">
        <v>15.80296481</v>
      </c>
      <c r="H73" s="20" t="n">
        <v>0.54818368</v>
      </c>
      <c r="I73" s="18" t="n">
        <v>17.65963227</v>
      </c>
      <c r="J73" s="20" t="n">
        <v>0.45949532</v>
      </c>
      <c r="K73" s="18" t="n">
        <v>16.27702815</v>
      </c>
      <c r="L73" s="20" t="n">
        <v>0.56177499</v>
      </c>
      <c r="M73" s="18" t="n">
        <v>10.88876153</v>
      </c>
      <c r="N73" s="20" t="n">
        <v>0.48801566</v>
      </c>
      <c r="O73" s="18" t="n">
        <v>2.48806559</v>
      </c>
      <c r="P73" s="20" t="n">
        <v>0.2497187</v>
      </c>
      <c r="Q73" s="18" t="s">
        <v>182</v>
      </c>
      <c r="R73" s="20" t="s">
        <v>182</v>
      </c>
      <c r="S73" s="18" t="n">
        <v>0</v>
      </c>
      <c r="T73" s="20" t="n">
        <v>0</v>
      </c>
      <c r="U73" s="18" t="n">
        <v>0</v>
      </c>
      <c r="V73" s="20" t="n">
        <v>0</v>
      </c>
      <c r="W73" s="18" t="n">
        <v>1.57826611</v>
      </c>
      <c r="X73" s="20" t="n">
        <v>0.17153062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46.62162896</v>
      </c>
      <c r="F77" s="20" t="n">
        <v>0.96576934</v>
      </c>
      <c r="G77" s="18" t="n">
        <v>8.324550159999999</v>
      </c>
      <c r="H77" s="20" t="n">
        <v>0.38493563</v>
      </c>
      <c r="I77" s="18" t="n">
        <v>8.78369034</v>
      </c>
      <c r="J77" s="20" t="n">
        <v>0.40621424</v>
      </c>
      <c r="K77" s="18" t="n">
        <v>8.18188097</v>
      </c>
      <c r="L77" s="20" t="n">
        <v>0.42386157</v>
      </c>
      <c r="M77" s="18" t="n">
        <v>9.293058139999999</v>
      </c>
      <c r="N77" s="20" t="n">
        <v>0.42830299</v>
      </c>
      <c r="O77" s="18" t="n">
        <v>0.98838266</v>
      </c>
      <c r="P77" s="20" t="n">
        <v>0.11706247</v>
      </c>
      <c r="Q77" s="18" t="s">
        <v>182</v>
      </c>
      <c r="R77" s="20" t="s">
        <v>182</v>
      </c>
      <c r="S77" s="18" t="n">
        <v>0</v>
      </c>
      <c r="T77" s="20" t="n">
        <v>0</v>
      </c>
      <c r="U77" s="18" t="n">
        <v>0</v>
      </c>
      <c r="V77" s="20" t="n">
        <v>0</v>
      </c>
      <c r="W77" s="18" t="n">
        <v>17.80680878</v>
      </c>
      <c r="X77" s="20" t="n">
        <v>0.97868987</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318</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11.55392281</v>
      </c>
      <c r="F7" s="20" t="n">
        <v>0.33472901</v>
      </c>
      <c r="G7" s="18" t="n">
        <v>15.36005991</v>
      </c>
      <c r="H7" s="20" t="n">
        <v>0.3973077</v>
      </c>
      <c r="I7" s="18" t="n">
        <v>28.53393126</v>
      </c>
      <c r="J7" s="20" t="n">
        <v>0.54280557</v>
      </c>
      <c r="K7" s="18" t="n">
        <v>21.549333</v>
      </c>
      <c r="L7" s="20" t="n">
        <v>0.52186739</v>
      </c>
      <c r="M7" s="18" t="n">
        <v>15.60937879</v>
      </c>
      <c r="N7" s="20" t="n">
        <v>0.52201732</v>
      </c>
      <c r="O7" s="18" t="n">
        <v>0.68415205</v>
      </c>
      <c r="P7" s="20" t="n">
        <v>0.08954156000000001</v>
      </c>
      <c r="Q7" s="18" t="s">
        <v>182</v>
      </c>
      <c r="R7" s="20" t="s">
        <v>182</v>
      </c>
      <c r="S7" s="18" t="n">
        <v>0</v>
      </c>
      <c r="T7" s="20" t="n">
        <v>0</v>
      </c>
      <c r="U7" s="18" t="n">
        <v>0</v>
      </c>
      <c r="V7" s="20" t="n">
        <v>0</v>
      </c>
      <c r="W7" s="18" t="n">
        <v>6.70922219</v>
      </c>
      <c r="X7" s="20" t="n">
        <v>0.35435071</v>
      </c>
    </row>
    <row r="8" spans="1:24">
      <c r="A8" s="15" t="s">
        <v>183</v>
      </c>
      <c r="B8" s="17" t="n">
        <v>7007</v>
      </c>
      <c r="C8" s="18">
        <f>(143.0/B8*100)</f>
        <v/>
      </c>
      <c r="D8" s="19" t="n">
        <v>6864</v>
      </c>
      <c r="E8" s="18" t="n">
        <v>20.52871722</v>
      </c>
      <c r="F8" s="20" t="n">
        <v>0.74639225</v>
      </c>
      <c r="G8" s="18" t="n">
        <v>20.17976532</v>
      </c>
      <c r="H8" s="20" t="n">
        <v>0.5936855</v>
      </c>
      <c r="I8" s="18" t="n">
        <v>27.00544199</v>
      </c>
      <c r="J8" s="20" t="n">
        <v>0.6370582</v>
      </c>
      <c r="K8" s="18" t="n">
        <v>14.30350702</v>
      </c>
      <c r="L8" s="20" t="n">
        <v>0.53971615</v>
      </c>
      <c r="M8" s="18" t="n">
        <v>11.0325053</v>
      </c>
      <c r="N8" s="20" t="n">
        <v>0.45458658</v>
      </c>
      <c r="O8" s="18" t="n">
        <v>0.38416514</v>
      </c>
      <c r="P8" s="20" t="n">
        <v>0.10070607</v>
      </c>
      <c r="Q8" s="18" t="s">
        <v>182</v>
      </c>
      <c r="R8" s="20" t="s">
        <v>182</v>
      </c>
      <c r="S8" s="18" t="n">
        <v>0.48216533</v>
      </c>
      <c r="T8" s="20" t="n">
        <v>0.11875491</v>
      </c>
      <c r="U8" s="18" t="n">
        <v>0</v>
      </c>
      <c r="V8" s="20" t="n">
        <v>0</v>
      </c>
      <c r="W8" s="18" t="n">
        <v>6.08373268</v>
      </c>
      <c r="X8" s="20" t="n">
        <v>0.45229524</v>
      </c>
    </row>
    <row r="9" spans="1:24">
      <c r="A9" s="15" t="s">
        <v>184</v>
      </c>
      <c r="B9" s="17" t="n">
        <v>9651</v>
      </c>
      <c r="C9" s="18">
        <f>(547.0/B9*100)</f>
        <v/>
      </c>
      <c r="D9" s="19" t="n">
        <v>9104</v>
      </c>
      <c r="E9" s="18" t="n">
        <v>20.93477818</v>
      </c>
      <c r="F9" s="20" t="n">
        <v>0.53959527</v>
      </c>
      <c r="G9" s="18" t="n">
        <v>19.31038626</v>
      </c>
      <c r="H9" s="20" t="n">
        <v>0.44915651</v>
      </c>
      <c r="I9" s="18" t="n">
        <v>23.41244534</v>
      </c>
      <c r="J9" s="20" t="n">
        <v>0.47737567</v>
      </c>
      <c r="K9" s="18" t="n">
        <v>15.06283324</v>
      </c>
      <c r="L9" s="20" t="n">
        <v>0.45600227</v>
      </c>
      <c r="M9" s="18" t="n">
        <v>11.58801599</v>
      </c>
      <c r="N9" s="20" t="n">
        <v>0.30652017</v>
      </c>
      <c r="O9" s="18" t="n">
        <v>0.05004097</v>
      </c>
      <c r="P9" s="20" t="n">
        <v>0.01991098</v>
      </c>
      <c r="Q9" s="18" t="s">
        <v>182</v>
      </c>
      <c r="R9" s="20" t="s">
        <v>182</v>
      </c>
      <c r="S9" s="18" t="n">
        <v>3.15349364</v>
      </c>
      <c r="T9" s="20" t="n">
        <v>0.5633157600000001</v>
      </c>
      <c r="U9" s="18" t="n">
        <v>0</v>
      </c>
      <c r="V9" s="20" t="n">
        <v>0</v>
      </c>
      <c r="W9" s="18" t="n">
        <v>6.48800638</v>
      </c>
      <c r="X9" s="20" t="n">
        <v>0.48366255</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32.16206289</v>
      </c>
      <c r="F11" s="20" t="n">
        <v>0.87190583</v>
      </c>
      <c r="G11" s="18" t="n">
        <v>23.72138542</v>
      </c>
      <c r="H11" s="20" t="n">
        <v>0.69703622</v>
      </c>
      <c r="I11" s="18" t="n">
        <v>20.99567134</v>
      </c>
      <c r="J11" s="20" t="n">
        <v>0.66675546</v>
      </c>
      <c r="K11" s="18" t="n">
        <v>9.53879923</v>
      </c>
      <c r="L11" s="20" t="n">
        <v>0.38928472</v>
      </c>
      <c r="M11" s="18" t="n">
        <v>6.1458684</v>
      </c>
      <c r="N11" s="20" t="n">
        <v>0.31425513</v>
      </c>
      <c r="O11" s="18" t="n">
        <v>0.51160304</v>
      </c>
      <c r="P11" s="20" t="n">
        <v>0.12355617</v>
      </c>
      <c r="Q11" s="18" t="s">
        <v>182</v>
      </c>
      <c r="R11" s="20" t="s">
        <v>182</v>
      </c>
      <c r="S11" s="18" t="n">
        <v>0</v>
      </c>
      <c r="T11" s="20" t="n">
        <v>0</v>
      </c>
      <c r="U11" s="18" t="n">
        <v>0</v>
      </c>
      <c r="V11" s="20" t="n">
        <v>0</v>
      </c>
      <c r="W11" s="18" t="n">
        <v>6.92460969</v>
      </c>
      <c r="X11" s="20" t="n">
        <v>0.54952466</v>
      </c>
    </row>
    <row r="12" spans="1:24">
      <c r="A12" s="15" t="s">
        <v>187</v>
      </c>
      <c r="B12" s="17" t="n">
        <v>6894</v>
      </c>
      <c r="C12" s="18">
        <f>(127.0/B12*100)</f>
        <v/>
      </c>
      <c r="D12" s="19" t="n">
        <v>6767</v>
      </c>
      <c r="E12" s="18" t="n">
        <v>10.70791585</v>
      </c>
      <c r="F12" s="20" t="n">
        <v>0.48360287</v>
      </c>
      <c r="G12" s="18" t="n">
        <v>24.76610758</v>
      </c>
      <c r="H12" s="20" t="n">
        <v>0.63088688</v>
      </c>
      <c r="I12" s="18" t="n">
        <v>27.13171541</v>
      </c>
      <c r="J12" s="20" t="n">
        <v>0.62357168</v>
      </c>
      <c r="K12" s="18" t="n">
        <v>15.81848494</v>
      </c>
      <c r="L12" s="20" t="n">
        <v>0.54074013</v>
      </c>
      <c r="M12" s="18" t="n">
        <v>13.33344575</v>
      </c>
      <c r="N12" s="20" t="n">
        <v>0.54002958</v>
      </c>
      <c r="O12" s="18" t="n">
        <v>0.27941933</v>
      </c>
      <c r="P12" s="20" t="n">
        <v>0.06467172</v>
      </c>
      <c r="Q12" s="18" t="s">
        <v>182</v>
      </c>
      <c r="R12" s="20" t="s">
        <v>182</v>
      </c>
      <c r="S12" s="18" t="n">
        <v>2.37512526</v>
      </c>
      <c r="T12" s="20" t="n">
        <v>0.59821216</v>
      </c>
      <c r="U12" s="18" t="n">
        <v>0</v>
      </c>
      <c r="V12" s="20" t="n">
        <v>0</v>
      </c>
      <c r="W12" s="18" t="n">
        <v>5.58778588</v>
      </c>
      <c r="X12" s="20" t="n">
        <v>0.43499027</v>
      </c>
    </row>
    <row r="13" spans="1:24">
      <c r="A13" s="15" t="s">
        <v>188</v>
      </c>
      <c r="B13" s="17" t="n">
        <v>7161</v>
      </c>
      <c r="C13" s="18">
        <f>(315.0/B13*100)</f>
        <v/>
      </c>
      <c r="D13" s="19" t="n">
        <v>6846</v>
      </c>
      <c r="E13" s="18" t="n">
        <v>13.43710598</v>
      </c>
      <c r="F13" s="20" t="n">
        <v>0.57076133</v>
      </c>
      <c r="G13" s="18" t="n">
        <v>20.04599351</v>
      </c>
      <c r="H13" s="20" t="n">
        <v>0.58771106</v>
      </c>
      <c r="I13" s="18" t="n">
        <v>24.06201925</v>
      </c>
      <c r="J13" s="20" t="n">
        <v>0.65093003</v>
      </c>
      <c r="K13" s="18" t="n">
        <v>16.68261528</v>
      </c>
      <c r="L13" s="20" t="n">
        <v>0.6886390100000001</v>
      </c>
      <c r="M13" s="18" t="n">
        <v>15.90167091</v>
      </c>
      <c r="N13" s="20" t="n">
        <v>0.55736154</v>
      </c>
      <c r="O13" s="18" t="n">
        <v>0.2169277</v>
      </c>
      <c r="P13" s="20" t="n">
        <v>0.05239598</v>
      </c>
      <c r="Q13" s="18" t="s">
        <v>182</v>
      </c>
      <c r="R13" s="20" t="s">
        <v>182</v>
      </c>
      <c r="S13" s="18" t="n">
        <v>4.18968514</v>
      </c>
      <c r="T13" s="20" t="n">
        <v>0.48142632</v>
      </c>
      <c r="U13" s="18" t="n">
        <v>0</v>
      </c>
      <c r="V13" s="20" t="n">
        <v>0</v>
      </c>
      <c r="W13" s="18" t="n">
        <v>5.46398223</v>
      </c>
      <c r="X13" s="20" t="n">
        <v>0.49063989</v>
      </c>
    </row>
    <row r="14" spans="1:24">
      <c r="A14" s="15" t="s">
        <v>189</v>
      </c>
      <c r="B14" s="17" t="n">
        <v>5587</v>
      </c>
      <c r="C14" s="18">
        <f>(192.0/B14*100)</f>
        <v/>
      </c>
      <c r="D14" s="19" t="n">
        <v>5395</v>
      </c>
      <c r="E14" s="18" t="n">
        <v>6.63969618</v>
      </c>
      <c r="F14" s="20" t="n">
        <v>0.39246633</v>
      </c>
      <c r="G14" s="18" t="n">
        <v>17.24477145</v>
      </c>
      <c r="H14" s="20" t="n">
        <v>0.5425324500000001</v>
      </c>
      <c r="I14" s="18" t="n">
        <v>29.87108509</v>
      </c>
      <c r="J14" s="20" t="n">
        <v>0.67626328</v>
      </c>
      <c r="K14" s="18" t="n">
        <v>24.22928856</v>
      </c>
      <c r="L14" s="20" t="n">
        <v>0.72277087</v>
      </c>
      <c r="M14" s="18" t="n">
        <v>18.57968261</v>
      </c>
      <c r="N14" s="20" t="n">
        <v>0.64026307</v>
      </c>
      <c r="O14" s="18" t="n">
        <v>0.61419571</v>
      </c>
      <c r="P14" s="20" t="n">
        <v>0.11398136</v>
      </c>
      <c r="Q14" s="18" t="s">
        <v>182</v>
      </c>
      <c r="R14" s="20" t="s">
        <v>182</v>
      </c>
      <c r="S14" s="18" t="n">
        <v>0</v>
      </c>
      <c r="T14" s="20" t="n">
        <v>0</v>
      </c>
      <c r="U14" s="18" t="n">
        <v>0</v>
      </c>
      <c r="V14" s="20" t="n">
        <v>0</v>
      </c>
      <c r="W14" s="18" t="n">
        <v>2.8212804</v>
      </c>
      <c r="X14" s="20" t="n">
        <v>0.25455743</v>
      </c>
    </row>
    <row r="15" spans="1:24">
      <c r="A15" s="15" t="s">
        <v>190</v>
      </c>
      <c r="B15" s="17" t="n">
        <v>5882</v>
      </c>
      <c r="C15" s="18">
        <f>(145.0/B15*100)</f>
        <v/>
      </c>
      <c r="D15" s="19" t="n">
        <v>5737</v>
      </c>
      <c r="E15" s="18" t="n">
        <v>8.692000180000001</v>
      </c>
      <c r="F15" s="20" t="n">
        <v>0.41263101</v>
      </c>
      <c r="G15" s="18" t="n">
        <v>24.39691103</v>
      </c>
      <c r="H15" s="20" t="n">
        <v>0.53585151</v>
      </c>
      <c r="I15" s="18" t="n">
        <v>30.6495657</v>
      </c>
      <c r="J15" s="20" t="n">
        <v>0.61622048</v>
      </c>
      <c r="K15" s="18" t="n">
        <v>19.96413476</v>
      </c>
      <c r="L15" s="20" t="n">
        <v>0.56365536</v>
      </c>
      <c r="M15" s="18" t="n">
        <v>10.76087217</v>
      </c>
      <c r="N15" s="20" t="n">
        <v>0.42198683</v>
      </c>
      <c r="O15" s="18" t="n">
        <v>0.47078478</v>
      </c>
      <c r="P15" s="20" t="n">
        <v>0.10640926</v>
      </c>
      <c r="Q15" s="18" t="s">
        <v>182</v>
      </c>
      <c r="R15" s="20" t="s">
        <v>182</v>
      </c>
      <c r="S15" s="18" t="n">
        <v>1.02877474</v>
      </c>
      <c r="T15" s="20" t="n">
        <v>0.46107984</v>
      </c>
      <c r="U15" s="18" t="n">
        <v>0</v>
      </c>
      <c r="V15" s="20" t="n">
        <v>0</v>
      </c>
      <c r="W15" s="18" t="n">
        <v>4.03695664</v>
      </c>
      <c r="X15" s="20" t="n">
        <v>0.41131584</v>
      </c>
    </row>
    <row r="16" spans="1:24">
      <c r="A16" s="15" t="s">
        <v>191</v>
      </c>
      <c r="B16" s="17" t="n">
        <v>6108</v>
      </c>
      <c r="C16" s="18">
        <f>(258.0/B16*100)</f>
        <v/>
      </c>
      <c r="D16" s="19" t="n">
        <v>5850</v>
      </c>
      <c r="E16" s="18" t="n">
        <v>23.04972247</v>
      </c>
      <c r="F16" s="20" t="n">
        <v>0.7368306100000001</v>
      </c>
      <c r="G16" s="18" t="n">
        <v>19.33833713</v>
      </c>
      <c r="H16" s="20" t="n">
        <v>0.52257843</v>
      </c>
      <c r="I16" s="18" t="n">
        <v>22.58558609</v>
      </c>
      <c r="J16" s="20" t="n">
        <v>0.62372501</v>
      </c>
      <c r="K16" s="18" t="n">
        <v>13.92974356</v>
      </c>
      <c r="L16" s="20" t="n">
        <v>0.44578827</v>
      </c>
      <c r="M16" s="18" t="n">
        <v>12.25481328</v>
      </c>
      <c r="N16" s="20" t="n">
        <v>0.41818995</v>
      </c>
      <c r="O16" s="18" t="n">
        <v>0.51344234</v>
      </c>
      <c r="P16" s="20" t="n">
        <v>0.08759559</v>
      </c>
      <c r="Q16" s="18" t="s">
        <v>182</v>
      </c>
      <c r="R16" s="20" t="s">
        <v>182</v>
      </c>
      <c r="S16" s="18" t="n">
        <v>0</v>
      </c>
      <c r="T16" s="20" t="n">
        <v>0</v>
      </c>
      <c r="U16" s="18" t="n">
        <v>0</v>
      </c>
      <c r="V16" s="20" t="n">
        <v>0</v>
      </c>
      <c r="W16" s="18" t="n">
        <v>8.328355139999999</v>
      </c>
      <c r="X16" s="20" t="n">
        <v>0.6510292600000001</v>
      </c>
    </row>
    <row r="17" spans="1:24">
      <c r="A17" s="15" t="s">
        <v>192</v>
      </c>
      <c r="B17" s="17" t="n">
        <v>6504</v>
      </c>
      <c r="C17" s="18">
        <f>(784.0/B17*100)</f>
        <v/>
      </c>
      <c r="D17" s="19" t="n">
        <v>5720</v>
      </c>
      <c r="E17" s="18" t="n">
        <v>24.74079412</v>
      </c>
      <c r="F17" s="20" t="n">
        <v>0.66705207</v>
      </c>
      <c r="G17" s="18" t="n">
        <v>24.55635887</v>
      </c>
      <c r="H17" s="20" t="n">
        <v>0.63754524</v>
      </c>
      <c r="I17" s="18" t="n">
        <v>23.14201631</v>
      </c>
      <c r="J17" s="20" t="n">
        <v>0.69133289</v>
      </c>
      <c r="K17" s="18" t="n">
        <v>12.56834773</v>
      </c>
      <c r="L17" s="20" t="n">
        <v>0.4806037</v>
      </c>
      <c r="M17" s="18" t="n">
        <v>8.721139000000001</v>
      </c>
      <c r="N17" s="20" t="n">
        <v>0.38714737</v>
      </c>
      <c r="O17" s="18" t="n">
        <v>0</v>
      </c>
      <c r="P17" s="20" t="n">
        <v>0</v>
      </c>
      <c r="Q17" s="18" t="s">
        <v>182</v>
      </c>
      <c r="R17" s="20" t="s">
        <v>182</v>
      </c>
      <c r="S17" s="18" t="n">
        <v>2.58975237</v>
      </c>
      <c r="T17" s="20" t="n">
        <v>0.34400553</v>
      </c>
      <c r="U17" s="18" t="n">
        <v>0</v>
      </c>
      <c r="V17" s="20" t="n">
        <v>0</v>
      </c>
      <c r="W17" s="18" t="n">
        <v>3.68159159</v>
      </c>
      <c r="X17" s="20" t="n">
        <v>0.40177664</v>
      </c>
    </row>
    <row r="18" spans="1:24">
      <c r="A18" s="15" t="s">
        <v>193</v>
      </c>
      <c r="B18" s="17" t="n">
        <v>5532</v>
      </c>
      <c r="C18" s="18">
        <f>(39.0/B18*100)</f>
        <v/>
      </c>
      <c r="D18" s="19" t="n">
        <v>5493</v>
      </c>
      <c r="E18" s="18" t="n">
        <v>23.91355146</v>
      </c>
      <c r="F18" s="20" t="n">
        <v>0.84602956</v>
      </c>
      <c r="G18" s="18" t="n">
        <v>17.97279306</v>
      </c>
      <c r="H18" s="20" t="n">
        <v>0.54554729</v>
      </c>
      <c r="I18" s="18" t="n">
        <v>19.6575144</v>
      </c>
      <c r="J18" s="20" t="n">
        <v>0.55406212</v>
      </c>
      <c r="K18" s="18" t="n">
        <v>15.12341934</v>
      </c>
      <c r="L18" s="20" t="n">
        <v>0.51207673</v>
      </c>
      <c r="M18" s="18" t="n">
        <v>15.03668466</v>
      </c>
      <c r="N18" s="20" t="n">
        <v>0.49086678</v>
      </c>
      <c r="O18" s="18" t="n">
        <v>1.16376988</v>
      </c>
      <c r="P18" s="20" t="n">
        <v>0.19341029</v>
      </c>
      <c r="Q18" s="18" t="s">
        <v>182</v>
      </c>
      <c r="R18" s="20" t="s">
        <v>182</v>
      </c>
      <c r="S18" s="18" t="n">
        <v>0</v>
      </c>
      <c r="T18" s="20" t="n">
        <v>0</v>
      </c>
      <c r="U18" s="18" t="n">
        <v>0</v>
      </c>
      <c r="V18" s="20" t="n">
        <v>0</v>
      </c>
      <c r="W18" s="18" t="n">
        <v>7.13226721</v>
      </c>
      <c r="X18" s="20" t="n">
        <v>0.85648256</v>
      </c>
    </row>
    <row r="19" spans="1:24">
      <c r="A19" s="15" t="s">
        <v>194</v>
      </c>
      <c r="B19" s="17" t="n">
        <v>5658</v>
      </c>
      <c r="C19" s="18">
        <f>(137.0/B19*100)</f>
        <v/>
      </c>
      <c r="D19" s="19" t="n">
        <v>5521</v>
      </c>
      <c r="E19" s="18" t="n">
        <v>26.84027109</v>
      </c>
      <c r="F19" s="20" t="n">
        <v>0.73597585</v>
      </c>
      <c r="G19" s="18" t="n">
        <v>27.55098599</v>
      </c>
      <c r="H19" s="20" t="n">
        <v>0.67304796</v>
      </c>
      <c r="I19" s="18" t="n">
        <v>21.78342668</v>
      </c>
      <c r="J19" s="20" t="n">
        <v>0.68990537</v>
      </c>
      <c r="K19" s="18" t="n">
        <v>9.54339175</v>
      </c>
      <c r="L19" s="20" t="n">
        <v>0.4393157</v>
      </c>
      <c r="M19" s="18" t="n">
        <v>8.366560639999999</v>
      </c>
      <c r="N19" s="20" t="n">
        <v>0.4515185</v>
      </c>
      <c r="O19" s="18" t="n">
        <v>0.6434072</v>
      </c>
      <c r="P19" s="20" t="n">
        <v>0.13334194</v>
      </c>
      <c r="Q19" s="18" t="s">
        <v>182</v>
      </c>
      <c r="R19" s="20" t="s">
        <v>182</v>
      </c>
      <c r="S19" s="18" t="n">
        <v>0</v>
      </c>
      <c r="T19" s="20" t="n">
        <v>0</v>
      </c>
      <c r="U19" s="18" t="n">
        <v>0</v>
      </c>
      <c r="V19" s="20" t="n">
        <v>0</v>
      </c>
      <c r="W19" s="18" t="n">
        <v>5.27195665</v>
      </c>
      <c r="X19" s="20" t="n">
        <v>0.46119683</v>
      </c>
    </row>
    <row r="20" spans="1:24">
      <c r="A20" s="15" t="s">
        <v>195</v>
      </c>
      <c r="B20" s="17" t="n">
        <v>3371</v>
      </c>
      <c r="C20" s="18">
        <f>(81.0/B20*100)</f>
        <v/>
      </c>
      <c r="D20" s="19" t="n">
        <v>3290</v>
      </c>
      <c r="E20" s="18" t="n">
        <v>22.46803675</v>
      </c>
      <c r="F20" s="20" t="n">
        <v>0.65985203</v>
      </c>
      <c r="G20" s="18" t="n">
        <v>27.56366982</v>
      </c>
      <c r="H20" s="20" t="n">
        <v>0.75793175</v>
      </c>
      <c r="I20" s="18" t="n">
        <v>26.09133595</v>
      </c>
      <c r="J20" s="20" t="n">
        <v>0.81405134</v>
      </c>
      <c r="K20" s="18" t="n">
        <v>12.2775574</v>
      </c>
      <c r="L20" s="20" t="n">
        <v>0.57329931</v>
      </c>
      <c r="M20" s="18" t="n">
        <v>7.41043308</v>
      </c>
      <c r="N20" s="20" t="n">
        <v>0.46907478</v>
      </c>
      <c r="O20" s="18" t="n">
        <v>0</v>
      </c>
      <c r="P20" s="20" t="n">
        <v>0</v>
      </c>
      <c r="Q20" s="18" t="s">
        <v>182</v>
      </c>
      <c r="R20" s="20" t="s">
        <v>182</v>
      </c>
      <c r="S20" s="18" t="n">
        <v>0</v>
      </c>
      <c r="T20" s="20" t="n">
        <v>0</v>
      </c>
      <c r="U20" s="18" t="n">
        <v>0</v>
      </c>
      <c r="V20" s="20" t="n">
        <v>0</v>
      </c>
      <c r="W20" s="18" t="n">
        <v>4.188967</v>
      </c>
      <c r="X20" s="20" t="n">
        <v>0.40800535</v>
      </c>
    </row>
    <row r="21" spans="1:24">
      <c r="A21" s="15" t="s">
        <v>196</v>
      </c>
      <c r="B21" s="17" t="n">
        <v>5741</v>
      </c>
      <c r="C21" s="18">
        <f>(79.0/B21*100)</f>
        <v/>
      </c>
      <c r="D21" s="19" t="n">
        <v>5662</v>
      </c>
      <c r="E21" s="18" t="n">
        <v>28.75686286</v>
      </c>
      <c r="F21" s="20" t="n">
        <v>0.92332455</v>
      </c>
      <c r="G21" s="18" t="n">
        <v>30.30314429</v>
      </c>
      <c r="H21" s="20" t="n">
        <v>0.72348778</v>
      </c>
      <c r="I21" s="18" t="n">
        <v>21.46528491</v>
      </c>
      <c r="J21" s="20" t="n">
        <v>0.64277948</v>
      </c>
      <c r="K21" s="18" t="n">
        <v>10.18829222</v>
      </c>
      <c r="L21" s="20" t="n">
        <v>0.591328</v>
      </c>
      <c r="M21" s="18" t="n">
        <v>6.28580054</v>
      </c>
      <c r="N21" s="20" t="n">
        <v>0.36781336</v>
      </c>
      <c r="O21" s="18" t="n">
        <v>0.18196995</v>
      </c>
      <c r="P21" s="20" t="n">
        <v>0.05700395</v>
      </c>
      <c r="Q21" s="18" t="s">
        <v>182</v>
      </c>
      <c r="R21" s="20" t="s">
        <v>182</v>
      </c>
      <c r="S21" s="18" t="n">
        <v>0</v>
      </c>
      <c r="T21" s="20" t="n">
        <v>0</v>
      </c>
      <c r="U21" s="18" t="n">
        <v>0</v>
      </c>
      <c r="V21" s="20" t="n">
        <v>0</v>
      </c>
      <c r="W21" s="18" t="n">
        <v>2.81864523</v>
      </c>
      <c r="X21" s="20" t="n">
        <v>0.2365301</v>
      </c>
    </row>
    <row r="22" spans="1:24">
      <c r="A22" s="15" t="s">
        <v>197</v>
      </c>
      <c r="B22" s="17" t="n">
        <v>6598</v>
      </c>
      <c r="C22" s="18">
        <f>(100.0/B22*100)</f>
        <v/>
      </c>
      <c r="D22" s="19" t="n">
        <v>6498</v>
      </c>
      <c r="E22" s="18" t="n">
        <v>20.0581155</v>
      </c>
      <c r="F22" s="20" t="n">
        <v>0.78505926</v>
      </c>
      <c r="G22" s="18" t="n">
        <v>21.47679416</v>
      </c>
      <c r="H22" s="20" t="n">
        <v>0.57212588</v>
      </c>
      <c r="I22" s="18" t="n">
        <v>20.38304906</v>
      </c>
      <c r="J22" s="20" t="n">
        <v>0.54936861</v>
      </c>
      <c r="K22" s="18" t="n">
        <v>9.90317493</v>
      </c>
      <c r="L22" s="20" t="n">
        <v>0.42574269</v>
      </c>
      <c r="M22" s="18" t="n">
        <v>7.67054768</v>
      </c>
      <c r="N22" s="20" t="n">
        <v>0.4134491</v>
      </c>
      <c r="O22" s="18" t="n">
        <v>2.35867267</v>
      </c>
      <c r="P22" s="20" t="n">
        <v>0.31567483</v>
      </c>
      <c r="Q22" s="18" t="s">
        <v>182</v>
      </c>
      <c r="R22" s="20" t="s">
        <v>182</v>
      </c>
      <c r="S22" s="18" t="n">
        <v>10.38432823</v>
      </c>
      <c r="T22" s="20" t="n">
        <v>1.34076654</v>
      </c>
      <c r="U22" s="18" t="n">
        <v>0</v>
      </c>
      <c r="V22" s="20" t="n">
        <v>0</v>
      </c>
      <c r="W22" s="18" t="n">
        <v>7.76531779</v>
      </c>
      <c r="X22" s="20" t="n">
        <v>0.76358402</v>
      </c>
    </row>
    <row r="23" spans="1:24">
      <c r="A23" s="15" t="s">
        <v>198</v>
      </c>
      <c r="B23" s="17" t="n">
        <v>11583</v>
      </c>
      <c r="C23" s="18">
        <f>(512.0/B23*100)</f>
        <v/>
      </c>
      <c r="D23" s="19" t="n">
        <v>11071</v>
      </c>
      <c r="E23" s="18" t="n">
        <v>29.56271382</v>
      </c>
      <c r="F23" s="20" t="n">
        <v>0.79187122</v>
      </c>
      <c r="G23" s="18" t="n">
        <v>22.59806142</v>
      </c>
      <c r="H23" s="20" t="n">
        <v>0.58844933</v>
      </c>
      <c r="I23" s="18" t="n">
        <v>21.5067359</v>
      </c>
      <c r="J23" s="20" t="n">
        <v>0.6348251499999999</v>
      </c>
      <c r="K23" s="18" t="n">
        <v>12.6564696</v>
      </c>
      <c r="L23" s="20" t="n">
        <v>0.61213183</v>
      </c>
      <c r="M23" s="18" t="n">
        <v>7.04075576</v>
      </c>
      <c r="N23" s="20" t="n">
        <v>0.33754482</v>
      </c>
      <c r="O23" s="18" t="n">
        <v>0.42102046</v>
      </c>
      <c r="P23" s="20" t="n">
        <v>0.10167526</v>
      </c>
      <c r="Q23" s="18" t="s">
        <v>182</v>
      </c>
      <c r="R23" s="20" t="s">
        <v>182</v>
      </c>
      <c r="S23" s="18" t="n">
        <v>0</v>
      </c>
      <c r="T23" s="20" t="n">
        <v>0</v>
      </c>
      <c r="U23" s="18" t="n">
        <v>0</v>
      </c>
      <c r="V23" s="20" t="n">
        <v>0</v>
      </c>
      <c r="W23" s="18" t="n">
        <v>6.21424305</v>
      </c>
      <c r="X23" s="20" t="n">
        <v>0.45168503</v>
      </c>
    </row>
    <row r="24" spans="1:24">
      <c r="A24" s="15" t="s">
        <v>199</v>
      </c>
      <c r="B24" s="17" t="n">
        <v>6647</v>
      </c>
      <c r="C24" s="18">
        <f>(17.0/B24*100)</f>
        <v/>
      </c>
      <c r="D24" s="19" t="n">
        <v>6630</v>
      </c>
      <c r="E24" s="18" t="n">
        <v>51.8274499</v>
      </c>
      <c r="F24" s="20" t="n">
        <v>0.74340712</v>
      </c>
      <c r="G24" s="18" t="n">
        <v>18.41411494</v>
      </c>
      <c r="H24" s="20" t="n">
        <v>0.48796226</v>
      </c>
      <c r="I24" s="18" t="n">
        <v>15.25056565</v>
      </c>
      <c r="J24" s="20" t="n">
        <v>0.48462109</v>
      </c>
      <c r="K24" s="18" t="n">
        <v>6.73730665</v>
      </c>
      <c r="L24" s="20" t="n">
        <v>0.38623301</v>
      </c>
      <c r="M24" s="18" t="n">
        <v>4.95176019</v>
      </c>
      <c r="N24" s="20" t="n">
        <v>0.32276289</v>
      </c>
      <c r="O24" s="18" t="n">
        <v>0.74251018</v>
      </c>
      <c r="P24" s="20" t="n">
        <v>0.13552629</v>
      </c>
      <c r="Q24" s="18" t="s">
        <v>182</v>
      </c>
      <c r="R24" s="20" t="s">
        <v>182</v>
      </c>
      <c r="S24" s="18" t="n">
        <v>0</v>
      </c>
      <c r="T24" s="20" t="n">
        <v>0</v>
      </c>
      <c r="U24" s="18" t="n">
        <v>0</v>
      </c>
      <c r="V24" s="20" t="n">
        <v>0</v>
      </c>
      <c r="W24" s="18" t="n">
        <v>2.07629248</v>
      </c>
      <c r="X24" s="20" t="n">
        <v>0.26459502</v>
      </c>
    </row>
    <row r="25" spans="1:24">
      <c r="A25" s="15" t="s">
        <v>200</v>
      </c>
      <c r="B25" s="17" t="n">
        <v>5581</v>
      </c>
      <c r="C25" s="18">
        <f>(28.0/B25*100)</f>
        <v/>
      </c>
      <c r="D25" s="19" t="n">
        <v>5553</v>
      </c>
      <c r="E25" s="18" t="n">
        <v>48.61580012</v>
      </c>
      <c r="F25" s="20" t="n">
        <v>0.88311928</v>
      </c>
      <c r="G25" s="18" t="n">
        <v>27.89486042</v>
      </c>
      <c r="H25" s="20" t="n">
        <v>0.60568138</v>
      </c>
      <c r="I25" s="18" t="n">
        <v>15.90634684</v>
      </c>
      <c r="J25" s="20" t="n">
        <v>0.59709276</v>
      </c>
      <c r="K25" s="18" t="n">
        <v>3.61536421</v>
      </c>
      <c r="L25" s="20" t="n">
        <v>0.27250356</v>
      </c>
      <c r="M25" s="18" t="n">
        <v>2.11036104</v>
      </c>
      <c r="N25" s="20" t="n">
        <v>0.20023708</v>
      </c>
      <c r="O25" s="18" t="n">
        <v>0.26888821</v>
      </c>
      <c r="P25" s="20" t="n">
        <v>0.07687529999999999</v>
      </c>
      <c r="Q25" s="18" t="s">
        <v>182</v>
      </c>
      <c r="R25" s="20" t="s">
        <v>182</v>
      </c>
      <c r="S25" s="18" t="n">
        <v>0</v>
      </c>
      <c r="T25" s="20" t="n">
        <v>0</v>
      </c>
      <c r="U25" s="18" t="n">
        <v>0</v>
      </c>
      <c r="V25" s="20" t="n">
        <v>0</v>
      </c>
      <c r="W25" s="18" t="n">
        <v>1.58837916</v>
      </c>
      <c r="X25" s="20" t="n">
        <v>0.18891614</v>
      </c>
    </row>
    <row r="26" spans="1:24">
      <c r="A26" s="15" t="s">
        <v>201</v>
      </c>
      <c r="B26" s="17" t="n">
        <v>4869</v>
      </c>
      <c r="C26" s="18">
        <f>(100.0/B26*100)</f>
        <v/>
      </c>
      <c r="D26" s="19" t="n">
        <v>4769</v>
      </c>
      <c r="E26" s="18" t="n">
        <v>11.13004038</v>
      </c>
      <c r="F26" s="20" t="n">
        <v>0.58041358</v>
      </c>
      <c r="G26" s="18" t="n">
        <v>25.22979031</v>
      </c>
      <c r="H26" s="20" t="n">
        <v>0.64815658</v>
      </c>
      <c r="I26" s="18" t="n">
        <v>29.12318101</v>
      </c>
      <c r="J26" s="20" t="n">
        <v>0.76272636</v>
      </c>
      <c r="K26" s="18" t="n">
        <v>18.84851745</v>
      </c>
      <c r="L26" s="20" t="n">
        <v>0.6036025</v>
      </c>
      <c r="M26" s="18" t="n">
        <v>12.48000328</v>
      </c>
      <c r="N26" s="20" t="n">
        <v>0.56015128</v>
      </c>
      <c r="O26" s="18" t="n">
        <v>0</v>
      </c>
      <c r="P26" s="20" t="n">
        <v>0</v>
      </c>
      <c r="Q26" s="18" t="s">
        <v>182</v>
      </c>
      <c r="R26" s="20" t="s">
        <v>182</v>
      </c>
      <c r="S26" s="18" t="n">
        <v>0</v>
      </c>
      <c r="T26" s="20" t="n">
        <v>0</v>
      </c>
      <c r="U26" s="18" t="n">
        <v>0</v>
      </c>
      <c r="V26" s="20" t="n">
        <v>0</v>
      </c>
      <c r="W26" s="18" t="n">
        <v>3.18846757</v>
      </c>
      <c r="X26" s="20" t="n">
        <v>0.27956149</v>
      </c>
    </row>
    <row r="27" spans="1:24">
      <c r="A27" s="15" t="s">
        <v>202</v>
      </c>
      <c r="B27" s="17" t="n">
        <v>5299</v>
      </c>
      <c r="C27" s="18">
        <f>(174.0/B27*100)</f>
        <v/>
      </c>
      <c r="D27" s="19" t="n">
        <v>5125</v>
      </c>
      <c r="E27" s="18" t="n">
        <v>21.33029668</v>
      </c>
      <c r="F27" s="20" t="n">
        <v>0.63635073</v>
      </c>
      <c r="G27" s="18" t="n">
        <v>19.66657191</v>
      </c>
      <c r="H27" s="20" t="n">
        <v>0.51896916</v>
      </c>
      <c r="I27" s="18" t="n">
        <v>22.59982638</v>
      </c>
      <c r="J27" s="20" t="n">
        <v>0.59458804</v>
      </c>
      <c r="K27" s="18" t="n">
        <v>14.93119699</v>
      </c>
      <c r="L27" s="20" t="n">
        <v>0.55628159</v>
      </c>
      <c r="M27" s="18" t="n">
        <v>11.22368879</v>
      </c>
      <c r="N27" s="20" t="n">
        <v>0.41567216</v>
      </c>
      <c r="O27" s="18" t="n">
        <v>1.20784237</v>
      </c>
      <c r="P27" s="20" t="n">
        <v>0.13609798</v>
      </c>
      <c r="Q27" s="18" t="s">
        <v>182</v>
      </c>
      <c r="R27" s="20" t="s">
        <v>182</v>
      </c>
      <c r="S27" s="18" t="n">
        <v>0</v>
      </c>
      <c r="T27" s="20" t="n">
        <v>0</v>
      </c>
      <c r="U27" s="18" t="n">
        <v>0</v>
      </c>
      <c r="V27" s="20" t="n">
        <v>0</v>
      </c>
      <c r="W27" s="18" t="n">
        <v>9.040576870000001</v>
      </c>
      <c r="X27" s="20" t="n">
        <v>0.36196046</v>
      </c>
    </row>
    <row r="28" spans="1:24">
      <c r="A28" s="15" t="s">
        <v>203</v>
      </c>
      <c r="B28" s="17" t="n">
        <v>7568</v>
      </c>
      <c r="C28" s="18">
        <f>(134.0/B28*100)</f>
        <v/>
      </c>
      <c r="D28" s="19" t="n">
        <v>7434</v>
      </c>
      <c r="E28" s="18" t="n">
        <v>39.91882009</v>
      </c>
      <c r="F28" s="20" t="n">
        <v>0.86938958</v>
      </c>
      <c r="G28" s="18" t="n">
        <v>19.99745054</v>
      </c>
      <c r="H28" s="20" t="n">
        <v>0.51847544</v>
      </c>
      <c r="I28" s="18" t="n">
        <v>17.48203874</v>
      </c>
      <c r="J28" s="20" t="n">
        <v>0.49830699</v>
      </c>
      <c r="K28" s="18" t="n">
        <v>11.20756479</v>
      </c>
      <c r="L28" s="20" t="n">
        <v>0.50144859</v>
      </c>
      <c r="M28" s="18" t="n">
        <v>6.23292412</v>
      </c>
      <c r="N28" s="20" t="n">
        <v>0.3195255</v>
      </c>
      <c r="O28" s="18" t="n">
        <v>2.26125479</v>
      </c>
      <c r="P28" s="20" t="n">
        <v>0.33076029</v>
      </c>
      <c r="Q28" s="18" t="s">
        <v>182</v>
      </c>
      <c r="R28" s="20" t="s">
        <v>182</v>
      </c>
      <c r="S28" s="18" t="n">
        <v>0</v>
      </c>
      <c r="T28" s="20" t="n">
        <v>0</v>
      </c>
      <c r="U28" s="18" t="n">
        <v>0</v>
      </c>
      <c r="V28" s="20" t="n">
        <v>0</v>
      </c>
      <c r="W28" s="18" t="n">
        <v>2.89994693</v>
      </c>
      <c r="X28" s="20" t="n">
        <v>0.26208895</v>
      </c>
    </row>
    <row r="29" spans="1:24">
      <c r="A29" s="15" t="s">
        <v>204</v>
      </c>
      <c r="B29" s="17" t="n">
        <v>5385</v>
      </c>
      <c r="C29" s="18">
        <f>(36.0/B29*100)</f>
        <v/>
      </c>
      <c r="D29" s="19" t="n">
        <v>5349</v>
      </c>
      <c r="E29" s="18" t="n">
        <v>29.67100728</v>
      </c>
      <c r="F29" s="20" t="n">
        <v>0.91963629</v>
      </c>
      <c r="G29" s="18" t="n">
        <v>24.04960883</v>
      </c>
      <c r="H29" s="20" t="n">
        <v>0.78760676</v>
      </c>
      <c r="I29" s="18" t="n">
        <v>28.48295961</v>
      </c>
      <c r="J29" s="20" t="n">
        <v>0.67342264</v>
      </c>
      <c r="K29" s="18" t="n">
        <v>9.604544110000001</v>
      </c>
      <c r="L29" s="20" t="n">
        <v>0.52116159</v>
      </c>
      <c r="M29" s="18" t="n">
        <v>3.33775291</v>
      </c>
      <c r="N29" s="20" t="n">
        <v>0.25279303</v>
      </c>
      <c r="O29" s="18" t="n">
        <v>0.11228954</v>
      </c>
      <c r="P29" s="20" t="n">
        <v>0.03614922</v>
      </c>
      <c r="Q29" s="18" t="s">
        <v>182</v>
      </c>
      <c r="R29" s="20" t="s">
        <v>182</v>
      </c>
      <c r="S29" s="18" t="n">
        <v>2.76922343</v>
      </c>
      <c r="T29" s="20" t="n">
        <v>0.24152133</v>
      </c>
      <c r="U29" s="18" t="n">
        <v>0</v>
      </c>
      <c r="V29" s="20" t="n">
        <v>0</v>
      </c>
      <c r="W29" s="18" t="n">
        <v>1.9726143</v>
      </c>
      <c r="X29" s="20" t="n">
        <v>0.2968592</v>
      </c>
    </row>
    <row r="30" spans="1:24">
      <c r="A30" s="15" t="s">
        <v>205</v>
      </c>
      <c r="B30" s="17" t="n">
        <v>4520</v>
      </c>
      <c r="C30" s="18">
        <f>(546.0/B30*100)</f>
        <v/>
      </c>
      <c r="D30" s="19" t="n">
        <v>3974</v>
      </c>
      <c r="E30" s="18" t="n">
        <v>13.6925622</v>
      </c>
      <c r="F30" s="20" t="n">
        <v>0.6533282500000001</v>
      </c>
      <c r="G30" s="18" t="n">
        <v>18.43301739</v>
      </c>
      <c r="H30" s="20" t="n">
        <v>0.66844035</v>
      </c>
      <c r="I30" s="18" t="n">
        <v>30.53928134</v>
      </c>
      <c r="J30" s="20" t="n">
        <v>0.77709846</v>
      </c>
      <c r="K30" s="18" t="n">
        <v>18.68447718</v>
      </c>
      <c r="L30" s="20" t="n">
        <v>0.7540283</v>
      </c>
      <c r="M30" s="18" t="n">
        <v>12.34442264</v>
      </c>
      <c r="N30" s="20" t="n">
        <v>0.52233369</v>
      </c>
      <c r="O30" s="18" t="n">
        <v>0.80221346</v>
      </c>
      <c r="P30" s="20" t="n">
        <v>0.15627369</v>
      </c>
      <c r="Q30" s="18" t="s">
        <v>182</v>
      </c>
      <c r="R30" s="20" t="s">
        <v>182</v>
      </c>
      <c r="S30" s="18" t="n">
        <v>0</v>
      </c>
      <c r="T30" s="20" t="n">
        <v>0</v>
      </c>
      <c r="U30" s="18" t="n">
        <v>0</v>
      </c>
      <c r="V30" s="20" t="n">
        <v>0</v>
      </c>
      <c r="W30" s="18" t="n">
        <v>5.50402578</v>
      </c>
      <c r="X30" s="20" t="n">
        <v>0.5052448</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15.25630875</v>
      </c>
      <c r="F32" s="20" t="n">
        <v>0.60362273</v>
      </c>
      <c r="G32" s="18" t="n">
        <v>29.61697239</v>
      </c>
      <c r="H32" s="20" t="n">
        <v>0.74225979</v>
      </c>
      <c r="I32" s="18" t="n">
        <v>26.98139443</v>
      </c>
      <c r="J32" s="20" t="n">
        <v>0.65681195</v>
      </c>
      <c r="K32" s="18" t="n">
        <v>13.55121425</v>
      </c>
      <c r="L32" s="20" t="n">
        <v>0.5511223</v>
      </c>
      <c r="M32" s="18" t="n">
        <v>11.22091579</v>
      </c>
      <c r="N32" s="20" t="n">
        <v>0.45853576</v>
      </c>
      <c r="O32" s="18" t="n">
        <v>0.34520353</v>
      </c>
      <c r="P32" s="20" t="n">
        <v>0.08409824</v>
      </c>
      <c r="Q32" s="18" t="s">
        <v>182</v>
      </c>
      <c r="R32" s="20" t="s">
        <v>182</v>
      </c>
      <c r="S32" s="18" t="n">
        <v>0</v>
      </c>
      <c r="T32" s="20" t="n">
        <v>0</v>
      </c>
      <c r="U32" s="18" t="n">
        <v>0</v>
      </c>
      <c r="V32" s="20" t="n">
        <v>0</v>
      </c>
      <c r="W32" s="18" t="n">
        <v>3.02799086</v>
      </c>
      <c r="X32" s="20" t="n">
        <v>0.3028885</v>
      </c>
    </row>
    <row r="33" spans="1:24">
      <c r="A33" s="15" t="s">
        <v>208</v>
      </c>
      <c r="B33" s="17" t="n">
        <v>7325</v>
      </c>
      <c r="C33" s="18">
        <f>(235.0/B33*100)</f>
        <v/>
      </c>
      <c r="D33" s="19" t="n">
        <v>7090</v>
      </c>
      <c r="E33" s="18" t="n">
        <v>9.37953319</v>
      </c>
      <c r="F33" s="20" t="n">
        <v>0.44647441</v>
      </c>
      <c r="G33" s="18" t="n">
        <v>19.49081737</v>
      </c>
      <c r="H33" s="20" t="n">
        <v>0.57009526</v>
      </c>
      <c r="I33" s="18" t="n">
        <v>32.08411489</v>
      </c>
      <c r="J33" s="20" t="n">
        <v>0.61299646</v>
      </c>
      <c r="K33" s="18" t="n">
        <v>21.66108889</v>
      </c>
      <c r="L33" s="20" t="n">
        <v>0.6490188</v>
      </c>
      <c r="M33" s="18" t="n">
        <v>14.00857284</v>
      </c>
      <c r="N33" s="20" t="n">
        <v>0.58055015</v>
      </c>
      <c r="O33" s="18" t="n">
        <v>0.23117833</v>
      </c>
      <c r="P33" s="20" t="n">
        <v>0.06103039</v>
      </c>
      <c r="Q33" s="18" t="s">
        <v>182</v>
      </c>
      <c r="R33" s="20" t="s">
        <v>182</v>
      </c>
      <c r="S33" s="18" t="n">
        <v>0</v>
      </c>
      <c r="T33" s="20" t="n">
        <v>0</v>
      </c>
      <c r="U33" s="18" t="n">
        <v>0</v>
      </c>
      <c r="V33" s="20" t="n">
        <v>0</v>
      </c>
      <c r="W33" s="18" t="n">
        <v>3.14469448</v>
      </c>
      <c r="X33" s="20" t="n">
        <v>0.31944814</v>
      </c>
    </row>
    <row r="34" spans="1:24">
      <c r="A34" s="15" t="s">
        <v>209</v>
      </c>
      <c r="B34" s="17" t="n">
        <v>6350</v>
      </c>
      <c r="C34" s="18">
        <f>(86.0/B34*100)</f>
        <v/>
      </c>
      <c r="D34" s="19" t="n">
        <v>6264</v>
      </c>
      <c r="E34" s="18" t="n">
        <v>12.35804092</v>
      </c>
      <c r="F34" s="20" t="n">
        <v>0.52732327</v>
      </c>
      <c r="G34" s="18" t="n">
        <v>25.31787912</v>
      </c>
      <c r="H34" s="20" t="n">
        <v>0.6753065499999999</v>
      </c>
      <c r="I34" s="18" t="n">
        <v>23.53416173</v>
      </c>
      <c r="J34" s="20" t="n">
        <v>0.60153262</v>
      </c>
      <c r="K34" s="18" t="n">
        <v>16.00697461</v>
      </c>
      <c r="L34" s="20" t="n">
        <v>0.5889382</v>
      </c>
      <c r="M34" s="18" t="n">
        <v>12.52646913</v>
      </c>
      <c r="N34" s="20" t="n">
        <v>0.48891222</v>
      </c>
      <c r="O34" s="18" t="n">
        <v>1.1664654</v>
      </c>
      <c r="P34" s="20" t="n">
        <v>0.13798504</v>
      </c>
      <c r="Q34" s="18" t="s">
        <v>182</v>
      </c>
      <c r="R34" s="20" t="s">
        <v>182</v>
      </c>
      <c r="S34" s="18" t="n">
        <v>2.57979626</v>
      </c>
      <c r="T34" s="20" t="n">
        <v>0.53532241</v>
      </c>
      <c r="U34" s="18" t="n">
        <v>0</v>
      </c>
      <c r="V34" s="20" t="n">
        <v>0</v>
      </c>
      <c r="W34" s="18" t="n">
        <v>6.51021285</v>
      </c>
      <c r="X34" s="20" t="n">
        <v>0.56016842</v>
      </c>
    </row>
    <row r="35" spans="1:24">
      <c r="A35" s="15" t="s">
        <v>210</v>
      </c>
      <c r="B35" s="17" t="n">
        <v>6406</v>
      </c>
      <c r="C35" s="18">
        <f>(69.0/B35*100)</f>
        <v/>
      </c>
      <c r="D35" s="19" t="n">
        <v>6337</v>
      </c>
      <c r="E35" s="18" t="n">
        <v>7.83610511</v>
      </c>
      <c r="F35" s="20" t="n">
        <v>0.41415388</v>
      </c>
      <c r="G35" s="18" t="n">
        <v>18.27144286</v>
      </c>
      <c r="H35" s="20" t="n">
        <v>0.6179472</v>
      </c>
      <c r="I35" s="18" t="n">
        <v>33.83713539</v>
      </c>
      <c r="J35" s="20" t="n">
        <v>0.7260284299999999</v>
      </c>
      <c r="K35" s="18" t="n">
        <v>20.5510064</v>
      </c>
      <c r="L35" s="20" t="n">
        <v>0.57192588</v>
      </c>
      <c r="M35" s="18" t="n">
        <v>13.79564751</v>
      </c>
      <c r="N35" s="20" t="n">
        <v>0.50721153</v>
      </c>
      <c r="O35" s="18" t="n">
        <v>0.52739161</v>
      </c>
      <c r="P35" s="20" t="n">
        <v>0.09266228</v>
      </c>
      <c r="Q35" s="18" t="s">
        <v>182</v>
      </c>
      <c r="R35" s="20" t="s">
        <v>182</v>
      </c>
      <c r="S35" s="18" t="n">
        <v>1.04009655</v>
      </c>
      <c r="T35" s="20" t="n">
        <v>0.05691651</v>
      </c>
      <c r="U35" s="18" t="n">
        <v>0</v>
      </c>
      <c r="V35" s="20" t="n">
        <v>0</v>
      </c>
      <c r="W35" s="18" t="n">
        <v>4.14117457</v>
      </c>
      <c r="X35" s="20" t="n">
        <v>0.26806787</v>
      </c>
    </row>
    <row r="36" spans="1:24">
      <c r="A36" s="15" t="s">
        <v>211</v>
      </c>
      <c r="B36" s="17" t="n">
        <v>6736</v>
      </c>
      <c r="C36" s="18">
        <f>(49.0/B36*100)</f>
        <v/>
      </c>
      <c r="D36" s="19" t="n">
        <v>6687</v>
      </c>
      <c r="E36" s="18" t="n">
        <v>23.53623792</v>
      </c>
      <c r="F36" s="20" t="n">
        <v>0.75260855</v>
      </c>
      <c r="G36" s="18" t="n">
        <v>24.01478326</v>
      </c>
      <c r="H36" s="20" t="n">
        <v>0.59904344</v>
      </c>
      <c r="I36" s="18" t="n">
        <v>25.88885183</v>
      </c>
      <c r="J36" s="20" t="n">
        <v>0.72461551</v>
      </c>
      <c r="K36" s="18" t="n">
        <v>14.36950988</v>
      </c>
      <c r="L36" s="20" t="n">
        <v>0.60563274</v>
      </c>
      <c r="M36" s="18" t="n">
        <v>7.79102891</v>
      </c>
      <c r="N36" s="20" t="n">
        <v>0.44032047</v>
      </c>
      <c r="O36" s="18" t="n">
        <v>0.41529674</v>
      </c>
      <c r="P36" s="20" t="n">
        <v>0.08125137</v>
      </c>
      <c r="Q36" s="18" t="s">
        <v>182</v>
      </c>
      <c r="R36" s="20" t="s">
        <v>182</v>
      </c>
      <c r="S36" s="18" t="n">
        <v>0</v>
      </c>
      <c r="T36" s="20" t="n">
        <v>0</v>
      </c>
      <c r="U36" s="18" t="n">
        <v>0</v>
      </c>
      <c r="V36" s="20" t="n">
        <v>0</v>
      </c>
      <c r="W36" s="18" t="n">
        <v>3.98429146</v>
      </c>
      <c r="X36" s="20" t="n">
        <v>0.29145594</v>
      </c>
    </row>
    <row r="37" spans="1:24">
      <c r="A37" s="15" t="s">
        <v>212</v>
      </c>
      <c r="B37" s="17" t="n">
        <v>5458</v>
      </c>
      <c r="C37" s="18">
        <f>(249.0/B37*100)</f>
        <v/>
      </c>
      <c r="D37" s="19" t="n">
        <v>5209</v>
      </c>
      <c r="E37" s="18" t="n">
        <v>12.71649132</v>
      </c>
      <c r="F37" s="20" t="n">
        <v>0.51607777</v>
      </c>
      <c r="G37" s="18" t="n">
        <v>19.17798146</v>
      </c>
      <c r="H37" s="20" t="n">
        <v>0.60051225</v>
      </c>
      <c r="I37" s="18" t="n">
        <v>28.54381276</v>
      </c>
      <c r="J37" s="20" t="n">
        <v>0.74094347</v>
      </c>
      <c r="K37" s="18" t="n">
        <v>18.02845316</v>
      </c>
      <c r="L37" s="20" t="n">
        <v>0.57266989</v>
      </c>
      <c r="M37" s="18" t="n">
        <v>12.91969776</v>
      </c>
      <c r="N37" s="20" t="n">
        <v>0.54024682</v>
      </c>
      <c r="O37" s="18" t="n">
        <v>0.78484913</v>
      </c>
      <c r="P37" s="20" t="n">
        <v>0.13879451</v>
      </c>
      <c r="Q37" s="18" t="s">
        <v>182</v>
      </c>
      <c r="R37" s="20" t="s">
        <v>182</v>
      </c>
      <c r="S37" s="18" t="n">
        <v>0</v>
      </c>
      <c r="T37" s="20" t="n">
        <v>0</v>
      </c>
      <c r="U37" s="18" t="n">
        <v>0</v>
      </c>
      <c r="V37" s="20" t="n">
        <v>0</v>
      </c>
      <c r="W37" s="18" t="n">
        <v>7.82871441</v>
      </c>
      <c r="X37" s="20" t="n">
        <v>0.74805131</v>
      </c>
    </row>
    <row r="38" spans="1:24">
      <c r="A38" s="15" t="s">
        <v>213</v>
      </c>
      <c r="B38" s="17" t="n">
        <v>5860</v>
      </c>
      <c r="C38" s="18">
        <f>(64.0/B38*100)</f>
        <v/>
      </c>
      <c r="D38" s="19" t="n">
        <v>5796</v>
      </c>
      <c r="E38" s="18" t="n">
        <v>12.85021408</v>
      </c>
      <c r="F38" s="20" t="n">
        <v>0.58979677</v>
      </c>
      <c r="G38" s="18" t="n">
        <v>17.35544379</v>
      </c>
      <c r="H38" s="20" t="n">
        <v>0.5204693</v>
      </c>
      <c r="I38" s="18" t="n">
        <v>29.63390375</v>
      </c>
      <c r="J38" s="20" t="n">
        <v>0.69151217</v>
      </c>
      <c r="K38" s="18" t="n">
        <v>18.51869482</v>
      </c>
      <c r="L38" s="20" t="n">
        <v>0.64782857</v>
      </c>
      <c r="M38" s="18" t="n">
        <v>14.96151885</v>
      </c>
      <c r="N38" s="20" t="n">
        <v>0.52696228</v>
      </c>
      <c r="O38" s="18" t="n">
        <v>0.63859184</v>
      </c>
      <c r="P38" s="20" t="n">
        <v>0.12641848</v>
      </c>
      <c r="Q38" s="18" t="s">
        <v>182</v>
      </c>
      <c r="R38" s="20" t="s">
        <v>182</v>
      </c>
      <c r="S38" s="18" t="n">
        <v>0</v>
      </c>
      <c r="T38" s="20" t="n">
        <v>0</v>
      </c>
      <c r="U38" s="18" t="n">
        <v>0</v>
      </c>
      <c r="V38" s="20" t="n">
        <v>0</v>
      </c>
      <c r="W38" s="18" t="n">
        <v>6.04163287</v>
      </c>
      <c r="X38" s="20" t="n">
        <v>0.50962505</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13.64074515</v>
      </c>
      <c r="F40" s="20" t="n">
        <v>0.6143543</v>
      </c>
      <c r="G40" s="18" t="n">
        <v>17.05482583</v>
      </c>
      <c r="H40" s="20" t="n">
        <v>0.64703983</v>
      </c>
      <c r="I40" s="18" t="n">
        <v>28.77783493</v>
      </c>
      <c r="J40" s="20" t="n">
        <v>0.78674423</v>
      </c>
      <c r="K40" s="18" t="n">
        <v>15.80220267</v>
      </c>
      <c r="L40" s="20" t="n">
        <v>0.58410188</v>
      </c>
      <c r="M40" s="18" t="n">
        <v>10.63103805</v>
      </c>
      <c r="N40" s="20" t="n">
        <v>0.48212657</v>
      </c>
      <c r="O40" s="18" t="n">
        <v>0.41341733</v>
      </c>
      <c r="P40" s="20" t="n">
        <v>0.09588235000000001</v>
      </c>
      <c r="Q40" s="18" t="s">
        <v>182</v>
      </c>
      <c r="R40" s="20" t="s">
        <v>182</v>
      </c>
      <c r="S40" s="18" t="n">
        <v>8.997510549999999</v>
      </c>
      <c r="T40" s="20" t="n">
        <v>0.2011408</v>
      </c>
      <c r="U40" s="18" t="n">
        <v>0</v>
      </c>
      <c r="V40" s="20" t="n">
        <v>0</v>
      </c>
      <c r="W40" s="18" t="n">
        <v>4.68242548</v>
      </c>
      <c r="X40" s="20" t="n">
        <v>0.68840711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17.66174672</v>
      </c>
      <c r="F46" s="20" t="n">
        <v>0.6232211</v>
      </c>
      <c r="G46" s="18" t="n">
        <v>13.09591415</v>
      </c>
      <c r="H46" s="20" t="n">
        <v>0.37254066</v>
      </c>
      <c r="I46" s="18" t="n">
        <v>12.15502602</v>
      </c>
      <c r="J46" s="20" t="n">
        <v>0.44173731</v>
      </c>
      <c r="K46" s="18" t="n">
        <v>12.19650069</v>
      </c>
      <c r="L46" s="20" t="n">
        <v>0.39858058</v>
      </c>
      <c r="M46" s="18" t="n">
        <v>10.7378508</v>
      </c>
      <c r="N46" s="20" t="n">
        <v>0.33741064</v>
      </c>
      <c r="O46" s="18" t="n">
        <v>1.13942081</v>
      </c>
      <c r="P46" s="20" t="n">
        <v>0.10156822</v>
      </c>
      <c r="Q46" s="18" t="s">
        <v>182</v>
      </c>
      <c r="R46" s="20" t="s">
        <v>182</v>
      </c>
      <c r="S46" s="18" t="n">
        <v>0</v>
      </c>
      <c r="T46" s="20" t="n">
        <v>0</v>
      </c>
      <c r="U46" s="18" t="n">
        <v>0</v>
      </c>
      <c r="V46" s="20" t="n">
        <v>0</v>
      </c>
      <c r="W46" s="18" t="n">
        <v>33.0135408</v>
      </c>
      <c r="X46" s="20" t="n">
        <v>1.21666982</v>
      </c>
    </row>
    <row r="47" spans="1:24">
      <c r="A47" s="15" t="s">
        <v>222</v>
      </c>
      <c r="B47" s="17" t="n">
        <v>5928</v>
      </c>
      <c r="C47" s="18">
        <f>(148.0/B47*100)</f>
        <v/>
      </c>
      <c r="D47" s="19" t="n">
        <v>5780</v>
      </c>
      <c r="E47" s="18" t="n">
        <v>21.90863489</v>
      </c>
      <c r="F47" s="20" t="n">
        <v>0.76867105</v>
      </c>
      <c r="G47" s="18" t="n">
        <v>20.54115941</v>
      </c>
      <c r="H47" s="20" t="n">
        <v>0.74154673</v>
      </c>
      <c r="I47" s="18" t="n">
        <v>18.09408179</v>
      </c>
      <c r="J47" s="20" t="n">
        <v>0.58325326</v>
      </c>
      <c r="K47" s="18" t="n">
        <v>11.88237646</v>
      </c>
      <c r="L47" s="20" t="n">
        <v>0.47298297</v>
      </c>
      <c r="M47" s="18" t="n">
        <v>10.26209363</v>
      </c>
      <c r="N47" s="20" t="n">
        <v>0.46744958</v>
      </c>
      <c r="O47" s="18" t="n">
        <v>1.43520156</v>
      </c>
      <c r="P47" s="20" t="n">
        <v>0.18695101</v>
      </c>
      <c r="Q47" s="18" t="s">
        <v>182</v>
      </c>
      <c r="R47" s="20" t="s">
        <v>182</v>
      </c>
      <c r="S47" s="18" t="n">
        <v>0</v>
      </c>
      <c r="T47" s="20" t="n">
        <v>0</v>
      </c>
      <c r="U47" s="18" t="n">
        <v>0</v>
      </c>
      <c r="V47" s="20" t="n">
        <v>0</v>
      </c>
      <c r="W47" s="18" t="n">
        <v>15.87645226</v>
      </c>
      <c r="X47" s="20" t="n">
        <v>1.02284573</v>
      </c>
    </row>
    <row r="48" spans="1:24">
      <c r="A48" s="15" t="s">
        <v>223</v>
      </c>
      <c r="B48" s="17" t="n">
        <v>9841</v>
      </c>
      <c r="C48" s="18">
        <f>(19.0/B48*100)</f>
        <v/>
      </c>
      <c r="D48" s="19" t="n">
        <v>9822</v>
      </c>
      <c r="E48" s="18" t="n">
        <v>61.59305353</v>
      </c>
      <c r="F48" s="20" t="n">
        <v>1.00839832</v>
      </c>
      <c r="G48" s="18" t="n">
        <v>16.74621336</v>
      </c>
      <c r="H48" s="20" t="n">
        <v>0.61649243</v>
      </c>
      <c r="I48" s="18" t="n">
        <v>11.31717306</v>
      </c>
      <c r="J48" s="20" t="n">
        <v>0.63306115</v>
      </c>
      <c r="K48" s="18" t="n">
        <v>2.98142688</v>
      </c>
      <c r="L48" s="20" t="n">
        <v>0.25834428</v>
      </c>
      <c r="M48" s="18" t="n">
        <v>3.05220457</v>
      </c>
      <c r="N48" s="20" t="n">
        <v>0.26562068</v>
      </c>
      <c r="O48" s="18" t="n">
        <v>2.15559195</v>
      </c>
      <c r="P48" s="20" t="n">
        <v>0.33339127</v>
      </c>
      <c r="Q48" s="18" t="s">
        <v>182</v>
      </c>
      <c r="R48" s="20" t="s">
        <v>182</v>
      </c>
      <c r="S48" s="18" t="n">
        <v>0</v>
      </c>
      <c r="T48" s="20" t="n">
        <v>0</v>
      </c>
      <c r="U48" s="18" t="n">
        <v>0</v>
      </c>
      <c r="V48" s="20" t="n">
        <v>0</v>
      </c>
      <c r="W48" s="18" t="n">
        <v>2.15433665</v>
      </c>
      <c r="X48" s="20" t="n">
        <v>0.40304353</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20.14319208</v>
      </c>
      <c r="F50" s="20" t="n">
        <v>0.5148012</v>
      </c>
      <c r="G50" s="18" t="n">
        <v>23.3202621</v>
      </c>
      <c r="H50" s="20" t="n">
        <v>0.64279592</v>
      </c>
      <c r="I50" s="18" t="n">
        <v>22.08641844</v>
      </c>
      <c r="J50" s="20" t="n">
        <v>0.58446582</v>
      </c>
      <c r="K50" s="18" t="n">
        <v>15.28352325</v>
      </c>
      <c r="L50" s="20" t="n">
        <v>0.56895985</v>
      </c>
      <c r="M50" s="18" t="n">
        <v>10.95328036</v>
      </c>
      <c r="N50" s="20" t="n">
        <v>0.43826811</v>
      </c>
      <c r="O50" s="18" t="n">
        <v>1.73733927</v>
      </c>
      <c r="P50" s="20" t="n">
        <v>0.2637219</v>
      </c>
      <c r="Q50" s="18" t="s">
        <v>182</v>
      </c>
      <c r="R50" s="20" t="s">
        <v>182</v>
      </c>
      <c r="S50" s="18" t="n">
        <v>0</v>
      </c>
      <c r="T50" s="20" t="n">
        <v>0</v>
      </c>
      <c r="U50" s="18" t="n">
        <v>0</v>
      </c>
      <c r="V50" s="20" t="n">
        <v>0</v>
      </c>
      <c r="W50" s="18" t="n">
        <v>6.4759845</v>
      </c>
      <c r="X50" s="20" t="n">
        <v>0.5895133299999999</v>
      </c>
    </row>
    <row r="51" spans="1:24">
      <c r="A51" s="15" t="s">
        <v>226</v>
      </c>
      <c r="B51" s="17" t="n">
        <v>6866</v>
      </c>
      <c r="C51" s="18">
        <f>(117.0/B51*100)</f>
        <v/>
      </c>
      <c r="D51" s="19" t="n">
        <v>6749</v>
      </c>
      <c r="E51" s="18" t="n">
        <v>29.52410929</v>
      </c>
      <c r="F51" s="20" t="n">
        <v>0.96019205</v>
      </c>
      <c r="G51" s="18" t="n">
        <v>14.85074973</v>
      </c>
      <c r="H51" s="20" t="n">
        <v>0.59262733</v>
      </c>
      <c r="I51" s="18" t="n">
        <v>15.24979201</v>
      </c>
      <c r="J51" s="20" t="n">
        <v>0.61389679</v>
      </c>
      <c r="K51" s="18" t="n">
        <v>10.90233222</v>
      </c>
      <c r="L51" s="20" t="n">
        <v>0.50915176</v>
      </c>
      <c r="M51" s="18" t="n">
        <v>8.51956541</v>
      </c>
      <c r="N51" s="20" t="n">
        <v>0.36244128</v>
      </c>
      <c r="O51" s="18" t="n">
        <v>0.58299198</v>
      </c>
      <c r="P51" s="20" t="n">
        <v>0.10103176</v>
      </c>
      <c r="Q51" s="18" t="s">
        <v>182</v>
      </c>
      <c r="R51" s="20" t="s">
        <v>182</v>
      </c>
      <c r="S51" s="18" t="n">
        <v>10.58123437</v>
      </c>
      <c r="T51" s="20" t="n">
        <v>0.61247783</v>
      </c>
      <c r="U51" s="18" t="n">
        <v>0</v>
      </c>
      <c r="V51" s="20" t="n">
        <v>0</v>
      </c>
      <c r="W51" s="18" t="n">
        <v>9.789224989999999</v>
      </c>
      <c r="X51" s="20" t="n">
        <v>1.18155505</v>
      </c>
    </row>
    <row r="52" spans="1:24">
      <c r="A52" s="15" t="s">
        <v>227</v>
      </c>
      <c r="B52" s="17" t="n">
        <v>5809</v>
      </c>
      <c r="C52" s="18">
        <f>(119.0/B52*100)</f>
        <v/>
      </c>
      <c r="D52" s="19" t="n">
        <v>5690</v>
      </c>
      <c r="E52" s="18" t="n">
        <v>26.2750046</v>
      </c>
      <c r="F52" s="20" t="n">
        <v>0.84637388</v>
      </c>
      <c r="G52" s="18" t="n">
        <v>29.02191058</v>
      </c>
      <c r="H52" s="20" t="n">
        <v>0.74155402</v>
      </c>
      <c r="I52" s="18" t="n">
        <v>20.54211289</v>
      </c>
      <c r="J52" s="20" t="n">
        <v>0.66090656</v>
      </c>
      <c r="K52" s="18" t="n">
        <v>10.60517038</v>
      </c>
      <c r="L52" s="20" t="n">
        <v>0.42881372</v>
      </c>
      <c r="M52" s="18" t="n">
        <v>7.34619739</v>
      </c>
      <c r="N52" s="20" t="n">
        <v>0.33609406</v>
      </c>
      <c r="O52" s="18" t="n">
        <v>0.34062239</v>
      </c>
      <c r="P52" s="20" t="n">
        <v>0.08848725</v>
      </c>
      <c r="Q52" s="18" t="s">
        <v>182</v>
      </c>
      <c r="R52" s="20" t="s">
        <v>182</v>
      </c>
      <c r="S52" s="18" t="n">
        <v>0</v>
      </c>
      <c r="T52" s="20" t="n">
        <v>0</v>
      </c>
      <c r="U52" s="18" t="n">
        <v>0</v>
      </c>
      <c r="V52" s="20" t="n">
        <v>0</v>
      </c>
      <c r="W52" s="18" t="n">
        <v>5.86898177</v>
      </c>
      <c r="X52" s="20" t="n">
        <v>0.48413859</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36.58356293</v>
      </c>
      <c r="F54" s="20" t="n">
        <v>0.91906896</v>
      </c>
      <c r="G54" s="18" t="n">
        <v>13.64303937</v>
      </c>
      <c r="H54" s="20" t="n">
        <v>0.5732957400000001</v>
      </c>
      <c r="I54" s="18" t="n">
        <v>11.88416188</v>
      </c>
      <c r="J54" s="20" t="n">
        <v>0.61805957</v>
      </c>
      <c r="K54" s="18" t="n">
        <v>12.66139116</v>
      </c>
      <c r="L54" s="20" t="n">
        <v>0.5563798</v>
      </c>
      <c r="M54" s="18" t="n">
        <v>8.51884855</v>
      </c>
      <c r="N54" s="20" t="n">
        <v>0.53646856</v>
      </c>
      <c r="O54" s="18" t="n">
        <v>3.34984056</v>
      </c>
      <c r="P54" s="20" t="n">
        <v>0.32390166</v>
      </c>
      <c r="Q54" s="18" t="s">
        <v>182</v>
      </c>
      <c r="R54" s="20" t="s">
        <v>182</v>
      </c>
      <c r="S54" s="18" t="n">
        <v>0</v>
      </c>
      <c r="T54" s="20" t="n">
        <v>0</v>
      </c>
      <c r="U54" s="18" t="n">
        <v>0</v>
      </c>
      <c r="V54" s="20" t="n">
        <v>0</v>
      </c>
      <c r="W54" s="18" t="n">
        <v>13.35915555</v>
      </c>
      <c r="X54" s="20" t="n">
        <v>0.81778489</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24.90052702</v>
      </c>
      <c r="F56" s="20" t="n">
        <v>0.948032</v>
      </c>
      <c r="G56" s="18" t="n">
        <v>32.04692761</v>
      </c>
      <c r="H56" s="20" t="n">
        <v>0.76719875</v>
      </c>
      <c r="I56" s="18" t="n">
        <v>24.77320102</v>
      </c>
      <c r="J56" s="20" t="n">
        <v>0.7012720099999999</v>
      </c>
      <c r="K56" s="18" t="n">
        <v>8.457074739999999</v>
      </c>
      <c r="L56" s="20" t="n">
        <v>0.4781967</v>
      </c>
      <c r="M56" s="18" t="n">
        <v>7.74566052</v>
      </c>
      <c r="N56" s="20" t="n">
        <v>0.52875692</v>
      </c>
      <c r="O56" s="18" t="n">
        <v>0.86016939</v>
      </c>
      <c r="P56" s="20" t="n">
        <v>0.13748164</v>
      </c>
      <c r="Q56" s="18" t="s">
        <v>182</v>
      </c>
      <c r="R56" s="20" t="s">
        <v>182</v>
      </c>
      <c r="S56" s="18" t="n">
        <v>0</v>
      </c>
      <c r="T56" s="20" t="n">
        <v>0</v>
      </c>
      <c r="U56" s="18" t="n">
        <v>0</v>
      </c>
      <c r="V56" s="20" t="n">
        <v>0</v>
      </c>
      <c r="W56" s="18" t="n">
        <v>1.2164397</v>
      </c>
      <c r="X56" s="20" t="n">
        <v>0.26065175</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9.175082850000001</v>
      </c>
      <c r="F61" s="20" t="n">
        <v>0.49271864</v>
      </c>
      <c r="G61" s="18" t="n">
        <v>23.19729109</v>
      </c>
      <c r="H61" s="20" t="n">
        <v>0.61256518</v>
      </c>
      <c r="I61" s="18" t="n">
        <v>30.03682912</v>
      </c>
      <c r="J61" s="20" t="n">
        <v>0.76115965</v>
      </c>
      <c r="K61" s="18" t="n">
        <v>16.08652226</v>
      </c>
      <c r="L61" s="20" t="n">
        <v>0.54171064</v>
      </c>
      <c r="M61" s="18" t="n">
        <v>15.2219246</v>
      </c>
      <c r="N61" s="20" t="n">
        <v>0.53678957</v>
      </c>
      <c r="O61" s="18" t="n">
        <v>1.1148369</v>
      </c>
      <c r="P61" s="20" t="n">
        <v>0.15882437</v>
      </c>
      <c r="Q61" s="18" t="s">
        <v>182</v>
      </c>
      <c r="R61" s="20" t="s">
        <v>182</v>
      </c>
      <c r="S61" s="18" t="n">
        <v>0</v>
      </c>
      <c r="T61" s="20" t="n">
        <v>0</v>
      </c>
      <c r="U61" s="18" t="n">
        <v>0</v>
      </c>
      <c r="V61" s="20" t="n">
        <v>0</v>
      </c>
      <c r="W61" s="18" t="n">
        <v>5.16751318</v>
      </c>
      <c r="X61" s="20" t="n">
        <v>0.64094948</v>
      </c>
    </row>
    <row r="62" spans="1:24">
      <c r="A62" s="15" t="s">
        <v>237</v>
      </c>
      <c r="B62" s="17" t="n">
        <v>4476</v>
      </c>
      <c r="C62" s="18">
        <f>(5.0/B62*100)</f>
        <v/>
      </c>
      <c r="D62" s="19" t="n">
        <v>4471</v>
      </c>
      <c r="E62" s="18" t="n">
        <v>34.29033107</v>
      </c>
      <c r="F62" s="20" t="n">
        <v>0.70606793</v>
      </c>
      <c r="G62" s="18" t="n">
        <v>34.53482328</v>
      </c>
      <c r="H62" s="20" t="n">
        <v>0.69568723</v>
      </c>
      <c r="I62" s="18" t="n">
        <v>19.26884846</v>
      </c>
      <c r="J62" s="20" t="n">
        <v>0.68511001</v>
      </c>
      <c r="K62" s="18" t="n">
        <v>6.22740796</v>
      </c>
      <c r="L62" s="20" t="n">
        <v>0.37378588</v>
      </c>
      <c r="M62" s="18" t="n">
        <v>4.10584764</v>
      </c>
      <c r="N62" s="20" t="n">
        <v>0.32515085</v>
      </c>
      <c r="O62" s="18" t="n">
        <v>0.58527585</v>
      </c>
      <c r="P62" s="20" t="n">
        <v>0.13101018</v>
      </c>
      <c r="Q62" s="18" t="s">
        <v>182</v>
      </c>
      <c r="R62" s="20" t="s">
        <v>182</v>
      </c>
      <c r="S62" s="18" t="n">
        <v>0</v>
      </c>
      <c r="T62" s="20" t="n">
        <v>0</v>
      </c>
      <c r="U62" s="18" t="n">
        <v>0</v>
      </c>
      <c r="V62" s="20" t="n">
        <v>0</v>
      </c>
      <c r="W62" s="18" t="n">
        <v>0.98746574</v>
      </c>
      <c r="X62" s="20" t="n">
        <v>0.15170655</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36.75923916</v>
      </c>
      <c r="F67" s="20" t="n">
        <v>0.83254226</v>
      </c>
      <c r="G67" s="18" t="n">
        <v>19.52010699</v>
      </c>
      <c r="H67" s="20" t="n">
        <v>0.59243259</v>
      </c>
      <c r="I67" s="18" t="n">
        <v>17.73842137</v>
      </c>
      <c r="J67" s="20" t="n">
        <v>0.60150493</v>
      </c>
      <c r="K67" s="18" t="n">
        <v>13.17464544</v>
      </c>
      <c r="L67" s="20" t="n">
        <v>0.53143468</v>
      </c>
      <c r="M67" s="18" t="n">
        <v>6.49364264</v>
      </c>
      <c r="N67" s="20" t="n">
        <v>0.30963675</v>
      </c>
      <c r="O67" s="18" t="n">
        <v>4.20584682</v>
      </c>
      <c r="P67" s="20" t="n">
        <v>0.33681729</v>
      </c>
      <c r="Q67" s="18" t="s">
        <v>182</v>
      </c>
      <c r="R67" s="20" t="s">
        <v>182</v>
      </c>
      <c r="S67" s="18" t="n">
        <v>0</v>
      </c>
      <c r="T67" s="20" t="n">
        <v>0</v>
      </c>
      <c r="U67" s="18" t="n">
        <v>0</v>
      </c>
      <c r="V67" s="20" t="n">
        <v>0</v>
      </c>
      <c r="W67" s="18" t="n">
        <v>2.10809758</v>
      </c>
      <c r="X67" s="20" t="n">
        <v>0.20363178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19.36497203</v>
      </c>
      <c r="F70" s="20" t="n">
        <v>0.8134921899999999</v>
      </c>
      <c r="G70" s="18" t="n">
        <v>22.35701598</v>
      </c>
      <c r="H70" s="20" t="n">
        <v>0.57292608</v>
      </c>
      <c r="I70" s="18" t="n">
        <v>20.76777795</v>
      </c>
      <c r="J70" s="20" t="n">
        <v>0.51597139</v>
      </c>
      <c r="K70" s="18" t="n">
        <v>16.61232649</v>
      </c>
      <c r="L70" s="20" t="n">
        <v>0.73307528</v>
      </c>
      <c r="M70" s="18" t="n">
        <v>13.87703913</v>
      </c>
      <c r="N70" s="20" t="n">
        <v>0.78778393</v>
      </c>
      <c r="O70" s="18" t="n">
        <v>0.78554432</v>
      </c>
      <c r="P70" s="20" t="n">
        <v>0.1032537</v>
      </c>
      <c r="Q70" s="18" t="s">
        <v>182</v>
      </c>
      <c r="R70" s="20" t="s">
        <v>182</v>
      </c>
      <c r="S70" s="18" t="n">
        <v>0</v>
      </c>
      <c r="T70" s="20" t="n">
        <v>0</v>
      </c>
      <c r="U70" s="18" t="n">
        <v>0</v>
      </c>
      <c r="V70" s="20" t="n">
        <v>0</v>
      </c>
      <c r="W70" s="18" t="n">
        <v>6.2353241</v>
      </c>
      <c r="X70" s="20" t="n">
        <v>0.5259747299999999</v>
      </c>
    </row>
    <row r="71" spans="1:24">
      <c r="A71" s="15" t="s">
        <v>246</v>
      </c>
      <c r="B71" s="17" t="n">
        <v>6115</v>
      </c>
      <c r="C71" s="18">
        <f>(116.0/B71*100)</f>
        <v/>
      </c>
      <c r="D71" s="19" t="n">
        <v>5999</v>
      </c>
      <c r="E71" s="18" t="n">
        <v>24.33355318</v>
      </c>
      <c r="F71" s="20" t="n">
        <v>0.63799812</v>
      </c>
      <c r="G71" s="18" t="n">
        <v>22.85583093</v>
      </c>
      <c r="H71" s="20" t="n">
        <v>0.45906516</v>
      </c>
      <c r="I71" s="18" t="n">
        <v>25.56411563</v>
      </c>
      <c r="J71" s="20" t="n">
        <v>0.5545257099999999</v>
      </c>
      <c r="K71" s="18" t="n">
        <v>13.87493686</v>
      </c>
      <c r="L71" s="20" t="n">
        <v>0.47410658</v>
      </c>
      <c r="M71" s="18" t="n">
        <v>11.15484498</v>
      </c>
      <c r="N71" s="20" t="n">
        <v>0.66162431</v>
      </c>
      <c r="O71" s="18" t="n">
        <v>0.43846837</v>
      </c>
      <c r="P71" s="20" t="n">
        <v>0.07809650999999999</v>
      </c>
      <c r="Q71" s="18" t="s">
        <v>182</v>
      </c>
      <c r="R71" s="20" t="s">
        <v>182</v>
      </c>
      <c r="S71" s="18" t="n">
        <v>0</v>
      </c>
      <c r="T71" s="20" t="n">
        <v>0</v>
      </c>
      <c r="U71" s="18" t="n">
        <v>0</v>
      </c>
      <c r="V71" s="20" t="n">
        <v>0</v>
      </c>
      <c r="W71" s="18" t="n">
        <v>1.77825005</v>
      </c>
      <c r="X71" s="20" t="n">
        <v>0.14935855</v>
      </c>
    </row>
    <row r="72" spans="1:24">
      <c r="A72" s="15" t="s">
        <v>247</v>
      </c>
      <c r="B72" s="17" t="n">
        <v>7708</v>
      </c>
      <c r="C72" s="18">
        <f>(8.0/B72*100)</f>
        <v/>
      </c>
      <c r="D72" s="19" t="n">
        <v>7700</v>
      </c>
      <c r="E72" s="18" t="n">
        <v>35.15438509</v>
      </c>
      <c r="F72" s="20" t="n">
        <v>0.70331044</v>
      </c>
      <c r="G72" s="18" t="n">
        <v>34.16424122</v>
      </c>
      <c r="H72" s="20" t="n">
        <v>0.67793806</v>
      </c>
      <c r="I72" s="18" t="n">
        <v>19.38233084</v>
      </c>
      <c r="J72" s="20" t="n">
        <v>0.5245971699999999</v>
      </c>
      <c r="K72" s="18" t="n">
        <v>5.32093694</v>
      </c>
      <c r="L72" s="20" t="n">
        <v>0.29801941</v>
      </c>
      <c r="M72" s="18" t="n">
        <v>4.38883162</v>
      </c>
      <c r="N72" s="20" t="n">
        <v>0.23117193</v>
      </c>
      <c r="O72" s="18" t="n">
        <v>0.58560189</v>
      </c>
      <c r="P72" s="20" t="n">
        <v>0.09794811</v>
      </c>
      <c r="Q72" s="18" t="s">
        <v>182</v>
      </c>
      <c r="R72" s="20" t="s">
        <v>182</v>
      </c>
      <c r="S72" s="18" t="n">
        <v>0</v>
      </c>
      <c r="T72" s="20" t="n">
        <v>0</v>
      </c>
      <c r="U72" s="18" t="n">
        <v>0</v>
      </c>
      <c r="V72" s="20" t="n">
        <v>0</v>
      </c>
      <c r="W72" s="18" t="n">
        <v>1.00367241</v>
      </c>
      <c r="X72" s="20" t="n">
        <v>0.11249165</v>
      </c>
    </row>
    <row r="73" spans="1:24">
      <c r="A73" s="15" t="s">
        <v>248</v>
      </c>
      <c r="B73" s="17" t="n">
        <v>8249</v>
      </c>
      <c r="C73" s="18">
        <f>(236.0/B73*100)</f>
        <v/>
      </c>
      <c r="D73" s="19" t="n">
        <v>8013</v>
      </c>
      <c r="E73" s="18" t="n">
        <v>23.75225388</v>
      </c>
      <c r="F73" s="20" t="n">
        <v>0.78540294</v>
      </c>
      <c r="G73" s="18" t="n">
        <v>24.92218728</v>
      </c>
      <c r="H73" s="20" t="n">
        <v>0.6783327</v>
      </c>
      <c r="I73" s="18" t="n">
        <v>21.44448519</v>
      </c>
      <c r="J73" s="20" t="n">
        <v>0.66344253</v>
      </c>
      <c r="K73" s="18" t="n">
        <v>15.76968325</v>
      </c>
      <c r="L73" s="20" t="n">
        <v>0.50854645</v>
      </c>
      <c r="M73" s="18" t="n">
        <v>10.02669331</v>
      </c>
      <c r="N73" s="20" t="n">
        <v>0.36442829</v>
      </c>
      <c r="O73" s="18" t="n">
        <v>2.48806559</v>
      </c>
      <c r="P73" s="20" t="n">
        <v>0.2497187</v>
      </c>
      <c r="Q73" s="18" t="s">
        <v>182</v>
      </c>
      <c r="R73" s="20" t="s">
        <v>182</v>
      </c>
      <c r="S73" s="18" t="n">
        <v>0</v>
      </c>
      <c r="T73" s="20" t="n">
        <v>0</v>
      </c>
      <c r="U73" s="18" t="n">
        <v>0</v>
      </c>
      <c r="V73" s="20" t="n">
        <v>0</v>
      </c>
      <c r="W73" s="18" t="n">
        <v>1.5966315</v>
      </c>
      <c r="X73" s="20" t="n">
        <v>0.1771472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33.10790184</v>
      </c>
      <c r="F77" s="20" t="n">
        <v>0.97517606</v>
      </c>
      <c r="G77" s="18" t="n">
        <v>16.05555898</v>
      </c>
      <c r="H77" s="20" t="n">
        <v>0.54896198</v>
      </c>
      <c r="I77" s="18" t="n">
        <v>13.45149311</v>
      </c>
      <c r="J77" s="20" t="n">
        <v>0.53939886</v>
      </c>
      <c r="K77" s="18" t="n">
        <v>10.06396639</v>
      </c>
      <c r="L77" s="20" t="n">
        <v>0.44140403</v>
      </c>
      <c r="M77" s="18" t="n">
        <v>8.71367963</v>
      </c>
      <c r="N77" s="20" t="n">
        <v>0.41812364</v>
      </c>
      <c r="O77" s="18" t="n">
        <v>0.98838266</v>
      </c>
      <c r="P77" s="20" t="n">
        <v>0.11706247</v>
      </c>
      <c r="Q77" s="18" t="s">
        <v>182</v>
      </c>
      <c r="R77" s="20" t="s">
        <v>182</v>
      </c>
      <c r="S77" s="18" t="n">
        <v>0</v>
      </c>
      <c r="T77" s="20" t="n">
        <v>0</v>
      </c>
      <c r="U77" s="18" t="n">
        <v>0</v>
      </c>
      <c r="V77" s="20" t="n">
        <v>0</v>
      </c>
      <c r="W77" s="18" t="n">
        <v>17.61901739</v>
      </c>
      <c r="X77" s="20" t="n">
        <v>0.96205986</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319</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22.08997422</v>
      </c>
      <c r="F7" s="20" t="n">
        <v>0.36973036</v>
      </c>
      <c r="G7" s="18" t="n">
        <v>5.79638627</v>
      </c>
      <c r="H7" s="20" t="n">
        <v>0.22663262</v>
      </c>
      <c r="I7" s="18" t="n">
        <v>11.02782382</v>
      </c>
      <c r="J7" s="20" t="n">
        <v>0.30870318</v>
      </c>
      <c r="K7" s="18" t="n">
        <v>21.50663735</v>
      </c>
      <c r="L7" s="20" t="n">
        <v>0.38134491</v>
      </c>
      <c r="M7" s="18" t="n">
        <v>32.27351301</v>
      </c>
      <c r="N7" s="20" t="n">
        <v>0.46538616</v>
      </c>
      <c r="O7" s="18" t="n">
        <v>0.68415205</v>
      </c>
      <c r="P7" s="20" t="n">
        <v>0.08954156000000001</v>
      </c>
      <c r="Q7" s="18" t="s">
        <v>182</v>
      </c>
      <c r="R7" s="20" t="s">
        <v>182</v>
      </c>
      <c r="S7" s="18" t="n">
        <v>0</v>
      </c>
      <c r="T7" s="20" t="n">
        <v>0</v>
      </c>
      <c r="U7" s="18" t="n">
        <v>0</v>
      </c>
      <c r="V7" s="20" t="n">
        <v>0</v>
      </c>
      <c r="W7" s="18" t="n">
        <v>6.62151329</v>
      </c>
      <c r="X7" s="20" t="n">
        <v>0.38195807</v>
      </c>
    </row>
    <row r="8" spans="1:24">
      <c r="A8" s="15" t="s">
        <v>183</v>
      </c>
      <c r="B8" s="17" t="n">
        <v>7007</v>
      </c>
      <c r="C8" s="18">
        <f>(143.0/B8*100)</f>
        <v/>
      </c>
      <c r="D8" s="19" t="n">
        <v>6864</v>
      </c>
      <c r="E8" s="18" t="n">
        <v>8.129456210000001</v>
      </c>
      <c r="F8" s="20" t="n">
        <v>0.37373842</v>
      </c>
      <c r="G8" s="18" t="n">
        <v>2.84041457</v>
      </c>
      <c r="H8" s="20" t="n">
        <v>0.3123845</v>
      </c>
      <c r="I8" s="18" t="n">
        <v>4.51895893</v>
      </c>
      <c r="J8" s="20" t="n">
        <v>0.23088519</v>
      </c>
      <c r="K8" s="18" t="n">
        <v>10.1951358</v>
      </c>
      <c r="L8" s="20" t="n">
        <v>0.38080122</v>
      </c>
      <c r="M8" s="18" t="n">
        <v>68.36568676</v>
      </c>
      <c r="N8" s="20" t="n">
        <v>0.7533817900000001</v>
      </c>
      <c r="O8" s="18" t="n">
        <v>0.38416514</v>
      </c>
      <c r="P8" s="20" t="n">
        <v>0.10070607</v>
      </c>
      <c r="Q8" s="18" t="s">
        <v>182</v>
      </c>
      <c r="R8" s="20" t="s">
        <v>182</v>
      </c>
      <c r="S8" s="18" t="n">
        <v>0.48216533</v>
      </c>
      <c r="T8" s="20" t="n">
        <v>0.11875491</v>
      </c>
      <c r="U8" s="18" t="n">
        <v>0</v>
      </c>
      <c r="V8" s="20" t="n">
        <v>0</v>
      </c>
      <c r="W8" s="18" t="n">
        <v>5.08401726</v>
      </c>
      <c r="X8" s="20" t="n">
        <v>0.43125003</v>
      </c>
    </row>
    <row r="9" spans="1:24">
      <c r="A9" s="15" t="s">
        <v>184</v>
      </c>
      <c r="B9" s="17" t="n">
        <v>9651</v>
      </c>
      <c r="C9" s="18">
        <f>(547.0/B9*100)</f>
        <v/>
      </c>
      <c r="D9" s="19" t="n">
        <v>9104</v>
      </c>
      <c r="E9" s="18" t="n">
        <v>19.76668541</v>
      </c>
      <c r="F9" s="20" t="n">
        <v>0.43495755</v>
      </c>
      <c r="G9" s="18" t="n">
        <v>5.19219246</v>
      </c>
      <c r="H9" s="20" t="n">
        <v>0.30355578</v>
      </c>
      <c r="I9" s="18" t="n">
        <v>10.00649626</v>
      </c>
      <c r="J9" s="20" t="n">
        <v>0.28302288</v>
      </c>
      <c r="K9" s="18" t="n">
        <v>20.16740997</v>
      </c>
      <c r="L9" s="20" t="n">
        <v>0.46166802</v>
      </c>
      <c r="M9" s="18" t="n">
        <v>35.47727063</v>
      </c>
      <c r="N9" s="20" t="n">
        <v>0.67118184</v>
      </c>
      <c r="O9" s="18" t="n">
        <v>0.05004097</v>
      </c>
      <c r="P9" s="20" t="n">
        <v>0.01991098</v>
      </c>
      <c r="Q9" s="18" t="s">
        <v>182</v>
      </c>
      <c r="R9" s="20" t="s">
        <v>182</v>
      </c>
      <c r="S9" s="18" t="n">
        <v>3.15349364</v>
      </c>
      <c r="T9" s="20" t="n">
        <v>0.5633157600000001</v>
      </c>
      <c r="U9" s="18" t="n">
        <v>0</v>
      </c>
      <c r="V9" s="20" t="n">
        <v>0</v>
      </c>
      <c r="W9" s="18" t="n">
        <v>6.18641066</v>
      </c>
      <c r="X9" s="20" t="n">
        <v>0.51462674</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17.71812146</v>
      </c>
      <c r="F11" s="20" t="n">
        <v>0.48664846</v>
      </c>
      <c r="G11" s="18" t="n">
        <v>6.71756314</v>
      </c>
      <c r="H11" s="20" t="n">
        <v>0.40739519</v>
      </c>
      <c r="I11" s="18" t="n">
        <v>11.26693014</v>
      </c>
      <c r="J11" s="20" t="n">
        <v>0.37655753</v>
      </c>
      <c r="K11" s="18" t="n">
        <v>20.0640034</v>
      </c>
      <c r="L11" s="20" t="n">
        <v>0.57609481</v>
      </c>
      <c r="M11" s="18" t="n">
        <v>37.71831601</v>
      </c>
      <c r="N11" s="20" t="n">
        <v>0.81139202</v>
      </c>
      <c r="O11" s="18" t="n">
        <v>0.51160304</v>
      </c>
      <c r="P11" s="20" t="n">
        <v>0.12355617</v>
      </c>
      <c r="Q11" s="18" t="s">
        <v>182</v>
      </c>
      <c r="R11" s="20" t="s">
        <v>182</v>
      </c>
      <c r="S11" s="18" t="n">
        <v>0</v>
      </c>
      <c r="T11" s="20" t="n">
        <v>0</v>
      </c>
      <c r="U11" s="18" t="n">
        <v>0</v>
      </c>
      <c r="V11" s="20" t="n">
        <v>0</v>
      </c>
      <c r="W11" s="18" t="n">
        <v>6.00346281</v>
      </c>
      <c r="X11" s="20" t="n">
        <v>0.56645234</v>
      </c>
    </row>
    <row r="12" spans="1:24">
      <c r="A12" s="15" t="s">
        <v>187</v>
      </c>
      <c r="B12" s="17" t="n">
        <v>6894</v>
      </c>
      <c r="C12" s="18">
        <f>(127.0/B12*100)</f>
        <v/>
      </c>
      <c r="D12" s="19" t="n">
        <v>6767</v>
      </c>
      <c r="E12" s="18" t="n">
        <v>19.66015179</v>
      </c>
      <c r="F12" s="20" t="n">
        <v>0.56464282</v>
      </c>
      <c r="G12" s="18" t="n">
        <v>7.02198673</v>
      </c>
      <c r="H12" s="20" t="n">
        <v>0.33462067</v>
      </c>
      <c r="I12" s="18" t="n">
        <v>10.02364651</v>
      </c>
      <c r="J12" s="20" t="n">
        <v>0.43061168</v>
      </c>
      <c r="K12" s="18" t="n">
        <v>17.17745979</v>
      </c>
      <c r="L12" s="20" t="n">
        <v>0.5328327899999999</v>
      </c>
      <c r="M12" s="18" t="n">
        <v>38.3273944</v>
      </c>
      <c r="N12" s="20" t="n">
        <v>0.79519056</v>
      </c>
      <c r="O12" s="18" t="n">
        <v>0.27941933</v>
      </c>
      <c r="P12" s="20" t="n">
        <v>0.06467172</v>
      </c>
      <c r="Q12" s="18" t="s">
        <v>182</v>
      </c>
      <c r="R12" s="20" t="s">
        <v>182</v>
      </c>
      <c r="S12" s="18" t="n">
        <v>2.37512526</v>
      </c>
      <c r="T12" s="20" t="n">
        <v>0.59821216</v>
      </c>
      <c r="U12" s="18" t="n">
        <v>0</v>
      </c>
      <c r="V12" s="20" t="n">
        <v>0</v>
      </c>
      <c r="W12" s="18" t="n">
        <v>5.1348162</v>
      </c>
      <c r="X12" s="20" t="n">
        <v>0.46176612</v>
      </c>
    </row>
    <row r="13" spans="1:24">
      <c r="A13" s="15" t="s">
        <v>188</v>
      </c>
      <c r="B13" s="17" t="n">
        <v>7161</v>
      </c>
      <c r="C13" s="18">
        <f>(315.0/B13*100)</f>
        <v/>
      </c>
      <c r="D13" s="19" t="n">
        <v>6846</v>
      </c>
      <c r="E13" s="18" t="n">
        <v>18.95905044</v>
      </c>
      <c r="F13" s="20" t="n">
        <v>0.60407769</v>
      </c>
      <c r="G13" s="18" t="n">
        <v>5.21063625</v>
      </c>
      <c r="H13" s="20" t="n">
        <v>0.35224917</v>
      </c>
      <c r="I13" s="18" t="n">
        <v>8.534510129999999</v>
      </c>
      <c r="J13" s="20" t="n">
        <v>0.39680832</v>
      </c>
      <c r="K13" s="18" t="n">
        <v>18.13890365</v>
      </c>
      <c r="L13" s="20" t="n">
        <v>0.53311578</v>
      </c>
      <c r="M13" s="18" t="n">
        <v>39.21889671</v>
      </c>
      <c r="N13" s="20" t="n">
        <v>0.83302973</v>
      </c>
      <c r="O13" s="18" t="n">
        <v>0.2169277</v>
      </c>
      <c r="P13" s="20" t="n">
        <v>0.05239598</v>
      </c>
      <c r="Q13" s="18" t="s">
        <v>182</v>
      </c>
      <c r="R13" s="20" t="s">
        <v>182</v>
      </c>
      <c r="S13" s="18" t="n">
        <v>4.18968514</v>
      </c>
      <c r="T13" s="20" t="n">
        <v>0.48142632</v>
      </c>
      <c r="U13" s="18" t="n">
        <v>0</v>
      </c>
      <c r="V13" s="20" t="n">
        <v>0</v>
      </c>
      <c r="W13" s="18" t="n">
        <v>5.53138999</v>
      </c>
      <c r="X13" s="20" t="n">
        <v>0.50987383</v>
      </c>
    </row>
    <row r="14" spans="1:24">
      <c r="A14" s="15" t="s">
        <v>189</v>
      </c>
      <c r="B14" s="17" t="n">
        <v>5587</v>
      </c>
      <c r="C14" s="18">
        <f>(192.0/B14*100)</f>
        <v/>
      </c>
      <c r="D14" s="19" t="n">
        <v>5395</v>
      </c>
      <c r="E14" s="18" t="n">
        <v>32.12784019</v>
      </c>
      <c r="F14" s="20" t="n">
        <v>0.71120375</v>
      </c>
      <c r="G14" s="18" t="n">
        <v>7.74061695</v>
      </c>
      <c r="H14" s="20" t="n">
        <v>0.45241337</v>
      </c>
      <c r="I14" s="18" t="n">
        <v>10.80126944</v>
      </c>
      <c r="J14" s="20" t="n">
        <v>0.4838263</v>
      </c>
      <c r="K14" s="18" t="n">
        <v>18.13823523</v>
      </c>
      <c r="L14" s="20" t="n">
        <v>0.58616898</v>
      </c>
      <c r="M14" s="18" t="n">
        <v>27.65623889</v>
      </c>
      <c r="N14" s="20" t="n">
        <v>0.6902519499999999</v>
      </c>
      <c r="O14" s="18" t="n">
        <v>0.61419571</v>
      </c>
      <c r="P14" s="20" t="n">
        <v>0.11398136</v>
      </c>
      <c r="Q14" s="18" t="s">
        <v>182</v>
      </c>
      <c r="R14" s="20" t="s">
        <v>182</v>
      </c>
      <c r="S14" s="18" t="n">
        <v>0</v>
      </c>
      <c r="T14" s="20" t="n">
        <v>0</v>
      </c>
      <c r="U14" s="18" t="n">
        <v>0</v>
      </c>
      <c r="V14" s="20" t="n">
        <v>0</v>
      </c>
      <c r="W14" s="18" t="n">
        <v>2.92160359</v>
      </c>
      <c r="X14" s="20" t="n">
        <v>0.2643688</v>
      </c>
    </row>
    <row r="15" spans="1:24">
      <c r="A15" s="15" t="s">
        <v>190</v>
      </c>
      <c r="B15" s="17" t="n">
        <v>5882</v>
      </c>
      <c r="C15" s="18">
        <f>(145.0/B15*100)</f>
        <v/>
      </c>
      <c r="D15" s="19" t="n">
        <v>5737</v>
      </c>
      <c r="E15" s="18" t="n">
        <v>8.904068240000001</v>
      </c>
      <c r="F15" s="20" t="n">
        <v>0.406424</v>
      </c>
      <c r="G15" s="18" t="n">
        <v>4.90558517</v>
      </c>
      <c r="H15" s="20" t="n">
        <v>0.34244238</v>
      </c>
      <c r="I15" s="18" t="n">
        <v>9.099366460000001</v>
      </c>
      <c r="J15" s="20" t="n">
        <v>0.43669902</v>
      </c>
      <c r="K15" s="18" t="n">
        <v>20.24695153</v>
      </c>
      <c r="L15" s="20" t="n">
        <v>0.54636442</v>
      </c>
      <c r="M15" s="18" t="n">
        <v>51.50398964</v>
      </c>
      <c r="N15" s="20" t="n">
        <v>0.75860178</v>
      </c>
      <c r="O15" s="18" t="n">
        <v>0.47078478</v>
      </c>
      <c r="P15" s="20" t="n">
        <v>0.10640926</v>
      </c>
      <c r="Q15" s="18" t="s">
        <v>182</v>
      </c>
      <c r="R15" s="20" t="s">
        <v>182</v>
      </c>
      <c r="S15" s="18" t="n">
        <v>1.02877474</v>
      </c>
      <c r="T15" s="20" t="n">
        <v>0.46107984</v>
      </c>
      <c r="U15" s="18" t="n">
        <v>0</v>
      </c>
      <c r="V15" s="20" t="n">
        <v>0</v>
      </c>
      <c r="W15" s="18" t="n">
        <v>3.84047944</v>
      </c>
      <c r="X15" s="20" t="n">
        <v>0.37580803</v>
      </c>
    </row>
    <row r="16" spans="1:24">
      <c r="A16" s="15" t="s">
        <v>191</v>
      </c>
      <c r="B16" s="17" t="n">
        <v>6108</v>
      </c>
      <c r="C16" s="18">
        <f>(258.0/B16*100)</f>
        <v/>
      </c>
      <c r="D16" s="19" t="n">
        <v>5850</v>
      </c>
      <c r="E16" s="18" t="n">
        <v>8.87533438</v>
      </c>
      <c r="F16" s="20" t="n">
        <v>0.35206511</v>
      </c>
      <c r="G16" s="18" t="n">
        <v>5.19047085</v>
      </c>
      <c r="H16" s="20" t="n">
        <v>0.30637554</v>
      </c>
      <c r="I16" s="18" t="n">
        <v>11.44935122</v>
      </c>
      <c r="J16" s="20" t="n">
        <v>0.43554626</v>
      </c>
      <c r="K16" s="18" t="n">
        <v>20.35800674</v>
      </c>
      <c r="L16" s="20" t="n">
        <v>0.62474875</v>
      </c>
      <c r="M16" s="18" t="n">
        <v>46.49411011</v>
      </c>
      <c r="N16" s="20" t="n">
        <v>0.89803171</v>
      </c>
      <c r="O16" s="18" t="n">
        <v>0.51344234</v>
      </c>
      <c r="P16" s="20" t="n">
        <v>0.08759559</v>
      </c>
      <c r="Q16" s="18" t="s">
        <v>182</v>
      </c>
      <c r="R16" s="20" t="s">
        <v>182</v>
      </c>
      <c r="S16" s="18" t="n">
        <v>0</v>
      </c>
      <c r="T16" s="20" t="n">
        <v>0</v>
      </c>
      <c r="U16" s="18" t="n">
        <v>0</v>
      </c>
      <c r="V16" s="20" t="n">
        <v>0</v>
      </c>
      <c r="W16" s="18" t="n">
        <v>7.11928437</v>
      </c>
      <c r="X16" s="20" t="n">
        <v>0.6586278</v>
      </c>
    </row>
    <row r="17" spans="1:24">
      <c r="A17" s="15" t="s">
        <v>192</v>
      </c>
      <c r="B17" s="17" t="n">
        <v>6504</v>
      </c>
      <c r="C17" s="18">
        <f>(784.0/B17*100)</f>
        <v/>
      </c>
      <c r="D17" s="19" t="n">
        <v>5720</v>
      </c>
      <c r="E17" s="18" t="n">
        <v>28.66926319</v>
      </c>
      <c r="F17" s="20" t="n">
        <v>0.76637449</v>
      </c>
      <c r="G17" s="18" t="n">
        <v>9.073264979999999</v>
      </c>
      <c r="H17" s="20" t="n">
        <v>0.3654859</v>
      </c>
      <c r="I17" s="18" t="n">
        <v>9.488835030000001</v>
      </c>
      <c r="J17" s="20" t="n">
        <v>0.4259603</v>
      </c>
      <c r="K17" s="18" t="n">
        <v>14.9348102</v>
      </c>
      <c r="L17" s="20" t="n">
        <v>0.50434963</v>
      </c>
      <c r="M17" s="18" t="n">
        <v>30.86919905</v>
      </c>
      <c r="N17" s="20" t="n">
        <v>0.75892506</v>
      </c>
      <c r="O17" s="18" t="n">
        <v>0</v>
      </c>
      <c r="P17" s="20" t="n">
        <v>0</v>
      </c>
      <c r="Q17" s="18" t="s">
        <v>182</v>
      </c>
      <c r="R17" s="20" t="s">
        <v>182</v>
      </c>
      <c r="S17" s="18" t="n">
        <v>2.58975237</v>
      </c>
      <c r="T17" s="20" t="n">
        <v>0.34400553</v>
      </c>
      <c r="U17" s="18" t="n">
        <v>0</v>
      </c>
      <c r="V17" s="20" t="n">
        <v>0</v>
      </c>
      <c r="W17" s="18" t="n">
        <v>4.37487517</v>
      </c>
      <c r="X17" s="20" t="n">
        <v>0.42177921</v>
      </c>
    </row>
    <row r="18" spans="1:24">
      <c r="A18" s="15" t="s">
        <v>193</v>
      </c>
      <c r="B18" s="17" t="n">
        <v>5532</v>
      </c>
      <c r="C18" s="18">
        <f>(39.0/B18*100)</f>
        <v/>
      </c>
      <c r="D18" s="19" t="n">
        <v>5493</v>
      </c>
      <c r="E18" s="18" t="n">
        <v>17.45092104</v>
      </c>
      <c r="F18" s="20" t="n">
        <v>0.58947983</v>
      </c>
      <c r="G18" s="18" t="n">
        <v>8.03357083</v>
      </c>
      <c r="H18" s="20" t="n">
        <v>0.46435232</v>
      </c>
      <c r="I18" s="18" t="n">
        <v>10.99553891</v>
      </c>
      <c r="J18" s="20" t="n">
        <v>0.56927134</v>
      </c>
      <c r="K18" s="18" t="n">
        <v>19.50031009</v>
      </c>
      <c r="L18" s="20" t="n">
        <v>0.5617391900000001</v>
      </c>
      <c r="M18" s="18" t="n">
        <v>35.9840329</v>
      </c>
      <c r="N18" s="20" t="n">
        <v>0.87517075</v>
      </c>
      <c r="O18" s="18" t="n">
        <v>1.16376988</v>
      </c>
      <c r="P18" s="20" t="n">
        <v>0.19341029</v>
      </c>
      <c r="Q18" s="18" t="s">
        <v>182</v>
      </c>
      <c r="R18" s="20" t="s">
        <v>182</v>
      </c>
      <c r="S18" s="18" t="n">
        <v>0</v>
      </c>
      <c r="T18" s="20" t="n">
        <v>0</v>
      </c>
      <c r="U18" s="18" t="n">
        <v>0</v>
      </c>
      <c r="V18" s="20" t="n">
        <v>0</v>
      </c>
      <c r="W18" s="18" t="n">
        <v>6.87185634</v>
      </c>
      <c r="X18" s="20" t="n">
        <v>0.83831901</v>
      </c>
    </row>
    <row r="19" spans="1:24">
      <c r="A19" s="15" t="s">
        <v>194</v>
      </c>
      <c r="B19" s="17" t="n">
        <v>5658</v>
      </c>
      <c r="C19" s="18">
        <f>(137.0/B19*100)</f>
        <v/>
      </c>
      <c r="D19" s="19" t="n">
        <v>5521</v>
      </c>
      <c r="E19" s="18" t="n">
        <v>14.05470616</v>
      </c>
      <c r="F19" s="20" t="n">
        <v>0.55103695</v>
      </c>
      <c r="G19" s="18" t="n">
        <v>6.22038899</v>
      </c>
      <c r="H19" s="20" t="n">
        <v>0.32998606</v>
      </c>
      <c r="I19" s="18" t="n">
        <v>11.45708286</v>
      </c>
      <c r="J19" s="20" t="n">
        <v>0.48966011</v>
      </c>
      <c r="K19" s="18" t="n">
        <v>19.25254936</v>
      </c>
      <c r="L19" s="20" t="n">
        <v>0.5998319600000001</v>
      </c>
      <c r="M19" s="18" t="n">
        <v>43.87940576</v>
      </c>
      <c r="N19" s="20" t="n">
        <v>0.9007311</v>
      </c>
      <c r="O19" s="18" t="n">
        <v>0.6434072</v>
      </c>
      <c r="P19" s="20" t="n">
        <v>0.13334194</v>
      </c>
      <c r="Q19" s="18" t="s">
        <v>182</v>
      </c>
      <c r="R19" s="20" t="s">
        <v>182</v>
      </c>
      <c r="S19" s="18" t="n">
        <v>0</v>
      </c>
      <c r="T19" s="20" t="n">
        <v>0</v>
      </c>
      <c r="U19" s="18" t="n">
        <v>0</v>
      </c>
      <c r="V19" s="20" t="n">
        <v>0</v>
      </c>
      <c r="W19" s="18" t="n">
        <v>4.49245965</v>
      </c>
      <c r="X19" s="20" t="n">
        <v>0.43313346</v>
      </c>
    </row>
    <row r="20" spans="1:24">
      <c r="A20" s="15" t="s">
        <v>195</v>
      </c>
      <c r="B20" s="17" t="n">
        <v>3371</v>
      </c>
      <c r="C20" s="18">
        <f>(81.0/B20*100)</f>
        <v/>
      </c>
      <c r="D20" s="19" t="n">
        <v>3290</v>
      </c>
      <c r="E20" s="18" t="n">
        <v>25.31247396</v>
      </c>
      <c r="F20" s="20" t="n">
        <v>0.76966184</v>
      </c>
      <c r="G20" s="18" t="n">
        <v>4.20713499</v>
      </c>
      <c r="H20" s="20" t="n">
        <v>0.32955954</v>
      </c>
      <c r="I20" s="18" t="n">
        <v>11.65188297</v>
      </c>
      <c r="J20" s="20" t="n">
        <v>0.5834904</v>
      </c>
      <c r="K20" s="18" t="n">
        <v>21.8681128</v>
      </c>
      <c r="L20" s="20" t="n">
        <v>0.70885982</v>
      </c>
      <c r="M20" s="18" t="n">
        <v>32.64651022</v>
      </c>
      <c r="N20" s="20" t="n">
        <v>0.68950849</v>
      </c>
      <c r="O20" s="18" t="n">
        <v>0</v>
      </c>
      <c r="P20" s="20" t="n">
        <v>0</v>
      </c>
      <c r="Q20" s="18" t="s">
        <v>182</v>
      </c>
      <c r="R20" s="20" t="s">
        <v>182</v>
      </c>
      <c r="S20" s="18" t="n">
        <v>0</v>
      </c>
      <c r="T20" s="20" t="n">
        <v>0</v>
      </c>
      <c r="U20" s="18" t="n">
        <v>0</v>
      </c>
      <c r="V20" s="20" t="n">
        <v>0</v>
      </c>
      <c r="W20" s="18" t="n">
        <v>4.31388505</v>
      </c>
      <c r="X20" s="20" t="n">
        <v>0.37536616</v>
      </c>
    </row>
    <row r="21" spans="1:24">
      <c r="A21" s="15" t="s">
        <v>196</v>
      </c>
      <c r="B21" s="17" t="n">
        <v>5741</v>
      </c>
      <c r="C21" s="18">
        <f>(79.0/B21*100)</f>
        <v/>
      </c>
      <c r="D21" s="19" t="n">
        <v>5662</v>
      </c>
      <c r="E21" s="18" t="n">
        <v>6.07042797</v>
      </c>
      <c r="F21" s="20" t="n">
        <v>0.33928788</v>
      </c>
      <c r="G21" s="18" t="n">
        <v>3.24065703</v>
      </c>
      <c r="H21" s="20" t="n">
        <v>0.25065268</v>
      </c>
      <c r="I21" s="18" t="n">
        <v>8.298390210000001</v>
      </c>
      <c r="J21" s="20" t="n">
        <v>0.40933436</v>
      </c>
      <c r="K21" s="18" t="n">
        <v>23.8847986</v>
      </c>
      <c r="L21" s="20" t="n">
        <v>0.71682219</v>
      </c>
      <c r="M21" s="18" t="n">
        <v>56.3789947</v>
      </c>
      <c r="N21" s="20" t="n">
        <v>0.81908261</v>
      </c>
      <c r="O21" s="18" t="n">
        <v>0.18196995</v>
      </c>
      <c r="P21" s="20" t="n">
        <v>0.05700395</v>
      </c>
      <c r="Q21" s="18" t="s">
        <v>182</v>
      </c>
      <c r="R21" s="20" t="s">
        <v>182</v>
      </c>
      <c r="S21" s="18" t="n">
        <v>0</v>
      </c>
      <c r="T21" s="20" t="n">
        <v>0</v>
      </c>
      <c r="U21" s="18" t="n">
        <v>0</v>
      </c>
      <c r="V21" s="20" t="n">
        <v>0</v>
      </c>
      <c r="W21" s="18" t="n">
        <v>1.94476154</v>
      </c>
      <c r="X21" s="20" t="n">
        <v>0.2013334</v>
      </c>
    </row>
    <row r="22" spans="1:24">
      <c r="A22" s="15" t="s">
        <v>197</v>
      </c>
      <c r="B22" s="17" t="n">
        <v>6598</v>
      </c>
      <c r="C22" s="18">
        <f>(100.0/B22*100)</f>
        <v/>
      </c>
      <c r="D22" s="19" t="n">
        <v>6498</v>
      </c>
      <c r="E22" s="18" t="n">
        <v>37.59530677</v>
      </c>
      <c r="F22" s="20" t="n">
        <v>1.204565</v>
      </c>
      <c r="G22" s="18" t="n">
        <v>10.99181552</v>
      </c>
      <c r="H22" s="20" t="n">
        <v>0.43898546</v>
      </c>
      <c r="I22" s="18" t="n">
        <v>8.82864644</v>
      </c>
      <c r="J22" s="20" t="n">
        <v>0.45636815</v>
      </c>
      <c r="K22" s="18" t="n">
        <v>9.06029346</v>
      </c>
      <c r="L22" s="20" t="n">
        <v>0.44266215</v>
      </c>
      <c r="M22" s="18" t="n">
        <v>13.15150811</v>
      </c>
      <c r="N22" s="20" t="n">
        <v>0.68027603</v>
      </c>
      <c r="O22" s="18" t="n">
        <v>2.35867267</v>
      </c>
      <c r="P22" s="20" t="n">
        <v>0.31567483</v>
      </c>
      <c r="Q22" s="18" t="s">
        <v>182</v>
      </c>
      <c r="R22" s="20" t="s">
        <v>182</v>
      </c>
      <c r="S22" s="18" t="n">
        <v>10.38432823</v>
      </c>
      <c r="T22" s="20" t="n">
        <v>1.34076654</v>
      </c>
      <c r="U22" s="18" t="n">
        <v>0</v>
      </c>
      <c r="V22" s="20" t="n">
        <v>0</v>
      </c>
      <c r="W22" s="18" t="n">
        <v>7.62942881</v>
      </c>
      <c r="X22" s="20" t="n">
        <v>0.74117042</v>
      </c>
    </row>
    <row r="23" spans="1:24">
      <c r="A23" s="15" t="s">
        <v>198</v>
      </c>
      <c r="B23" s="17" t="n">
        <v>11583</v>
      </c>
      <c r="C23" s="18">
        <f>(512.0/B23*100)</f>
        <v/>
      </c>
      <c r="D23" s="19" t="n">
        <v>11071</v>
      </c>
      <c r="E23" s="18" t="n">
        <v>9.17942446</v>
      </c>
      <c r="F23" s="20" t="n">
        <v>0.41858595</v>
      </c>
      <c r="G23" s="18" t="n">
        <v>6.40581881</v>
      </c>
      <c r="H23" s="20" t="n">
        <v>0.36470314</v>
      </c>
      <c r="I23" s="18" t="n">
        <v>9.11493684</v>
      </c>
      <c r="J23" s="20" t="n">
        <v>0.41487481</v>
      </c>
      <c r="K23" s="18" t="n">
        <v>19.80656129</v>
      </c>
      <c r="L23" s="20" t="n">
        <v>0.62952541</v>
      </c>
      <c r="M23" s="18" t="n">
        <v>49.18938158</v>
      </c>
      <c r="N23" s="20" t="n">
        <v>0.80172268</v>
      </c>
      <c r="O23" s="18" t="n">
        <v>0.42102046</v>
      </c>
      <c r="P23" s="20" t="n">
        <v>0.10167526</v>
      </c>
      <c r="Q23" s="18" t="s">
        <v>182</v>
      </c>
      <c r="R23" s="20" t="s">
        <v>182</v>
      </c>
      <c r="S23" s="18" t="n">
        <v>0</v>
      </c>
      <c r="T23" s="20" t="n">
        <v>0</v>
      </c>
      <c r="U23" s="18" t="n">
        <v>0</v>
      </c>
      <c r="V23" s="20" t="n">
        <v>0</v>
      </c>
      <c r="W23" s="18" t="n">
        <v>5.88285657</v>
      </c>
      <c r="X23" s="20" t="n">
        <v>0.48508988</v>
      </c>
    </row>
    <row r="24" spans="1:24">
      <c r="A24" s="15" t="s">
        <v>199</v>
      </c>
      <c r="B24" s="17" t="n">
        <v>6647</v>
      </c>
      <c r="C24" s="18">
        <f>(17.0/B24*100)</f>
        <v/>
      </c>
      <c r="D24" s="19" t="n">
        <v>6630</v>
      </c>
      <c r="E24" s="18" t="n">
        <v>9.702862250000001</v>
      </c>
      <c r="F24" s="20" t="n">
        <v>0.47188737</v>
      </c>
      <c r="G24" s="18" t="n">
        <v>1.31542372</v>
      </c>
      <c r="H24" s="20" t="n">
        <v>0.1392591</v>
      </c>
      <c r="I24" s="18" t="n">
        <v>5.50318514</v>
      </c>
      <c r="J24" s="20" t="n">
        <v>0.28952843</v>
      </c>
      <c r="K24" s="18" t="n">
        <v>21.70164887</v>
      </c>
      <c r="L24" s="20" t="n">
        <v>0.60664409</v>
      </c>
      <c r="M24" s="18" t="n">
        <v>59.49938568</v>
      </c>
      <c r="N24" s="20" t="n">
        <v>0.87787827</v>
      </c>
      <c r="O24" s="18" t="n">
        <v>0.74251018</v>
      </c>
      <c r="P24" s="20" t="n">
        <v>0.13552629</v>
      </c>
      <c r="Q24" s="18" t="s">
        <v>182</v>
      </c>
      <c r="R24" s="20" t="s">
        <v>182</v>
      </c>
      <c r="S24" s="18" t="n">
        <v>0</v>
      </c>
      <c r="T24" s="20" t="n">
        <v>0</v>
      </c>
      <c r="U24" s="18" t="n">
        <v>0</v>
      </c>
      <c r="V24" s="20" t="n">
        <v>0</v>
      </c>
      <c r="W24" s="18" t="n">
        <v>1.53498415</v>
      </c>
      <c r="X24" s="20" t="n">
        <v>0.24305761</v>
      </c>
    </row>
    <row r="25" spans="1:24">
      <c r="A25" s="15" t="s">
        <v>200</v>
      </c>
      <c r="B25" s="17" t="n">
        <v>5581</v>
      </c>
      <c r="C25" s="18">
        <f>(28.0/B25*100)</f>
        <v/>
      </c>
      <c r="D25" s="19" t="n">
        <v>5553</v>
      </c>
      <c r="E25" s="18" t="n">
        <v>43.57341895</v>
      </c>
      <c r="F25" s="20" t="n">
        <v>0.69751044</v>
      </c>
      <c r="G25" s="18" t="n">
        <v>7.2259276</v>
      </c>
      <c r="H25" s="20" t="n">
        <v>0.31130601</v>
      </c>
      <c r="I25" s="18" t="n">
        <v>10.85591824</v>
      </c>
      <c r="J25" s="20" t="n">
        <v>0.47320581</v>
      </c>
      <c r="K25" s="18" t="n">
        <v>15.54329199</v>
      </c>
      <c r="L25" s="20" t="n">
        <v>0.42359189</v>
      </c>
      <c r="M25" s="18" t="n">
        <v>21.02273972</v>
      </c>
      <c r="N25" s="20" t="n">
        <v>0.53573354</v>
      </c>
      <c r="O25" s="18" t="n">
        <v>0.26888821</v>
      </c>
      <c r="P25" s="20" t="n">
        <v>0.07687529999999999</v>
      </c>
      <c r="Q25" s="18" t="s">
        <v>182</v>
      </c>
      <c r="R25" s="20" t="s">
        <v>182</v>
      </c>
      <c r="S25" s="18" t="n">
        <v>0</v>
      </c>
      <c r="T25" s="20" t="n">
        <v>0</v>
      </c>
      <c r="U25" s="18" t="n">
        <v>0</v>
      </c>
      <c r="V25" s="20" t="n">
        <v>0</v>
      </c>
      <c r="W25" s="18" t="n">
        <v>1.50981529</v>
      </c>
      <c r="X25" s="20" t="n">
        <v>0.18337568</v>
      </c>
    </row>
    <row r="26" spans="1:24">
      <c r="A26" s="15" t="s">
        <v>201</v>
      </c>
      <c r="B26" s="17" t="n">
        <v>4869</v>
      </c>
      <c r="C26" s="18">
        <f>(100.0/B26*100)</f>
        <v/>
      </c>
      <c r="D26" s="19" t="n">
        <v>4769</v>
      </c>
      <c r="E26" s="18" t="n">
        <v>5.7112128</v>
      </c>
      <c r="F26" s="20" t="n">
        <v>0.333254</v>
      </c>
      <c r="G26" s="18" t="n">
        <v>8.34798264</v>
      </c>
      <c r="H26" s="20" t="n">
        <v>0.46547767</v>
      </c>
      <c r="I26" s="18" t="n">
        <v>13.92597578</v>
      </c>
      <c r="J26" s="20" t="n">
        <v>0.43012159</v>
      </c>
      <c r="K26" s="18" t="n">
        <v>26.64549194</v>
      </c>
      <c r="L26" s="20" t="n">
        <v>0.76739314</v>
      </c>
      <c r="M26" s="18" t="n">
        <v>42.88020471</v>
      </c>
      <c r="N26" s="20" t="n">
        <v>0.74355231</v>
      </c>
      <c r="O26" s="18" t="n">
        <v>0</v>
      </c>
      <c r="P26" s="20" t="n">
        <v>0</v>
      </c>
      <c r="Q26" s="18" t="s">
        <v>182</v>
      </c>
      <c r="R26" s="20" t="s">
        <v>182</v>
      </c>
      <c r="S26" s="18" t="n">
        <v>0</v>
      </c>
      <c r="T26" s="20" t="n">
        <v>0</v>
      </c>
      <c r="U26" s="18" t="n">
        <v>0</v>
      </c>
      <c r="V26" s="20" t="n">
        <v>0</v>
      </c>
      <c r="W26" s="18" t="n">
        <v>2.48913213</v>
      </c>
      <c r="X26" s="20" t="n">
        <v>0.26171051</v>
      </c>
    </row>
    <row r="27" spans="1:24">
      <c r="A27" s="15" t="s">
        <v>202</v>
      </c>
      <c r="B27" s="17" t="n">
        <v>5299</v>
      </c>
      <c r="C27" s="18">
        <f>(174.0/B27*100)</f>
        <v/>
      </c>
      <c r="D27" s="19" t="n">
        <v>5125</v>
      </c>
      <c r="E27" s="18" t="n">
        <v>16.33911753</v>
      </c>
      <c r="F27" s="20" t="n">
        <v>0.49465732</v>
      </c>
      <c r="G27" s="18" t="n">
        <v>5.9655411</v>
      </c>
      <c r="H27" s="20" t="n">
        <v>0.3084556</v>
      </c>
      <c r="I27" s="18" t="n">
        <v>10.15823229</v>
      </c>
      <c r="J27" s="20" t="n">
        <v>0.41845084</v>
      </c>
      <c r="K27" s="18" t="n">
        <v>20.22247845</v>
      </c>
      <c r="L27" s="20" t="n">
        <v>0.60529035</v>
      </c>
      <c r="M27" s="18" t="n">
        <v>36.93399282</v>
      </c>
      <c r="N27" s="20" t="n">
        <v>0.61821954</v>
      </c>
      <c r="O27" s="18" t="n">
        <v>1.20784237</v>
      </c>
      <c r="P27" s="20" t="n">
        <v>0.13609798</v>
      </c>
      <c r="Q27" s="18" t="s">
        <v>182</v>
      </c>
      <c r="R27" s="20" t="s">
        <v>182</v>
      </c>
      <c r="S27" s="18" t="n">
        <v>0</v>
      </c>
      <c r="T27" s="20" t="n">
        <v>0</v>
      </c>
      <c r="U27" s="18" t="n">
        <v>0</v>
      </c>
      <c r="V27" s="20" t="n">
        <v>0</v>
      </c>
      <c r="W27" s="18" t="n">
        <v>9.17279544</v>
      </c>
      <c r="X27" s="20" t="n">
        <v>0.38235784</v>
      </c>
    </row>
    <row r="28" spans="1:24">
      <c r="A28" s="15" t="s">
        <v>203</v>
      </c>
      <c r="B28" s="17" t="n">
        <v>7568</v>
      </c>
      <c r="C28" s="18">
        <f>(134.0/B28*100)</f>
        <v/>
      </c>
      <c r="D28" s="19" t="n">
        <v>7434</v>
      </c>
      <c r="E28" s="18" t="n">
        <v>17.72422035</v>
      </c>
      <c r="F28" s="20" t="n">
        <v>0.82686852</v>
      </c>
      <c r="G28" s="18" t="n">
        <v>6.43245534</v>
      </c>
      <c r="H28" s="20" t="n">
        <v>0.39852126</v>
      </c>
      <c r="I28" s="18" t="n">
        <v>11.08188076</v>
      </c>
      <c r="J28" s="20" t="n">
        <v>0.42259074</v>
      </c>
      <c r="K28" s="18" t="n">
        <v>21.64615733</v>
      </c>
      <c r="L28" s="20" t="n">
        <v>0.48424079</v>
      </c>
      <c r="M28" s="18" t="n">
        <v>38.90242929</v>
      </c>
      <c r="N28" s="20" t="n">
        <v>1.02230084</v>
      </c>
      <c r="O28" s="18" t="n">
        <v>2.26125479</v>
      </c>
      <c r="P28" s="20" t="n">
        <v>0.33076029</v>
      </c>
      <c r="Q28" s="18" t="s">
        <v>182</v>
      </c>
      <c r="R28" s="20" t="s">
        <v>182</v>
      </c>
      <c r="S28" s="18" t="n">
        <v>0</v>
      </c>
      <c r="T28" s="20" t="n">
        <v>0</v>
      </c>
      <c r="U28" s="18" t="n">
        <v>0</v>
      </c>
      <c r="V28" s="20" t="n">
        <v>0</v>
      </c>
      <c r="W28" s="18" t="n">
        <v>1.95160214</v>
      </c>
      <c r="X28" s="20" t="n">
        <v>0.19069954</v>
      </c>
    </row>
    <row r="29" spans="1:24">
      <c r="A29" s="15" t="s">
        <v>204</v>
      </c>
      <c r="B29" s="17" t="n">
        <v>5385</v>
      </c>
      <c r="C29" s="18">
        <f>(36.0/B29*100)</f>
        <v/>
      </c>
      <c r="D29" s="19" t="n">
        <v>5349</v>
      </c>
      <c r="E29" s="18" t="n">
        <v>17.83689409</v>
      </c>
      <c r="F29" s="20" t="n">
        <v>0.57739125</v>
      </c>
      <c r="G29" s="18" t="n">
        <v>9.2579013</v>
      </c>
      <c r="H29" s="20" t="n">
        <v>0.4148475</v>
      </c>
      <c r="I29" s="18" t="n">
        <v>12.47116521</v>
      </c>
      <c r="J29" s="20" t="n">
        <v>0.50461226</v>
      </c>
      <c r="K29" s="18" t="n">
        <v>19.45540299</v>
      </c>
      <c r="L29" s="20" t="n">
        <v>0.56655567</v>
      </c>
      <c r="M29" s="18" t="n">
        <v>36.08778464</v>
      </c>
      <c r="N29" s="20" t="n">
        <v>0.72773729</v>
      </c>
      <c r="O29" s="18" t="n">
        <v>0.11228954</v>
      </c>
      <c r="P29" s="20" t="n">
        <v>0.03614922</v>
      </c>
      <c r="Q29" s="18" t="s">
        <v>182</v>
      </c>
      <c r="R29" s="20" t="s">
        <v>182</v>
      </c>
      <c r="S29" s="18" t="n">
        <v>2.76922343</v>
      </c>
      <c r="T29" s="20" t="n">
        <v>0.24152133</v>
      </c>
      <c r="U29" s="18" t="n">
        <v>0</v>
      </c>
      <c r="V29" s="20" t="n">
        <v>0</v>
      </c>
      <c r="W29" s="18" t="n">
        <v>2.00933881</v>
      </c>
      <c r="X29" s="20" t="n">
        <v>0.2771667</v>
      </c>
    </row>
    <row r="30" spans="1:24">
      <c r="A30" s="15" t="s">
        <v>205</v>
      </c>
      <c r="B30" s="17" t="n">
        <v>4520</v>
      </c>
      <c r="C30" s="18">
        <f>(546.0/B30*100)</f>
        <v/>
      </c>
      <c r="D30" s="19" t="n">
        <v>3974</v>
      </c>
      <c r="E30" s="18" t="n">
        <v>6.0564081</v>
      </c>
      <c r="F30" s="20" t="n">
        <v>0.45057282</v>
      </c>
      <c r="G30" s="18" t="n">
        <v>3.39325069</v>
      </c>
      <c r="H30" s="20" t="n">
        <v>0.27970024</v>
      </c>
      <c r="I30" s="18" t="n">
        <v>10.6698263</v>
      </c>
      <c r="J30" s="20" t="n">
        <v>0.56135072</v>
      </c>
      <c r="K30" s="18" t="n">
        <v>24.01504526</v>
      </c>
      <c r="L30" s="20" t="n">
        <v>0.69247211</v>
      </c>
      <c r="M30" s="18" t="n">
        <v>50.13165985</v>
      </c>
      <c r="N30" s="20" t="n">
        <v>0.89166545</v>
      </c>
      <c r="O30" s="18" t="n">
        <v>0.80221346</v>
      </c>
      <c r="P30" s="20" t="n">
        <v>0.15627369</v>
      </c>
      <c r="Q30" s="18" t="s">
        <v>182</v>
      </c>
      <c r="R30" s="20" t="s">
        <v>182</v>
      </c>
      <c r="S30" s="18" t="n">
        <v>0</v>
      </c>
      <c r="T30" s="20" t="n">
        <v>0</v>
      </c>
      <c r="U30" s="18" t="n">
        <v>0</v>
      </c>
      <c r="V30" s="20" t="n">
        <v>0</v>
      </c>
      <c r="W30" s="18" t="n">
        <v>4.93159633</v>
      </c>
      <c r="X30" s="20" t="n">
        <v>0.49228022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35.24035945</v>
      </c>
      <c r="F32" s="20" t="n">
        <v>0.77920106</v>
      </c>
      <c r="G32" s="18" t="n">
        <v>10.34232011</v>
      </c>
      <c r="H32" s="20" t="n">
        <v>0.44136277</v>
      </c>
      <c r="I32" s="18" t="n">
        <v>11.73018591</v>
      </c>
      <c r="J32" s="20" t="n">
        <v>0.44837455</v>
      </c>
      <c r="K32" s="18" t="n">
        <v>16.18006843</v>
      </c>
      <c r="L32" s="20" t="n">
        <v>0.63598053</v>
      </c>
      <c r="M32" s="18" t="n">
        <v>22.7898483</v>
      </c>
      <c r="N32" s="20" t="n">
        <v>0.70875801</v>
      </c>
      <c r="O32" s="18" t="n">
        <v>0.34520353</v>
      </c>
      <c r="P32" s="20" t="n">
        <v>0.08409824</v>
      </c>
      <c r="Q32" s="18" t="s">
        <v>182</v>
      </c>
      <c r="R32" s="20" t="s">
        <v>182</v>
      </c>
      <c r="S32" s="18" t="n">
        <v>0</v>
      </c>
      <c r="T32" s="20" t="n">
        <v>0</v>
      </c>
      <c r="U32" s="18" t="n">
        <v>0</v>
      </c>
      <c r="V32" s="20" t="n">
        <v>0</v>
      </c>
      <c r="W32" s="18" t="n">
        <v>3.37201427</v>
      </c>
      <c r="X32" s="20" t="n">
        <v>0.34280368</v>
      </c>
    </row>
    <row r="33" spans="1:24">
      <c r="A33" s="15" t="s">
        <v>208</v>
      </c>
      <c r="B33" s="17" t="n">
        <v>7325</v>
      </c>
      <c r="C33" s="18">
        <f>(235.0/B33*100)</f>
        <v/>
      </c>
      <c r="D33" s="19" t="n">
        <v>7090</v>
      </c>
      <c r="E33" s="18" t="n">
        <v>12.36426826</v>
      </c>
      <c r="F33" s="20" t="n">
        <v>0.49430195</v>
      </c>
      <c r="G33" s="18" t="n">
        <v>7.17380858</v>
      </c>
      <c r="H33" s="20" t="n">
        <v>0.36307428</v>
      </c>
      <c r="I33" s="18" t="n">
        <v>16.06967433</v>
      </c>
      <c r="J33" s="20" t="n">
        <v>0.59575888</v>
      </c>
      <c r="K33" s="18" t="n">
        <v>25.78619792</v>
      </c>
      <c r="L33" s="20" t="n">
        <v>0.5491596399999999</v>
      </c>
      <c r="M33" s="18" t="n">
        <v>35.01210955</v>
      </c>
      <c r="N33" s="20" t="n">
        <v>0.6432615699999999</v>
      </c>
      <c r="O33" s="18" t="n">
        <v>0.23117833</v>
      </c>
      <c r="P33" s="20" t="n">
        <v>0.06103039</v>
      </c>
      <c r="Q33" s="18" t="s">
        <v>182</v>
      </c>
      <c r="R33" s="20" t="s">
        <v>182</v>
      </c>
      <c r="S33" s="18" t="n">
        <v>0</v>
      </c>
      <c r="T33" s="20" t="n">
        <v>0</v>
      </c>
      <c r="U33" s="18" t="n">
        <v>0</v>
      </c>
      <c r="V33" s="20" t="n">
        <v>0</v>
      </c>
      <c r="W33" s="18" t="n">
        <v>3.36276304</v>
      </c>
      <c r="X33" s="20" t="n">
        <v>0.32248071</v>
      </c>
    </row>
    <row r="34" spans="1:24">
      <c r="A34" s="15" t="s">
        <v>209</v>
      </c>
      <c r="B34" s="17" t="n">
        <v>6350</v>
      </c>
      <c r="C34" s="18">
        <f>(86.0/B34*100)</f>
        <v/>
      </c>
      <c r="D34" s="19" t="n">
        <v>6264</v>
      </c>
      <c r="E34" s="18" t="n">
        <v>21.26976625</v>
      </c>
      <c r="F34" s="20" t="n">
        <v>0.66091412</v>
      </c>
      <c r="G34" s="18" t="n">
        <v>9.49192524</v>
      </c>
      <c r="H34" s="20" t="n">
        <v>0.36054761</v>
      </c>
      <c r="I34" s="18" t="n">
        <v>9.303074609999999</v>
      </c>
      <c r="J34" s="20" t="n">
        <v>0.38378733</v>
      </c>
      <c r="K34" s="18" t="n">
        <v>16.80650899</v>
      </c>
      <c r="L34" s="20" t="n">
        <v>0.52051128</v>
      </c>
      <c r="M34" s="18" t="n">
        <v>33.00369751</v>
      </c>
      <c r="N34" s="20" t="n">
        <v>0.73889346</v>
      </c>
      <c r="O34" s="18" t="n">
        <v>1.1664654</v>
      </c>
      <c r="P34" s="20" t="n">
        <v>0.13798504</v>
      </c>
      <c r="Q34" s="18" t="s">
        <v>182</v>
      </c>
      <c r="R34" s="20" t="s">
        <v>182</v>
      </c>
      <c r="S34" s="18" t="n">
        <v>2.57979626</v>
      </c>
      <c r="T34" s="20" t="n">
        <v>0.53532241</v>
      </c>
      <c r="U34" s="18" t="n">
        <v>0</v>
      </c>
      <c r="V34" s="20" t="n">
        <v>0</v>
      </c>
      <c r="W34" s="18" t="n">
        <v>6.37876574</v>
      </c>
      <c r="X34" s="20" t="n">
        <v>0.62174487</v>
      </c>
    </row>
    <row r="35" spans="1:24">
      <c r="A35" s="15" t="s">
        <v>210</v>
      </c>
      <c r="B35" s="17" t="n">
        <v>6406</v>
      </c>
      <c r="C35" s="18">
        <f>(69.0/B35*100)</f>
        <v/>
      </c>
      <c r="D35" s="19" t="n">
        <v>6337</v>
      </c>
      <c r="E35" s="18" t="n">
        <v>25.73678232</v>
      </c>
      <c r="F35" s="20" t="n">
        <v>0.7302965</v>
      </c>
      <c r="G35" s="18" t="n">
        <v>9.36897907</v>
      </c>
      <c r="H35" s="20" t="n">
        <v>0.47903868</v>
      </c>
      <c r="I35" s="18" t="n">
        <v>13.53702032</v>
      </c>
      <c r="J35" s="20" t="n">
        <v>0.50138333</v>
      </c>
      <c r="K35" s="18" t="n">
        <v>19.71380117</v>
      </c>
      <c r="L35" s="20" t="n">
        <v>0.65318401</v>
      </c>
      <c r="M35" s="18" t="n">
        <v>25.54051996</v>
      </c>
      <c r="N35" s="20" t="n">
        <v>0.82849898</v>
      </c>
      <c r="O35" s="18" t="n">
        <v>0.52739161</v>
      </c>
      <c r="P35" s="20" t="n">
        <v>0.09266228</v>
      </c>
      <c r="Q35" s="18" t="s">
        <v>182</v>
      </c>
      <c r="R35" s="20" t="s">
        <v>182</v>
      </c>
      <c r="S35" s="18" t="n">
        <v>1.04009655</v>
      </c>
      <c r="T35" s="20" t="n">
        <v>0.05691651</v>
      </c>
      <c r="U35" s="18" t="n">
        <v>0</v>
      </c>
      <c r="V35" s="20" t="n">
        <v>0</v>
      </c>
      <c r="W35" s="18" t="n">
        <v>4.53540899</v>
      </c>
      <c r="X35" s="20" t="n">
        <v>0.28338563</v>
      </c>
    </row>
    <row r="36" spans="1:24">
      <c r="A36" s="15" t="s">
        <v>211</v>
      </c>
      <c r="B36" s="17" t="n">
        <v>6736</v>
      </c>
      <c r="C36" s="18">
        <f>(49.0/B36*100)</f>
        <v/>
      </c>
      <c r="D36" s="19" t="n">
        <v>6687</v>
      </c>
      <c r="E36" s="18" t="n">
        <v>17.27247226</v>
      </c>
      <c r="F36" s="20" t="n">
        <v>0.55026098</v>
      </c>
      <c r="G36" s="18" t="n">
        <v>4.8684724</v>
      </c>
      <c r="H36" s="20" t="n">
        <v>0.28403628</v>
      </c>
      <c r="I36" s="18" t="n">
        <v>6.83886125</v>
      </c>
      <c r="J36" s="20" t="n">
        <v>0.29666848</v>
      </c>
      <c r="K36" s="18" t="n">
        <v>16.14740465</v>
      </c>
      <c r="L36" s="20" t="n">
        <v>0.49354123</v>
      </c>
      <c r="M36" s="18" t="n">
        <v>50.7421249</v>
      </c>
      <c r="N36" s="20" t="n">
        <v>0.7958183599999999</v>
      </c>
      <c r="O36" s="18" t="n">
        <v>0.41529674</v>
      </c>
      <c r="P36" s="20" t="n">
        <v>0.08125137</v>
      </c>
      <c r="Q36" s="18" t="s">
        <v>182</v>
      </c>
      <c r="R36" s="20" t="s">
        <v>182</v>
      </c>
      <c r="S36" s="18" t="n">
        <v>0</v>
      </c>
      <c r="T36" s="20" t="n">
        <v>0</v>
      </c>
      <c r="U36" s="18" t="n">
        <v>0</v>
      </c>
      <c r="V36" s="20" t="n">
        <v>0</v>
      </c>
      <c r="W36" s="18" t="n">
        <v>3.71536781</v>
      </c>
      <c r="X36" s="20" t="n">
        <v>0.2957816</v>
      </c>
    </row>
    <row r="37" spans="1:24">
      <c r="A37" s="15" t="s">
        <v>212</v>
      </c>
      <c r="B37" s="17" t="n">
        <v>5458</v>
      </c>
      <c r="C37" s="18">
        <f>(249.0/B37*100)</f>
        <v/>
      </c>
      <c r="D37" s="19" t="n">
        <v>5209</v>
      </c>
      <c r="E37" s="18" t="n">
        <v>33.36168125</v>
      </c>
      <c r="F37" s="20" t="n">
        <v>0.86725955</v>
      </c>
      <c r="G37" s="18" t="n">
        <v>8.061155530000001</v>
      </c>
      <c r="H37" s="20" t="n">
        <v>0.36921964</v>
      </c>
      <c r="I37" s="18" t="n">
        <v>12.2013348</v>
      </c>
      <c r="J37" s="20" t="n">
        <v>0.46005054</v>
      </c>
      <c r="K37" s="18" t="n">
        <v>15.39182814</v>
      </c>
      <c r="L37" s="20" t="n">
        <v>0.59471128</v>
      </c>
      <c r="M37" s="18" t="n">
        <v>22.07539934</v>
      </c>
      <c r="N37" s="20" t="n">
        <v>0.62198476</v>
      </c>
      <c r="O37" s="18" t="n">
        <v>0.78484913</v>
      </c>
      <c r="P37" s="20" t="n">
        <v>0.13879451</v>
      </c>
      <c r="Q37" s="18" t="s">
        <v>182</v>
      </c>
      <c r="R37" s="20" t="s">
        <v>182</v>
      </c>
      <c r="S37" s="18" t="n">
        <v>0</v>
      </c>
      <c r="T37" s="20" t="n">
        <v>0</v>
      </c>
      <c r="U37" s="18" t="n">
        <v>0</v>
      </c>
      <c r="V37" s="20" t="n">
        <v>0</v>
      </c>
      <c r="W37" s="18" t="n">
        <v>8.123751800000001</v>
      </c>
      <c r="X37" s="20" t="n">
        <v>0.71526116</v>
      </c>
    </row>
    <row r="38" spans="1:24">
      <c r="A38" s="15" t="s">
        <v>213</v>
      </c>
      <c r="B38" s="17" t="n">
        <v>5860</v>
      </c>
      <c r="C38" s="18">
        <f>(64.0/B38*100)</f>
        <v/>
      </c>
      <c r="D38" s="19" t="n">
        <v>5796</v>
      </c>
      <c r="E38" s="18" t="n">
        <v>27.06142412</v>
      </c>
      <c r="F38" s="20" t="n">
        <v>0.78847998</v>
      </c>
      <c r="G38" s="18" t="n">
        <v>5.90841149</v>
      </c>
      <c r="H38" s="20" t="n">
        <v>0.34331435</v>
      </c>
      <c r="I38" s="18" t="n">
        <v>8.825995969999999</v>
      </c>
      <c r="J38" s="20" t="n">
        <v>0.42957145</v>
      </c>
      <c r="K38" s="18" t="n">
        <v>14.51461206</v>
      </c>
      <c r="L38" s="20" t="n">
        <v>0.55696712</v>
      </c>
      <c r="M38" s="18" t="n">
        <v>37.03105073</v>
      </c>
      <c r="N38" s="20" t="n">
        <v>0.78521016</v>
      </c>
      <c r="O38" s="18" t="n">
        <v>0.63859184</v>
      </c>
      <c r="P38" s="20" t="n">
        <v>0.12641848</v>
      </c>
      <c r="Q38" s="18" t="s">
        <v>182</v>
      </c>
      <c r="R38" s="20" t="s">
        <v>182</v>
      </c>
      <c r="S38" s="18" t="n">
        <v>0</v>
      </c>
      <c r="T38" s="20" t="n">
        <v>0</v>
      </c>
      <c r="U38" s="18" t="n">
        <v>0</v>
      </c>
      <c r="V38" s="20" t="n">
        <v>0</v>
      </c>
      <c r="W38" s="18" t="n">
        <v>6.0199138</v>
      </c>
      <c r="X38" s="20" t="n">
        <v>0.53595069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4.5128926</v>
      </c>
      <c r="F40" s="20" t="n">
        <v>0.34220799</v>
      </c>
      <c r="G40" s="18" t="n">
        <v>2.37133609</v>
      </c>
      <c r="H40" s="20" t="n">
        <v>0.24241822</v>
      </c>
      <c r="I40" s="18" t="n">
        <v>7.84728356</v>
      </c>
      <c r="J40" s="20" t="n">
        <v>0.4468451</v>
      </c>
      <c r="K40" s="18" t="n">
        <v>19.7824703</v>
      </c>
      <c r="L40" s="20" t="n">
        <v>0.63070142</v>
      </c>
      <c r="M40" s="18" t="n">
        <v>51.92186686</v>
      </c>
      <c r="N40" s="20" t="n">
        <v>0.99454888</v>
      </c>
      <c r="O40" s="18" t="n">
        <v>0.41341733</v>
      </c>
      <c r="P40" s="20" t="n">
        <v>0.09588235000000001</v>
      </c>
      <c r="Q40" s="18" t="s">
        <v>182</v>
      </c>
      <c r="R40" s="20" t="s">
        <v>182</v>
      </c>
      <c r="S40" s="18" t="n">
        <v>8.997510549999999</v>
      </c>
      <c r="T40" s="20" t="n">
        <v>0.2011408</v>
      </c>
      <c r="U40" s="18" t="n">
        <v>0</v>
      </c>
      <c r="V40" s="20" t="n">
        <v>0</v>
      </c>
      <c r="W40" s="18" t="n">
        <v>4.15322271</v>
      </c>
      <c r="X40" s="20" t="n">
        <v>0.6691148099999999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19.19480615</v>
      </c>
      <c r="F46" s="20" t="n">
        <v>0.65084761</v>
      </c>
      <c r="G46" s="18" t="n">
        <v>6.7549481</v>
      </c>
      <c r="H46" s="20" t="n">
        <v>0.24681259</v>
      </c>
      <c r="I46" s="18" t="n">
        <v>6.83420001</v>
      </c>
      <c r="J46" s="20" t="n">
        <v>0.25237595</v>
      </c>
      <c r="K46" s="18" t="n">
        <v>12.34784805</v>
      </c>
      <c r="L46" s="20" t="n">
        <v>0.37717204</v>
      </c>
      <c r="M46" s="18" t="n">
        <v>20.35319601</v>
      </c>
      <c r="N46" s="20" t="n">
        <v>0.66242055</v>
      </c>
      <c r="O46" s="18" t="n">
        <v>1.13942081</v>
      </c>
      <c r="P46" s="20" t="n">
        <v>0.10156822</v>
      </c>
      <c r="Q46" s="18" t="s">
        <v>182</v>
      </c>
      <c r="R46" s="20" t="s">
        <v>182</v>
      </c>
      <c r="S46" s="18" t="n">
        <v>0</v>
      </c>
      <c r="T46" s="20" t="n">
        <v>0</v>
      </c>
      <c r="U46" s="18" t="n">
        <v>0</v>
      </c>
      <c r="V46" s="20" t="n">
        <v>0</v>
      </c>
      <c r="W46" s="18" t="n">
        <v>33.37558087</v>
      </c>
      <c r="X46" s="20" t="n">
        <v>1.26648111</v>
      </c>
    </row>
    <row r="47" spans="1:24">
      <c r="A47" s="15" t="s">
        <v>222</v>
      </c>
      <c r="B47" s="17" t="n">
        <v>5928</v>
      </c>
      <c r="C47" s="18">
        <f>(148.0/B47*100)</f>
        <v/>
      </c>
      <c r="D47" s="19" t="n">
        <v>5780</v>
      </c>
      <c r="E47" s="18" t="n">
        <v>6.78838152</v>
      </c>
      <c r="F47" s="20" t="n">
        <v>0.33304515</v>
      </c>
      <c r="G47" s="18" t="n">
        <v>6.63379826</v>
      </c>
      <c r="H47" s="20" t="n">
        <v>0.38145726</v>
      </c>
      <c r="I47" s="18" t="n">
        <v>8.009816819999999</v>
      </c>
      <c r="J47" s="20" t="n">
        <v>0.36251877</v>
      </c>
      <c r="K47" s="18" t="n">
        <v>17.55358829</v>
      </c>
      <c r="L47" s="20" t="n">
        <v>0.54955278</v>
      </c>
      <c r="M47" s="18" t="n">
        <v>44.50886557</v>
      </c>
      <c r="N47" s="20" t="n">
        <v>1.02693528</v>
      </c>
      <c r="O47" s="18" t="n">
        <v>1.43520156</v>
      </c>
      <c r="P47" s="20" t="n">
        <v>0.18695101</v>
      </c>
      <c r="Q47" s="18" t="s">
        <v>182</v>
      </c>
      <c r="R47" s="20" t="s">
        <v>182</v>
      </c>
      <c r="S47" s="18" t="n">
        <v>0</v>
      </c>
      <c r="T47" s="20" t="n">
        <v>0</v>
      </c>
      <c r="U47" s="18" t="n">
        <v>0</v>
      </c>
      <c r="V47" s="20" t="n">
        <v>0</v>
      </c>
      <c r="W47" s="18" t="n">
        <v>15.07034798</v>
      </c>
      <c r="X47" s="20" t="n">
        <v>1.05657229</v>
      </c>
    </row>
    <row r="48" spans="1:24">
      <c r="A48" s="15" t="s">
        <v>223</v>
      </c>
      <c r="B48" s="17" t="n">
        <v>9841</v>
      </c>
      <c r="C48" s="18">
        <f>(19.0/B48*100)</f>
        <v/>
      </c>
      <c r="D48" s="19" t="n">
        <v>9822</v>
      </c>
      <c r="E48" s="18" t="n">
        <v>8.46340382</v>
      </c>
      <c r="F48" s="20" t="n">
        <v>0.6152860999999999</v>
      </c>
      <c r="G48" s="18" t="n">
        <v>9.72970348</v>
      </c>
      <c r="H48" s="20" t="n">
        <v>0.5861872299999999</v>
      </c>
      <c r="I48" s="18" t="n">
        <v>27.22568633</v>
      </c>
      <c r="J48" s="20" t="n">
        <v>1.04317722</v>
      </c>
      <c r="K48" s="18" t="n">
        <v>23.22925335</v>
      </c>
      <c r="L48" s="20" t="n">
        <v>0.58581913</v>
      </c>
      <c r="M48" s="18" t="n">
        <v>28.10526641</v>
      </c>
      <c r="N48" s="20" t="n">
        <v>0.8672031100000001</v>
      </c>
      <c r="O48" s="18" t="n">
        <v>2.15559195</v>
      </c>
      <c r="P48" s="20" t="n">
        <v>0.33339127</v>
      </c>
      <c r="Q48" s="18" t="s">
        <v>182</v>
      </c>
      <c r="R48" s="20" t="s">
        <v>182</v>
      </c>
      <c r="S48" s="18" t="n">
        <v>0</v>
      </c>
      <c r="T48" s="20" t="n">
        <v>0</v>
      </c>
      <c r="U48" s="18" t="n">
        <v>0</v>
      </c>
      <c r="V48" s="20" t="n">
        <v>0</v>
      </c>
      <c r="W48" s="18" t="n">
        <v>1.09109467</v>
      </c>
      <c r="X48" s="20" t="n">
        <v>0.38724461</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18.07837165</v>
      </c>
      <c r="F50" s="20" t="n">
        <v>0.63292455</v>
      </c>
      <c r="G50" s="18" t="n">
        <v>10.33342353</v>
      </c>
      <c r="H50" s="20" t="n">
        <v>0.44257931</v>
      </c>
      <c r="I50" s="18" t="n">
        <v>12.45562349</v>
      </c>
      <c r="J50" s="20" t="n">
        <v>0.42107309</v>
      </c>
      <c r="K50" s="18" t="n">
        <v>21.00778432</v>
      </c>
      <c r="L50" s="20" t="n">
        <v>0.64003308</v>
      </c>
      <c r="M50" s="18" t="n">
        <v>30.77201075</v>
      </c>
      <c r="N50" s="20" t="n">
        <v>0.7717935</v>
      </c>
      <c r="O50" s="18" t="n">
        <v>1.73733927</v>
      </c>
      <c r="P50" s="20" t="n">
        <v>0.2637219</v>
      </c>
      <c r="Q50" s="18" t="s">
        <v>182</v>
      </c>
      <c r="R50" s="20" t="s">
        <v>182</v>
      </c>
      <c r="S50" s="18" t="n">
        <v>0</v>
      </c>
      <c r="T50" s="20" t="n">
        <v>0</v>
      </c>
      <c r="U50" s="18" t="n">
        <v>0</v>
      </c>
      <c r="V50" s="20" t="n">
        <v>0</v>
      </c>
      <c r="W50" s="18" t="n">
        <v>5.61544698</v>
      </c>
      <c r="X50" s="20" t="n">
        <v>0.60727305</v>
      </c>
    </row>
    <row r="51" spans="1:24">
      <c r="A51" s="15" t="s">
        <v>226</v>
      </c>
      <c r="B51" s="17" t="n">
        <v>6866</v>
      </c>
      <c r="C51" s="18">
        <f>(117.0/B51*100)</f>
        <v/>
      </c>
      <c r="D51" s="19" t="n">
        <v>6749</v>
      </c>
      <c r="E51" s="18" t="n">
        <v>16.04002204</v>
      </c>
      <c r="F51" s="20" t="n">
        <v>0.61001046</v>
      </c>
      <c r="G51" s="18" t="n">
        <v>6.37714566</v>
      </c>
      <c r="H51" s="20" t="n">
        <v>0.3268409</v>
      </c>
      <c r="I51" s="18" t="n">
        <v>8.76020855</v>
      </c>
      <c r="J51" s="20" t="n">
        <v>0.34602602</v>
      </c>
      <c r="K51" s="18" t="n">
        <v>18.17624939</v>
      </c>
      <c r="L51" s="20" t="n">
        <v>0.56698684</v>
      </c>
      <c r="M51" s="18" t="n">
        <v>29.69444732</v>
      </c>
      <c r="N51" s="20" t="n">
        <v>0.78050984</v>
      </c>
      <c r="O51" s="18" t="n">
        <v>0.58299198</v>
      </c>
      <c r="P51" s="20" t="n">
        <v>0.10103176</v>
      </c>
      <c r="Q51" s="18" t="s">
        <v>182</v>
      </c>
      <c r="R51" s="20" t="s">
        <v>182</v>
      </c>
      <c r="S51" s="18" t="n">
        <v>10.58123437</v>
      </c>
      <c r="T51" s="20" t="n">
        <v>0.61247783</v>
      </c>
      <c r="U51" s="18" t="n">
        <v>0</v>
      </c>
      <c r="V51" s="20" t="n">
        <v>0</v>
      </c>
      <c r="W51" s="18" t="n">
        <v>9.787700689999999</v>
      </c>
      <c r="X51" s="20" t="n">
        <v>1.14384555</v>
      </c>
    </row>
    <row r="52" spans="1:24">
      <c r="A52" s="15" t="s">
        <v>227</v>
      </c>
      <c r="B52" s="17" t="n">
        <v>5809</v>
      </c>
      <c r="C52" s="18">
        <f>(119.0/B52*100)</f>
        <v/>
      </c>
      <c r="D52" s="19" t="n">
        <v>5690</v>
      </c>
      <c r="E52" s="18" t="n">
        <v>17.6803757</v>
      </c>
      <c r="F52" s="20" t="n">
        <v>0.5568814399999999</v>
      </c>
      <c r="G52" s="18" t="n">
        <v>16.15716052</v>
      </c>
      <c r="H52" s="20" t="n">
        <v>0.49560341</v>
      </c>
      <c r="I52" s="18" t="n">
        <v>14.98750061</v>
      </c>
      <c r="J52" s="20" t="n">
        <v>0.41293503</v>
      </c>
      <c r="K52" s="18" t="n">
        <v>18.39978044</v>
      </c>
      <c r="L52" s="20" t="n">
        <v>0.58984408</v>
      </c>
      <c r="M52" s="18" t="n">
        <v>26.89110982</v>
      </c>
      <c r="N52" s="20" t="n">
        <v>0.56796808</v>
      </c>
      <c r="O52" s="18" t="n">
        <v>0.34062239</v>
      </c>
      <c r="P52" s="20" t="n">
        <v>0.08848725</v>
      </c>
      <c r="Q52" s="18" t="s">
        <v>182</v>
      </c>
      <c r="R52" s="20" t="s">
        <v>182</v>
      </c>
      <c r="S52" s="18" t="n">
        <v>0</v>
      </c>
      <c r="T52" s="20" t="n">
        <v>0</v>
      </c>
      <c r="U52" s="18" t="n">
        <v>0</v>
      </c>
      <c r="V52" s="20" t="n">
        <v>0</v>
      </c>
      <c r="W52" s="18" t="n">
        <v>5.54345053</v>
      </c>
      <c r="X52" s="20" t="n">
        <v>0.46287122</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23.54279974</v>
      </c>
      <c r="F54" s="20" t="n">
        <v>0.86872839</v>
      </c>
      <c r="G54" s="18" t="n">
        <v>10.96056146</v>
      </c>
      <c r="H54" s="20" t="n">
        <v>0.49224258</v>
      </c>
      <c r="I54" s="18" t="n">
        <v>10.93613014</v>
      </c>
      <c r="J54" s="20" t="n">
        <v>0.52558772</v>
      </c>
      <c r="K54" s="18" t="n">
        <v>19.66580715</v>
      </c>
      <c r="L54" s="20" t="n">
        <v>0.64082044</v>
      </c>
      <c r="M54" s="18" t="n">
        <v>19.63823079</v>
      </c>
      <c r="N54" s="20" t="n">
        <v>0.8834255600000001</v>
      </c>
      <c r="O54" s="18" t="n">
        <v>3.34984056</v>
      </c>
      <c r="P54" s="20" t="n">
        <v>0.32390166</v>
      </c>
      <c r="Q54" s="18" t="s">
        <v>182</v>
      </c>
      <c r="R54" s="20" t="s">
        <v>182</v>
      </c>
      <c r="S54" s="18" t="n">
        <v>0</v>
      </c>
      <c r="T54" s="20" t="n">
        <v>0</v>
      </c>
      <c r="U54" s="18" t="n">
        <v>0</v>
      </c>
      <c r="V54" s="20" t="n">
        <v>0</v>
      </c>
      <c r="W54" s="18" t="n">
        <v>11.90663016</v>
      </c>
      <c r="X54" s="20" t="n">
        <v>0.89721377</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37.0549965</v>
      </c>
      <c r="F56" s="20" t="n">
        <v>0.87913167</v>
      </c>
      <c r="G56" s="18" t="n">
        <v>12.0049652</v>
      </c>
      <c r="H56" s="20" t="n">
        <v>0.49563073</v>
      </c>
      <c r="I56" s="18" t="n">
        <v>11.51830054</v>
      </c>
      <c r="J56" s="20" t="n">
        <v>0.53150717</v>
      </c>
      <c r="K56" s="18" t="n">
        <v>14.71700886</v>
      </c>
      <c r="L56" s="20" t="n">
        <v>0.55759696</v>
      </c>
      <c r="M56" s="18" t="n">
        <v>22.60423138</v>
      </c>
      <c r="N56" s="20" t="n">
        <v>0.64183972</v>
      </c>
      <c r="O56" s="18" t="n">
        <v>0.86016939</v>
      </c>
      <c r="P56" s="20" t="n">
        <v>0.13748164</v>
      </c>
      <c r="Q56" s="18" t="s">
        <v>182</v>
      </c>
      <c r="R56" s="20" t="s">
        <v>182</v>
      </c>
      <c r="S56" s="18" t="n">
        <v>0</v>
      </c>
      <c r="T56" s="20" t="n">
        <v>0</v>
      </c>
      <c r="U56" s="18" t="n">
        <v>0</v>
      </c>
      <c r="V56" s="20" t="n">
        <v>0</v>
      </c>
      <c r="W56" s="18" t="n">
        <v>1.24032813</v>
      </c>
      <c r="X56" s="20" t="n">
        <v>0.27678837</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13.05695027</v>
      </c>
      <c r="F61" s="20" t="n">
        <v>0.47224806</v>
      </c>
      <c r="G61" s="18" t="n">
        <v>16.77887507</v>
      </c>
      <c r="H61" s="20" t="n">
        <v>0.5206163700000001</v>
      </c>
      <c r="I61" s="18" t="n">
        <v>19.53672357</v>
      </c>
      <c r="J61" s="20" t="n">
        <v>0.58017717</v>
      </c>
      <c r="K61" s="18" t="n">
        <v>20.49221099</v>
      </c>
      <c r="L61" s="20" t="n">
        <v>0.57766283</v>
      </c>
      <c r="M61" s="18" t="n">
        <v>24.26318297</v>
      </c>
      <c r="N61" s="20" t="n">
        <v>0.57890573</v>
      </c>
      <c r="O61" s="18" t="n">
        <v>1.1148369</v>
      </c>
      <c r="P61" s="20" t="n">
        <v>0.15882437</v>
      </c>
      <c r="Q61" s="18" t="s">
        <v>182</v>
      </c>
      <c r="R61" s="20" t="s">
        <v>182</v>
      </c>
      <c r="S61" s="18" t="n">
        <v>0</v>
      </c>
      <c r="T61" s="20" t="n">
        <v>0</v>
      </c>
      <c r="U61" s="18" t="n">
        <v>0</v>
      </c>
      <c r="V61" s="20" t="n">
        <v>0</v>
      </c>
      <c r="W61" s="18" t="n">
        <v>4.75722024</v>
      </c>
      <c r="X61" s="20" t="n">
        <v>0.60841589</v>
      </c>
    </row>
    <row r="62" spans="1:24">
      <c r="A62" s="15" t="s">
        <v>237</v>
      </c>
      <c r="B62" s="17" t="n">
        <v>4476</v>
      </c>
      <c r="C62" s="18">
        <f>(5.0/B62*100)</f>
        <v/>
      </c>
      <c r="D62" s="19" t="n">
        <v>4471</v>
      </c>
      <c r="E62" s="18" t="n">
        <v>23.82071141</v>
      </c>
      <c r="F62" s="20" t="n">
        <v>0.65602839</v>
      </c>
      <c r="G62" s="18" t="n">
        <v>9.09332319</v>
      </c>
      <c r="H62" s="20" t="n">
        <v>0.40648771</v>
      </c>
      <c r="I62" s="18" t="n">
        <v>10.58335333</v>
      </c>
      <c r="J62" s="20" t="n">
        <v>0.46190088</v>
      </c>
      <c r="K62" s="18" t="n">
        <v>21.32722552</v>
      </c>
      <c r="L62" s="20" t="n">
        <v>0.71991534</v>
      </c>
      <c r="M62" s="18" t="n">
        <v>33.53767895</v>
      </c>
      <c r="N62" s="20" t="n">
        <v>0.71932883</v>
      </c>
      <c r="O62" s="18" t="n">
        <v>0.58527585</v>
      </c>
      <c r="P62" s="20" t="n">
        <v>0.13101018</v>
      </c>
      <c r="Q62" s="18" t="s">
        <v>182</v>
      </c>
      <c r="R62" s="20" t="s">
        <v>182</v>
      </c>
      <c r="S62" s="18" t="n">
        <v>0</v>
      </c>
      <c r="T62" s="20" t="n">
        <v>0</v>
      </c>
      <c r="U62" s="18" t="n">
        <v>0</v>
      </c>
      <c r="V62" s="20" t="n">
        <v>0</v>
      </c>
      <c r="W62" s="18" t="n">
        <v>1.05243176</v>
      </c>
      <c r="X62" s="20" t="n">
        <v>0.15348537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13.68918164</v>
      </c>
      <c r="F67" s="20" t="n">
        <v>0.74434789</v>
      </c>
      <c r="G67" s="18" t="n">
        <v>9.660238590000001</v>
      </c>
      <c r="H67" s="20" t="n">
        <v>0.42795662</v>
      </c>
      <c r="I67" s="18" t="n">
        <v>19.66306979</v>
      </c>
      <c r="J67" s="20" t="n">
        <v>0.66860885</v>
      </c>
      <c r="K67" s="18" t="n">
        <v>27.42072043</v>
      </c>
      <c r="L67" s="20" t="n">
        <v>0.65959554</v>
      </c>
      <c r="M67" s="18" t="n">
        <v>23.90431948</v>
      </c>
      <c r="N67" s="20" t="n">
        <v>0.76434114</v>
      </c>
      <c r="O67" s="18" t="n">
        <v>4.20584682</v>
      </c>
      <c r="P67" s="20" t="n">
        <v>0.33681729</v>
      </c>
      <c r="Q67" s="18" t="s">
        <v>182</v>
      </c>
      <c r="R67" s="20" t="s">
        <v>182</v>
      </c>
      <c r="S67" s="18" t="n">
        <v>0</v>
      </c>
      <c r="T67" s="20" t="n">
        <v>0</v>
      </c>
      <c r="U67" s="18" t="n">
        <v>0</v>
      </c>
      <c r="V67" s="20" t="n">
        <v>0</v>
      </c>
      <c r="W67" s="18" t="n">
        <v>1.45662326</v>
      </c>
      <c r="X67" s="20" t="n">
        <v>0.15364314</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11.41521368</v>
      </c>
      <c r="F70" s="20" t="n">
        <v>0.53523495</v>
      </c>
      <c r="G70" s="18" t="n">
        <v>7.69084259</v>
      </c>
      <c r="H70" s="20" t="n">
        <v>0.41123539</v>
      </c>
      <c r="I70" s="18" t="n">
        <v>10.71195578</v>
      </c>
      <c r="J70" s="20" t="n">
        <v>0.47523828</v>
      </c>
      <c r="K70" s="18" t="n">
        <v>19.58439154</v>
      </c>
      <c r="L70" s="20" t="n">
        <v>0.70190344</v>
      </c>
      <c r="M70" s="18" t="n">
        <v>44.60034009</v>
      </c>
      <c r="N70" s="20" t="n">
        <v>0.86417575</v>
      </c>
      <c r="O70" s="18" t="n">
        <v>0.78554432</v>
      </c>
      <c r="P70" s="20" t="n">
        <v>0.1032537</v>
      </c>
      <c r="Q70" s="18" t="s">
        <v>182</v>
      </c>
      <c r="R70" s="20" t="s">
        <v>182</v>
      </c>
      <c r="S70" s="18" t="n">
        <v>0</v>
      </c>
      <c r="T70" s="20" t="n">
        <v>0</v>
      </c>
      <c r="U70" s="18" t="n">
        <v>0</v>
      </c>
      <c r="V70" s="20" t="n">
        <v>0</v>
      </c>
      <c r="W70" s="18" t="n">
        <v>5.21171199</v>
      </c>
      <c r="X70" s="20" t="n">
        <v>0.4562257</v>
      </c>
    </row>
    <row r="71" spans="1:24">
      <c r="A71" s="15" t="s">
        <v>246</v>
      </c>
      <c r="B71" s="17" t="n">
        <v>6115</v>
      </c>
      <c r="C71" s="18">
        <f>(116.0/B71*100)</f>
        <v/>
      </c>
      <c r="D71" s="19" t="n">
        <v>5999</v>
      </c>
      <c r="E71" s="18" t="n">
        <v>34.58222264</v>
      </c>
      <c r="F71" s="20" t="n">
        <v>0.6920991</v>
      </c>
      <c r="G71" s="18" t="n">
        <v>9.169348250000001</v>
      </c>
      <c r="H71" s="20" t="n">
        <v>0.34052725</v>
      </c>
      <c r="I71" s="18" t="n">
        <v>12.52063268</v>
      </c>
      <c r="J71" s="20" t="n">
        <v>0.43691295</v>
      </c>
      <c r="K71" s="18" t="n">
        <v>16.50075779</v>
      </c>
      <c r="L71" s="20" t="n">
        <v>0.5103928</v>
      </c>
      <c r="M71" s="18" t="n">
        <v>25.07140409</v>
      </c>
      <c r="N71" s="20" t="n">
        <v>0.5233396</v>
      </c>
      <c r="O71" s="18" t="n">
        <v>0.43846837</v>
      </c>
      <c r="P71" s="20" t="n">
        <v>0.07809650999999999</v>
      </c>
      <c r="Q71" s="18" t="s">
        <v>182</v>
      </c>
      <c r="R71" s="20" t="s">
        <v>182</v>
      </c>
      <c r="S71" s="18" t="n">
        <v>0</v>
      </c>
      <c r="T71" s="20" t="n">
        <v>0</v>
      </c>
      <c r="U71" s="18" t="n">
        <v>0</v>
      </c>
      <c r="V71" s="20" t="n">
        <v>0</v>
      </c>
      <c r="W71" s="18" t="n">
        <v>1.71716619</v>
      </c>
      <c r="X71" s="20" t="n">
        <v>0.15260012</v>
      </c>
    </row>
    <row r="72" spans="1:24">
      <c r="A72" s="15" t="s">
        <v>247</v>
      </c>
      <c r="B72" s="17" t="n">
        <v>7708</v>
      </c>
      <c r="C72" s="18">
        <f>(8.0/B72*100)</f>
        <v/>
      </c>
      <c r="D72" s="19" t="n">
        <v>7700</v>
      </c>
      <c r="E72" s="18" t="n">
        <v>20.0359736</v>
      </c>
      <c r="F72" s="20" t="n">
        <v>0.61303374</v>
      </c>
      <c r="G72" s="18" t="n">
        <v>7.6690341</v>
      </c>
      <c r="H72" s="20" t="n">
        <v>0.31953585</v>
      </c>
      <c r="I72" s="18" t="n">
        <v>15.42428287</v>
      </c>
      <c r="J72" s="20" t="n">
        <v>0.45791686</v>
      </c>
      <c r="K72" s="18" t="n">
        <v>22.11075571</v>
      </c>
      <c r="L72" s="20" t="n">
        <v>0.5072880400000001</v>
      </c>
      <c r="M72" s="18" t="n">
        <v>33.38570057</v>
      </c>
      <c r="N72" s="20" t="n">
        <v>0.68446552</v>
      </c>
      <c r="O72" s="18" t="n">
        <v>0.58560189</v>
      </c>
      <c r="P72" s="20" t="n">
        <v>0.09794811</v>
      </c>
      <c r="Q72" s="18" t="s">
        <v>182</v>
      </c>
      <c r="R72" s="20" t="s">
        <v>182</v>
      </c>
      <c r="S72" s="18" t="n">
        <v>0</v>
      </c>
      <c r="T72" s="20" t="n">
        <v>0</v>
      </c>
      <c r="U72" s="18" t="n">
        <v>0</v>
      </c>
      <c r="V72" s="20" t="n">
        <v>0</v>
      </c>
      <c r="W72" s="18" t="n">
        <v>0.78865126</v>
      </c>
      <c r="X72" s="20" t="n">
        <v>0.11133147</v>
      </c>
    </row>
    <row r="73" spans="1:24">
      <c r="A73" s="15" t="s">
        <v>248</v>
      </c>
      <c r="B73" s="17" t="n">
        <v>8249</v>
      </c>
      <c r="C73" s="18">
        <f>(236.0/B73*100)</f>
        <v/>
      </c>
      <c r="D73" s="19" t="n">
        <v>8013</v>
      </c>
      <c r="E73" s="18" t="n">
        <v>10.47886215</v>
      </c>
      <c r="F73" s="20" t="n">
        <v>0.4639108</v>
      </c>
      <c r="G73" s="18" t="n">
        <v>8.87982618</v>
      </c>
      <c r="H73" s="20" t="n">
        <v>0.46492912</v>
      </c>
      <c r="I73" s="18" t="n">
        <v>13.69195823</v>
      </c>
      <c r="J73" s="20" t="n">
        <v>0.56817012</v>
      </c>
      <c r="K73" s="18" t="n">
        <v>25.71721246</v>
      </c>
      <c r="L73" s="20" t="n">
        <v>0.57913181</v>
      </c>
      <c r="M73" s="18" t="n">
        <v>37.12474511</v>
      </c>
      <c r="N73" s="20" t="n">
        <v>1.13106864</v>
      </c>
      <c r="O73" s="18" t="n">
        <v>2.48806559</v>
      </c>
      <c r="P73" s="20" t="n">
        <v>0.2497187</v>
      </c>
      <c r="Q73" s="18" t="s">
        <v>182</v>
      </c>
      <c r="R73" s="20" t="s">
        <v>182</v>
      </c>
      <c r="S73" s="18" t="n">
        <v>0</v>
      </c>
      <c r="T73" s="20" t="n">
        <v>0</v>
      </c>
      <c r="U73" s="18" t="n">
        <v>0</v>
      </c>
      <c r="V73" s="20" t="n">
        <v>0</v>
      </c>
      <c r="W73" s="18" t="n">
        <v>1.61933028</v>
      </c>
      <c r="X73" s="20" t="n">
        <v>0.1808204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25.13176289</v>
      </c>
      <c r="F77" s="20" t="n">
        <v>0.77387571</v>
      </c>
      <c r="G77" s="18" t="n">
        <v>6.49087993</v>
      </c>
      <c r="H77" s="20" t="n">
        <v>0.35933233</v>
      </c>
      <c r="I77" s="18" t="n">
        <v>7.88077022</v>
      </c>
      <c r="J77" s="20" t="n">
        <v>0.37426386</v>
      </c>
      <c r="K77" s="18" t="n">
        <v>14.99478464</v>
      </c>
      <c r="L77" s="20" t="n">
        <v>0.61349141</v>
      </c>
      <c r="M77" s="18" t="n">
        <v>26.75776735</v>
      </c>
      <c r="N77" s="20" t="n">
        <v>0.74968548</v>
      </c>
      <c r="O77" s="18" t="n">
        <v>0.98838266</v>
      </c>
      <c r="P77" s="20" t="n">
        <v>0.11706247</v>
      </c>
      <c r="Q77" s="18" t="s">
        <v>182</v>
      </c>
      <c r="R77" s="20" t="s">
        <v>182</v>
      </c>
      <c r="S77" s="18" t="n">
        <v>0</v>
      </c>
      <c r="T77" s="20" t="n">
        <v>0</v>
      </c>
      <c r="U77" s="18" t="n">
        <v>0</v>
      </c>
      <c r="V77" s="20" t="n">
        <v>0</v>
      </c>
      <c r="W77" s="18" t="n">
        <v>17.7556523</v>
      </c>
      <c r="X77" s="20" t="n">
        <v>0.96253929</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320</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7.21354953</v>
      </c>
      <c r="F7" s="20" t="n">
        <v>0.26240802</v>
      </c>
      <c r="G7" s="18" t="n">
        <v>3.01308895</v>
      </c>
      <c r="H7" s="20" t="n">
        <v>0.16249395</v>
      </c>
      <c r="I7" s="18" t="n">
        <v>8.28432241</v>
      </c>
      <c r="J7" s="20" t="n">
        <v>0.31632684</v>
      </c>
      <c r="K7" s="18" t="n">
        <v>23.16229618</v>
      </c>
      <c r="L7" s="20" t="n">
        <v>0.49849538</v>
      </c>
      <c r="M7" s="18" t="n">
        <v>51.09625359</v>
      </c>
      <c r="N7" s="20" t="n">
        <v>0.54035955</v>
      </c>
      <c r="O7" s="18" t="n">
        <v>0.68415205</v>
      </c>
      <c r="P7" s="20" t="n">
        <v>0.08954156000000001</v>
      </c>
      <c r="Q7" s="18" t="s">
        <v>182</v>
      </c>
      <c r="R7" s="20" t="s">
        <v>182</v>
      </c>
      <c r="S7" s="18" t="n">
        <v>0</v>
      </c>
      <c r="T7" s="20" t="n">
        <v>0</v>
      </c>
      <c r="U7" s="18" t="n">
        <v>0</v>
      </c>
      <c r="V7" s="20" t="n">
        <v>0</v>
      </c>
      <c r="W7" s="18" t="n">
        <v>6.54633728</v>
      </c>
      <c r="X7" s="20" t="n">
        <v>0.36056869</v>
      </c>
    </row>
    <row r="8" spans="1:24">
      <c r="A8" s="15" t="s">
        <v>183</v>
      </c>
      <c r="B8" s="17" t="n">
        <v>7007</v>
      </c>
      <c r="C8" s="18">
        <f>(143.0/B8*100)</f>
        <v/>
      </c>
      <c r="D8" s="19" t="n">
        <v>6864</v>
      </c>
      <c r="E8" s="18" t="n">
        <v>16.59339797</v>
      </c>
      <c r="F8" s="20" t="n">
        <v>0.57649983</v>
      </c>
      <c r="G8" s="18" t="n">
        <v>4.13705341</v>
      </c>
      <c r="H8" s="20" t="n">
        <v>0.27340775</v>
      </c>
      <c r="I8" s="18" t="n">
        <v>7.86776355</v>
      </c>
      <c r="J8" s="20" t="n">
        <v>0.33420599</v>
      </c>
      <c r="K8" s="18" t="n">
        <v>14.19739826</v>
      </c>
      <c r="L8" s="20" t="n">
        <v>0.42259063</v>
      </c>
      <c r="M8" s="18" t="n">
        <v>50.22375253</v>
      </c>
      <c r="N8" s="20" t="n">
        <v>0.72360836</v>
      </c>
      <c r="O8" s="18" t="n">
        <v>0.38416514</v>
      </c>
      <c r="P8" s="20" t="n">
        <v>0.10070607</v>
      </c>
      <c r="Q8" s="18" t="s">
        <v>182</v>
      </c>
      <c r="R8" s="20" t="s">
        <v>182</v>
      </c>
      <c r="S8" s="18" t="n">
        <v>0.48216533</v>
      </c>
      <c r="T8" s="20" t="n">
        <v>0.11875491</v>
      </c>
      <c r="U8" s="18" t="n">
        <v>0</v>
      </c>
      <c r="V8" s="20" t="n">
        <v>0</v>
      </c>
      <c r="W8" s="18" t="n">
        <v>6.11430381</v>
      </c>
      <c r="X8" s="20" t="n">
        <v>0.45054242</v>
      </c>
    </row>
    <row r="9" spans="1:24">
      <c r="A9" s="15" t="s">
        <v>184</v>
      </c>
      <c r="B9" s="17" t="n">
        <v>9651</v>
      </c>
      <c r="C9" s="18">
        <f>(547.0/B9*100)</f>
        <v/>
      </c>
      <c r="D9" s="19" t="n">
        <v>9104</v>
      </c>
      <c r="E9" s="18" t="n">
        <v>6.45797761</v>
      </c>
      <c r="F9" s="20" t="n">
        <v>0.27986385</v>
      </c>
      <c r="G9" s="18" t="n">
        <v>2.54762915</v>
      </c>
      <c r="H9" s="20" t="n">
        <v>0.18256201</v>
      </c>
      <c r="I9" s="18" t="n">
        <v>6.88860196</v>
      </c>
      <c r="J9" s="20" t="n">
        <v>0.29609979</v>
      </c>
      <c r="K9" s="18" t="n">
        <v>18.61424214</v>
      </c>
      <c r="L9" s="20" t="n">
        <v>0.43196094</v>
      </c>
      <c r="M9" s="18" t="n">
        <v>56.06041207</v>
      </c>
      <c r="N9" s="20" t="n">
        <v>0.73635147</v>
      </c>
      <c r="O9" s="18" t="n">
        <v>0.05004097</v>
      </c>
      <c r="P9" s="20" t="n">
        <v>0.01991098</v>
      </c>
      <c r="Q9" s="18" t="s">
        <v>182</v>
      </c>
      <c r="R9" s="20" t="s">
        <v>182</v>
      </c>
      <c r="S9" s="18" t="n">
        <v>3.15349364</v>
      </c>
      <c r="T9" s="20" t="n">
        <v>0.5633157600000001</v>
      </c>
      <c r="U9" s="18" t="n">
        <v>0</v>
      </c>
      <c r="V9" s="20" t="n">
        <v>0</v>
      </c>
      <c r="W9" s="18" t="n">
        <v>6.22760248</v>
      </c>
      <c r="X9" s="20" t="n">
        <v>0.49963323</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8.447432689999999</v>
      </c>
      <c r="F11" s="20" t="n">
        <v>0.46082131</v>
      </c>
      <c r="G11" s="18" t="n">
        <v>5.28667127</v>
      </c>
      <c r="H11" s="20" t="n">
        <v>0.33797196</v>
      </c>
      <c r="I11" s="18" t="n">
        <v>10.94373924</v>
      </c>
      <c r="J11" s="20" t="n">
        <v>0.44038977</v>
      </c>
      <c r="K11" s="18" t="n">
        <v>23.29186732</v>
      </c>
      <c r="L11" s="20" t="n">
        <v>0.5591960499999999</v>
      </c>
      <c r="M11" s="18" t="n">
        <v>45.37014379</v>
      </c>
      <c r="N11" s="20" t="n">
        <v>0.89104155</v>
      </c>
      <c r="O11" s="18" t="n">
        <v>0.51160304</v>
      </c>
      <c r="P11" s="20" t="n">
        <v>0.12355617</v>
      </c>
      <c r="Q11" s="18" t="s">
        <v>182</v>
      </c>
      <c r="R11" s="20" t="s">
        <v>182</v>
      </c>
      <c r="S11" s="18" t="n">
        <v>0</v>
      </c>
      <c r="T11" s="20" t="n">
        <v>0</v>
      </c>
      <c r="U11" s="18" t="n">
        <v>0</v>
      </c>
      <c r="V11" s="20" t="n">
        <v>0</v>
      </c>
      <c r="W11" s="18" t="n">
        <v>6.14854266</v>
      </c>
      <c r="X11" s="20" t="n">
        <v>0.56240091</v>
      </c>
    </row>
    <row r="12" spans="1:24">
      <c r="A12" s="15" t="s">
        <v>187</v>
      </c>
      <c r="B12" s="17" t="n">
        <v>6894</v>
      </c>
      <c r="C12" s="18">
        <f>(127.0/B12*100)</f>
        <v/>
      </c>
      <c r="D12" s="19" t="n">
        <v>6767</v>
      </c>
      <c r="E12" s="18" t="n">
        <v>6.44297793</v>
      </c>
      <c r="F12" s="20" t="n">
        <v>0.34201004</v>
      </c>
      <c r="G12" s="18" t="n">
        <v>3.76432972</v>
      </c>
      <c r="H12" s="20" t="n">
        <v>0.24985723</v>
      </c>
      <c r="I12" s="18" t="n">
        <v>7.41424605</v>
      </c>
      <c r="J12" s="20" t="n">
        <v>0.39651521</v>
      </c>
      <c r="K12" s="18" t="n">
        <v>18.34469715</v>
      </c>
      <c r="L12" s="20" t="n">
        <v>0.5651667</v>
      </c>
      <c r="M12" s="18" t="n">
        <v>56.17780724</v>
      </c>
      <c r="N12" s="20" t="n">
        <v>0.92182064</v>
      </c>
      <c r="O12" s="18" t="n">
        <v>0.27941933</v>
      </c>
      <c r="P12" s="20" t="n">
        <v>0.06467172</v>
      </c>
      <c r="Q12" s="18" t="s">
        <v>182</v>
      </c>
      <c r="R12" s="20" t="s">
        <v>182</v>
      </c>
      <c r="S12" s="18" t="n">
        <v>2.37512526</v>
      </c>
      <c r="T12" s="20" t="n">
        <v>0.59821216</v>
      </c>
      <c r="U12" s="18" t="n">
        <v>0</v>
      </c>
      <c r="V12" s="20" t="n">
        <v>0</v>
      </c>
      <c r="W12" s="18" t="n">
        <v>5.20139732</v>
      </c>
      <c r="X12" s="20" t="n">
        <v>0.43135543</v>
      </c>
    </row>
    <row r="13" spans="1:24">
      <c r="A13" s="15" t="s">
        <v>188</v>
      </c>
      <c r="B13" s="17" t="n">
        <v>7161</v>
      </c>
      <c r="C13" s="18">
        <f>(315.0/B13*100)</f>
        <v/>
      </c>
      <c r="D13" s="19" t="n">
        <v>6846</v>
      </c>
      <c r="E13" s="18" t="n">
        <v>3.01341271</v>
      </c>
      <c r="F13" s="20" t="n">
        <v>0.25409789</v>
      </c>
      <c r="G13" s="18" t="n">
        <v>2.35261715</v>
      </c>
      <c r="H13" s="20" t="n">
        <v>0.20487581</v>
      </c>
      <c r="I13" s="18" t="n">
        <v>5.50213971</v>
      </c>
      <c r="J13" s="20" t="n">
        <v>0.34511266</v>
      </c>
      <c r="K13" s="18" t="n">
        <v>15.33317951</v>
      </c>
      <c r="L13" s="20" t="n">
        <v>0.47183092</v>
      </c>
      <c r="M13" s="18" t="n">
        <v>64.01024361</v>
      </c>
      <c r="N13" s="20" t="n">
        <v>0.84071635</v>
      </c>
      <c r="O13" s="18" t="n">
        <v>0.2169277</v>
      </c>
      <c r="P13" s="20" t="n">
        <v>0.05239598</v>
      </c>
      <c r="Q13" s="18" t="s">
        <v>182</v>
      </c>
      <c r="R13" s="20" t="s">
        <v>182</v>
      </c>
      <c r="S13" s="18" t="n">
        <v>4.18968514</v>
      </c>
      <c r="T13" s="20" t="n">
        <v>0.48142632</v>
      </c>
      <c r="U13" s="18" t="n">
        <v>0</v>
      </c>
      <c r="V13" s="20" t="n">
        <v>0</v>
      </c>
      <c r="W13" s="18" t="n">
        <v>5.38179446</v>
      </c>
      <c r="X13" s="20" t="n">
        <v>0.50802277</v>
      </c>
    </row>
    <row r="14" spans="1:24">
      <c r="A14" s="15" t="s">
        <v>189</v>
      </c>
      <c r="B14" s="17" t="n">
        <v>5587</v>
      </c>
      <c r="C14" s="18">
        <f>(192.0/B14*100)</f>
        <v/>
      </c>
      <c r="D14" s="19" t="n">
        <v>5395</v>
      </c>
      <c r="E14" s="18" t="n">
        <v>7.17196205</v>
      </c>
      <c r="F14" s="20" t="n">
        <v>0.33465324</v>
      </c>
      <c r="G14" s="18" t="n">
        <v>3.77359276</v>
      </c>
      <c r="H14" s="20" t="n">
        <v>0.31559561</v>
      </c>
      <c r="I14" s="18" t="n">
        <v>7.77717111</v>
      </c>
      <c r="J14" s="20" t="n">
        <v>0.38385273</v>
      </c>
      <c r="K14" s="18" t="n">
        <v>19.28865153</v>
      </c>
      <c r="L14" s="20" t="n">
        <v>0.53282584</v>
      </c>
      <c r="M14" s="18" t="n">
        <v>58.83592041</v>
      </c>
      <c r="N14" s="20" t="n">
        <v>0.69096664</v>
      </c>
      <c r="O14" s="18" t="n">
        <v>0.61419571</v>
      </c>
      <c r="P14" s="20" t="n">
        <v>0.11398136</v>
      </c>
      <c r="Q14" s="18" t="s">
        <v>182</v>
      </c>
      <c r="R14" s="20" t="s">
        <v>182</v>
      </c>
      <c r="S14" s="18" t="n">
        <v>0</v>
      </c>
      <c r="T14" s="20" t="n">
        <v>0</v>
      </c>
      <c r="U14" s="18" t="n">
        <v>0</v>
      </c>
      <c r="V14" s="20" t="n">
        <v>0</v>
      </c>
      <c r="W14" s="18" t="n">
        <v>2.53850644</v>
      </c>
      <c r="X14" s="20" t="n">
        <v>0.23911597</v>
      </c>
    </row>
    <row r="15" spans="1:24">
      <c r="A15" s="15" t="s">
        <v>190</v>
      </c>
      <c r="B15" s="17" t="n">
        <v>5882</v>
      </c>
      <c r="C15" s="18">
        <f>(145.0/B15*100)</f>
        <v/>
      </c>
      <c r="D15" s="19" t="n">
        <v>5737</v>
      </c>
      <c r="E15" s="18" t="n">
        <v>12.21241304</v>
      </c>
      <c r="F15" s="20" t="n">
        <v>0.49241953</v>
      </c>
      <c r="G15" s="18" t="n">
        <v>7.69041686</v>
      </c>
      <c r="H15" s="20" t="n">
        <v>0.34277207</v>
      </c>
      <c r="I15" s="18" t="n">
        <v>13.80882494</v>
      </c>
      <c r="J15" s="20" t="n">
        <v>0.50473823</v>
      </c>
      <c r="K15" s="18" t="n">
        <v>23.60360706</v>
      </c>
      <c r="L15" s="20" t="n">
        <v>0.52983242</v>
      </c>
      <c r="M15" s="18" t="n">
        <v>37.39207755</v>
      </c>
      <c r="N15" s="20" t="n">
        <v>0.7320204300000001</v>
      </c>
      <c r="O15" s="18" t="n">
        <v>0.47078478</v>
      </c>
      <c r="P15" s="20" t="n">
        <v>0.10640926</v>
      </c>
      <c r="Q15" s="18" t="s">
        <v>182</v>
      </c>
      <c r="R15" s="20" t="s">
        <v>182</v>
      </c>
      <c r="S15" s="18" t="n">
        <v>1.02877474</v>
      </c>
      <c r="T15" s="20" t="n">
        <v>0.46107984</v>
      </c>
      <c r="U15" s="18" t="n">
        <v>0</v>
      </c>
      <c r="V15" s="20" t="n">
        <v>0</v>
      </c>
      <c r="W15" s="18" t="n">
        <v>3.79310103</v>
      </c>
      <c r="X15" s="20" t="n">
        <v>0.3861473</v>
      </c>
    </row>
    <row r="16" spans="1:24">
      <c r="A16" s="15" t="s">
        <v>191</v>
      </c>
      <c r="B16" s="17" t="n">
        <v>6108</v>
      </c>
      <c r="C16" s="18">
        <f>(258.0/B16*100)</f>
        <v/>
      </c>
      <c r="D16" s="19" t="n">
        <v>5850</v>
      </c>
      <c r="E16" s="18" t="n">
        <v>12.5835631</v>
      </c>
      <c r="F16" s="20" t="n">
        <v>0.46138092</v>
      </c>
      <c r="G16" s="18" t="n">
        <v>3.87420344</v>
      </c>
      <c r="H16" s="20" t="n">
        <v>0.30036688</v>
      </c>
      <c r="I16" s="18" t="n">
        <v>8.66103751</v>
      </c>
      <c r="J16" s="20" t="n">
        <v>0.3930806</v>
      </c>
      <c r="K16" s="18" t="n">
        <v>17.26623109</v>
      </c>
      <c r="L16" s="20" t="n">
        <v>0.50880271</v>
      </c>
      <c r="M16" s="18" t="n">
        <v>49.04364565</v>
      </c>
      <c r="N16" s="20" t="n">
        <v>0.81162872</v>
      </c>
      <c r="O16" s="18" t="n">
        <v>0.51344234</v>
      </c>
      <c r="P16" s="20" t="n">
        <v>0.08759559</v>
      </c>
      <c r="Q16" s="18" t="s">
        <v>182</v>
      </c>
      <c r="R16" s="20" t="s">
        <v>182</v>
      </c>
      <c r="S16" s="18" t="n">
        <v>0</v>
      </c>
      <c r="T16" s="20" t="n">
        <v>0</v>
      </c>
      <c r="U16" s="18" t="n">
        <v>0</v>
      </c>
      <c r="V16" s="20" t="n">
        <v>0</v>
      </c>
      <c r="W16" s="18" t="n">
        <v>8.05787688</v>
      </c>
      <c r="X16" s="20" t="n">
        <v>0.63942938</v>
      </c>
    </row>
    <row r="17" spans="1:24">
      <c r="A17" s="15" t="s">
        <v>192</v>
      </c>
      <c r="B17" s="17" t="n">
        <v>6504</v>
      </c>
      <c r="C17" s="18">
        <f>(784.0/B17*100)</f>
        <v/>
      </c>
      <c r="D17" s="19" t="n">
        <v>5720</v>
      </c>
      <c r="E17" s="18" t="n">
        <v>20.75056465</v>
      </c>
      <c r="F17" s="20" t="n">
        <v>0.48246897</v>
      </c>
      <c r="G17" s="18" t="n">
        <v>8.180874709999999</v>
      </c>
      <c r="H17" s="20" t="n">
        <v>0.37541332</v>
      </c>
      <c r="I17" s="18" t="n">
        <v>11.44738281</v>
      </c>
      <c r="J17" s="20" t="n">
        <v>0.42371368</v>
      </c>
      <c r="K17" s="18" t="n">
        <v>19.50602585</v>
      </c>
      <c r="L17" s="20" t="n">
        <v>0.52847159</v>
      </c>
      <c r="M17" s="18" t="n">
        <v>34.01356032</v>
      </c>
      <c r="N17" s="20" t="n">
        <v>0.73355888</v>
      </c>
      <c r="O17" s="18" t="n">
        <v>0</v>
      </c>
      <c r="P17" s="20" t="n">
        <v>0</v>
      </c>
      <c r="Q17" s="18" t="s">
        <v>182</v>
      </c>
      <c r="R17" s="20" t="s">
        <v>182</v>
      </c>
      <c r="S17" s="18" t="n">
        <v>2.58975237</v>
      </c>
      <c r="T17" s="20" t="n">
        <v>0.34400553</v>
      </c>
      <c r="U17" s="18" t="n">
        <v>0</v>
      </c>
      <c r="V17" s="20" t="n">
        <v>0</v>
      </c>
      <c r="W17" s="18" t="n">
        <v>3.51183929</v>
      </c>
      <c r="X17" s="20" t="n">
        <v>0.4184294</v>
      </c>
    </row>
    <row r="18" spans="1:24">
      <c r="A18" s="15" t="s">
        <v>193</v>
      </c>
      <c r="B18" s="17" t="n">
        <v>5532</v>
      </c>
      <c r="C18" s="18">
        <f>(39.0/B18*100)</f>
        <v/>
      </c>
      <c r="D18" s="19" t="n">
        <v>5493</v>
      </c>
      <c r="E18" s="18" t="n">
        <v>10.22144373</v>
      </c>
      <c r="F18" s="20" t="n">
        <v>0.5104827</v>
      </c>
      <c r="G18" s="18" t="n">
        <v>5.03642223</v>
      </c>
      <c r="H18" s="20" t="n">
        <v>0.36001299</v>
      </c>
      <c r="I18" s="18" t="n">
        <v>9.095677459999999</v>
      </c>
      <c r="J18" s="20" t="n">
        <v>0.44140211</v>
      </c>
      <c r="K18" s="18" t="n">
        <v>18.61486716</v>
      </c>
      <c r="L18" s="20" t="n">
        <v>0.50339901</v>
      </c>
      <c r="M18" s="18" t="n">
        <v>48.79354747</v>
      </c>
      <c r="N18" s="20" t="n">
        <v>1.08265463</v>
      </c>
      <c r="O18" s="18" t="n">
        <v>1.16376988</v>
      </c>
      <c r="P18" s="20" t="n">
        <v>0.19341029</v>
      </c>
      <c r="Q18" s="18" t="s">
        <v>182</v>
      </c>
      <c r="R18" s="20" t="s">
        <v>182</v>
      </c>
      <c r="S18" s="18" t="n">
        <v>0</v>
      </c>
      <c r="T18" s="20" t="n">
        <v>0</v>
      </c>
      <c r="U18" s="18" t="n">
        <v>0</v>
      </c>
      <c r="V18" s="20" t="n">
        <v>0</v>
      </c>
      <c r="W18" s="18" t="n">
        <v>7.07427207</v>
      </c>
      <c r="X18" s="20" t="n">
        <v>0.85240995</v>
      </c>
    </row>
    <row r="19" spans="1:24">
      <c r="A19" s="15" t="s">
        <v>194</v>
      </c>
      <c r="B19" s="17" t="n">
        <v>5658</v>
      </c>
      <c r="C19" s="18">
        <f>(137.0/B19*100)</f>
        <v/>
      </c>
      <c r="D19" s="19" t="n">
        <v>5521</v>
      </c>
      <c r="E19" s="18" t="n">
        <v>5.73667761</v>
      </c>
      <c r="F19" s="20" t="n">
        <v>0.42670987</v>
      </c>
      <c r="G19" s="18" t="n">
        <v>4.06953171</v>
      </c>
      <c r="H19" s="20" t="n">
        <v>0.3060887</v>
      </c>
      <c r="I19" s="18" t="n">
        <v>9.10153598</v>
      </c>
      <c r="J19" s="20" t="n">
        <v>0.46135573</v>
      </c>
      <c r="K19" s="18" t="n">
        <v>18.70699966</v>
      </c>
      <c r="L19" s="20" t="n">
        <v>0.55398093</v>
      </c>
      <c r="M19" s="18" t="n">
        <v>56.75608725</v>
      </c>
      <c r="N19" s="20" t="n">
        <v>0.96875058</v>
      </c>
      <c r="O19" s="18" t="n">
        <v>0.6434072</v>
      </c>
      <c r="P19" s="20" t="n">
        <v>0.13334194</v>
      </c>
      <c r="Q19" s="18" t="s">
        <v>182</v>
      </c>
      <c r="R19" s="20" t="s">
        <v>182</v>
      </c>
      <c r="S19" s="18" t="n">
        <v>0</v>
      </c>
      <c r="T19" s="20" t="n">
        <v>0</v>
      </c>
      <c r="U19" s="18" t="n">
        <v>0</v>
      </c>
      <c r="V19" s="20" t="n">
        <v>0</v>
      </c>
      <c r="W19" s="18" t="n">
        <v>4.9857606</v>
      </c>
      <c r="X19" s="20" t="n">
        <v>0.50734678</v>
      </c>
    </row>
    <row r="20" spans="1:24">
      <c r="A20" s="15" t="s">
        <v>195</v>
      </c>
      <c r="B20" s="17" t="n">
        <v>3371</v>
      </c>
      <c r="C20" s="18">
        <f>(81.0/B20*100)</f>
        <v/>
      </c>
      <c r="D20" s="19" t="n">
        <v>3290</v>
      </c>
      <c r="E20" s="18" t="n">
        <v>6.71724227</v>
      </c>
      <c r="F20" s="20" t="n">
        <v>0.50693862</v>
      </c>
      <c r="G20" s="18" t="n">
        <v>3.42046095</v>
      </c>
      <c r="H20" s="20" t="n">
        <v>0.31955522</v>
      </c>
      <c r="I20" s="18" t="n">
        <v>9.30809369</v>
      </c>
      <c r="J20" s="20" t="n">
        <v>0.54314644</v>
      </c>
      <c r="K20" s="18" t="n">
        <v>26.45237216</v>
      </c>
      <c r="L20" s="20" t="n">
        <v>0.77267339</v>
      </c>
      <c r="M20" s="18" t="n">
        <v>50.08833981</v>
      </c>
      <c r="N20" s="20" t="n">
        <v>0.77832713</v>
      </c>
      <c r="O20" s="18" t="n">
        <v>0</v>
      </c>
      <c r="P20" s="20" t="n">
        <v>0</v>
      </c>
      <c r="Q20" s="18" t="s">
        <v>182</v>
      </c>
      <c r="R20" s="20" t="s">
        <v>182</v>
      </c>
      <c r="S20" s="18" t="n">
        <v>0</v>
      </c>
      <c r="T20" s="20" t="n">
        <v>0</v>
      </c>
      <c r="U20" s="18" t="n">
        <v>0</v>
      </c>
      <c r="V20" s="20" t="n">
        <v>0</v>
      </c>
      <c r="W20" s="18" t="n">
        <v>4.01349111</v>
      </c>
      <c r="X20" s="20" t="n">
        <v>0.39347977</v>
      </c>
    </row>
    <row r="21" spans="1:24">
      <c r="A21" s="15" t="s">
        <v>196</v>
      </c>
      <c r="B21" s="17" t="n">
        <v>5741</v>
      </c>
      <c r="C21" s="18">
        <f>(79.0/B21*100)</f>
        <v/>
      </c>
      <c r="D21" s="19" t="n">
        <v>5662</v>
      </c>
      <c r="E21" s="18" t="n">
        <v>6.5401207</v>
      </c>
      <c r="F21" s="20" t="n">
        <v>0.38114399</v>
      </c>
      <c r="G21" s="18" t="n">
        <v>2.93693437</v>
      </c>
      <c r="H21" s="20" t="n">
        <v>0.22310091</v>
      </c>
      <c r="I21" s="18" t="n">
        <v>6.9604407</v>
      </c>
      <c r="J21" s="20" t="n">
        <v>0.35142003</v>
      </c>
      <c r="K21" s="18" t="n">
        <v>21.4959091</v>
      </c>
      <c r="L21" s="20" t="n">
        <v>0.73520038</v>
      </c>
      <c r="M21" s="18" t="n">
        <v>58.77705421</v>
      </c>
      <c r="N21" s="20" t="n">
        <v>0.8091390000000001</v>
      </c>
      <c r="O21" s="18" t="n">
        <v>0.18196995</v>
      </c>
      <c r="P21" s="20" t="n">
        <v>0.05700395</v>
      </c>
      <c r="Q21" s="18" t="s">
        <v>182</v>
      </c>
      <c r="R21" s="20" t="s">
        <v>182</v>
      </c>
      <c r="S21" s="18" t="n">
        <v>0</v>
      </c>
      <c r="T21" s="20" t="n">
        <v>0</v>
      </c>
      <c r="U21" s="18" t="n">
        <v>0</v>
      </c>
      <c r="V21" s="20" t="n">
        <v>0</v>
      </c>
      <c r="W21" s="18" t="n">
        <v>3.10757096</v>
      </c>
      <c r="X21" s="20" t="n">
        <v>0.24174764</v>
      </c>
    </row>
    <row r="22" spans="1:24">
      <c r="A22" s="15" t="s">
        <v>197</v>
      </c>
      <c r="B22" s="17" t="n">
        <v>6598</v>
      </c>
      <c r="C22" s="18">
        <f>(100.0/B22*100)</f>
        <v/>
      </c>
      <c r="D22" s="19" t="n">
        <v>6498</v>
      </c>
      <c r="E22" s="18" t="n">
        <v>15.93972047</v>
      </c>
      <c r="F22" s="20" t="n">
        <v>1.14826996</v>
      </c>
      <c r="G22" s="18" t="n">
        <v>10.09450323</v>
      </c>
      <c r="H22" s="20" t="n">
        <v>0.40295145</v>
      </c>
      <c r="I22" s="18" t="n">
        <v>12.61400781</v>
      </c>
      <c r="J22" s="20" t="n">
        <v>0.49654388</v>
      </c>
      <c r="K22" s="18" t="n">
        <v>16.14856219</v>
      </c>
      <c r="L22" s="20" t="n">
        <v>0.50027786</v>
      </c>
      <c r="M22" s="18" t="n">
        <v>25.3799842</v>
      </c>
      <c r="N22" s="20" t="n">
        <v>0.89790851</v>
      </c>
      <c r="O22" s="18" t="n">
        <v>2.35867267</v>
      </c>
      <c r="P22" s="20" t="n">
        <v>0.31567483</v>
      </c>
      <c r="Q22" s="18" t="s">
        <v>182</v>
      </c>
      <c r="R22" s="20" t="s">
        <v>182</v>
      </c>
      <c r="S22" s="18" t="n">
        <v>10.38432823</v>
      </c>
      <c r="T22" s="20" t="n">
        <v>1.34076654</v>
      </c>
      <c r="U22" s="18" t="n">
        <v>0</v>
      </c>
      <c r="V22" s="20" t="n">
        <v>0</v>
      </c>
      <c r="W22" s="18" t="n">
        <v>7.0802212</v>
      </c>
      <c r="X22" s="20" t="n">
        <v>0.69188992</v>
      </c>
    </row>
    <row r="23" spans="1:24">
      <c r="A23" s="15" t="s">
        <v>198</v>
      </c>
      <c r="B23" s="17" t="n">
        <v>11583</v>
      </c>
      <c r="C23" s="18">
        <f>(512.0/B23*100)</f>
        <v/>
      </c>
      <c r="D23" s="19" t="n">
        <v>11071</v>
      </c>
      <c r="E23" s="18" t="n">
        <v>11.7917925</v>
      </c>
      <c r="F23" s="20" t="n">
        <v>0.46774375</v>
      </c>
      <c r="G23" s="18" t="n">
        <v>4.78171911</v>
      </c>
      <c r="H23" s="20" t="n">
        <v>0.30292375</v>
      </c>
      <c r="I23" s="18" t="n">
        <v>8.985556089999999</v>
      </c>
      <c r="J23" s="20" t="n">
        <v>0.43269344</v>
      </c>
      <c r="K23" s="18" t="n">
        <v>21.13690403</v>
      </c>
      <c r="L23" s="20" t="n">
        <v>0.53738388</v>
      </c>
      <c r="M23" s="18" t="n">
        <v>46.62793653</v>
      </c>
      <c r="N23" s="20" t="n">
        <v>0.82389822</v>
      </c>
      <c r="O23" s="18" t="n">
        <v>0.42102046</v>
      </c>
      <c r="P23" s="20" t="n">
        <v>0.10167526</v>
      </c>
      <c r="Q23" s="18" t="s">
        <v>182</v>
      </c>
      <c r="R23" s="20" t="s">
        <v>182</v>
      </c>
      <c r="S23" s="18" t="n">
        <v>0</v>
      </c>
      <c r="T23" s="20" t="n">
        <v>0</v>
      </c>
      <c r="U23" s="18" t="n">
        <v>0</v>
      </c>
      <c r="V23" s="20" t="n">
        <v>0</v>
      </c>
      <c r="W23" s="18" t="n">
        <v>6.25507127</v>
      </c>
      <c r="X23" s="20" t="n">
        <v>0.42533898</v>
      </c>
    </row>
    <row r="24" spans="1:24">
      <c r="A24" s="15" t="s">
        <v>199</v>
      </c>
      <c r="B24" s="17" t="n">
        <v>6647</v>
      </c>
      <c r="C24" s="18">
        <f>(17.0/B24*100)</f>
        <v/>
      </c>
      <c r="D24" s="19" t="n">
        <v>6630</v>
      </c>
      <c r="E24" s="18" t="n">
        <v>45.83630075</v>
      </c>
      <c r="F24" s="20" t="n">
        <v>0.69949206</v>
      </c>
      <c r="G24" s="18" t="n">
        <v>3.58627147</v>
      </c>
      <c r="H24" s="20" t="n">
        <v>0.24724455</v>
      </c>
      <c r="I24" s="18" t="n">
        <v>6.68298366</v>
      </c>
      <c r="J24" s="20" t="n">
        <v>0.36320252</v>
      </c>
      <c r="K24" s="18" t="n">
        <v>12.32362849</v>
      </c>
      <c r="L24" s="20" t="n">
        <v>0.4019164</v>
      </c>
      <c r="M24" s="18" t="n">
        <v>29.16186491</v>
      </c>
      <c r="N24" s="20" t="n">
        <v>0.7008651</v>
      </c>
      <c r="O24" s="18" t="n">
        <v>0.74251018</v>
      </c>
      <c r="P24" s="20" t="n">
        <v>0.13552629</v>
      </c>
      <c r="Q24" s="18" t="s">
        <v>182</v>
      </c>
      <c r="R24" s="20" t="s">
        <v>182</v>
      </c>
      <c r="S24" s="18" t="n">
        <v>0</v>
      </c>
      <c r="T24" s="20" t="n">
        <v>0</v>
      </c>
      <c r="U24" s="18" t="n">
        <v>0</v>
      </c>
      <c r="V24" s="20" t="n">
        <v>0</v>
      </c>
      <c r="W24" s="18" t="n">
        <v>1.66644053</v>
      </c>
      <c r="X24" s="20" t="n">
        <v>0.24705576</v>
      </c>
    </row>
    <row r="25" spans="1:24">
      <c r="A25" s="15" t="s">
        <v>200</v>
      </c>
      <c r="B25" s="17" t="n">
        <v>5581</v>
      </c>
      <c r="C25" s="18">
        <f>(28.0/B25*100)</f>
        <v/>
      </c>
      <c r="D25" s="19" t="n">
        <v>5553</v>
      </c>
      <c r="E25" s="18" t="n">
        <v>17.30632559</v>
      </c>
      <c r="F25" s="20" t="n">
        <v>0.46317884</v>
      </c>
      <c r="G25" s="18" t="n">
        <v>4.62357247</v>
      </c>
      <c r="H25" s="20" t="n">
        <v>0.34300408</v>
      </c>
      <c r="I25" s="18" t="n">
        <v>10.99348963</v>
      </c>
      <c r="J25" s="20" t="n">
        <v>0.54033973</v>
      </c>
      <c r="K25" s="18" t="n">
        <v>25.27455545</v>
      </c>
      <c r="L25" s="20" t="n">
        <v>0.5797642200000001</v>
      </c>
      <c r="M25" s="18" t="n">
        <v>40.34473402</v>
      </c>
      <c r="N25" s="20" t="n">
        <v>0.8242245</v>
      </c>
      <c r="O25" s="18" t="n">
        <v>0.26888821</v>
      </c>
      <c r="P25" s="20" t="n">
        <v>0.07687529999999999</v>
      </c>
      <c r="Q25" s="18" t="s">
        <v>182</v>
      </c>
      <c r="R25" s="20" t="s">
        <v>182</v>
      </c>
      <c r="S25" s="18" t="n">
        <v>0</v>
      </c>
      <c r="T25" s="20" t="n">
        <v>0</v>
      </c>
      <c r="U25" s="18" t="n">
        <v>0</v>
      </c>
      <c r="V25" s="20" t="n">
        <v>0</v>
      </c>
      <c r="W25" s="18" t="n">
        <v>1.18843462</v>
      </c>
      <c r="X25" s="20" t="n">
        <v>0.16382452</v>
      </c>
    </row>
    <row r="26" spans="1:24">
      <c r="A26" s="15" t="s">
        <v>201</v>
      </c>
      <c r="B26" s="17" t="n">
        <v>4869</v>
      </c>
      <c r="C26" s="18">
        <f>(100.0/B26*100)</f>
        <v/>
      </c>
      <c r="D26" s="19" t="n">
        <v>4769</v>
      </c>
      <c r="E26" s="18" t="n">
        <v>7.10897122</v>
      </c>
      <c r="F26" s="20" t="n">
        <v>0.42887175</v>
      </c>
      <c r="G26" s="18" t="n">
        <v>6.83321465</v>
      </c>
      <c r="H26" s="20" t="n">
        <v>0.38334908</v>
      </c>
      <c r="I26" s="18" t="n">
        <v>10.21341527</v>
      </c>
      <c r="J26" s="20" t="n">
        <v>0.41005911</v>
      </c>
      <c r="K26" s="18" t="n">
        <v>23.41381723</v>
      </c>
      <c r="L26" s="20" t="n">
        <v>0.6893021</v>
      </c>
      <c r="M26" s="18" t="n">
        <v>49.06423267</v>
      </c>
      <c r="N26" s="20" t="n">
        <v>0.77420308</v>
      </c>
      <c r="O26" s="18" t="n">
        <v>0</v>
      </c>
      <c r="P26" s="20" t="n">
        <v>0</v>
      </c>
      <c r="Q26" s="18" t="s">
        <v>182</v>
      </c>
      <c r="R26" s="20" t="s">
        <v>182</v>
      </c>
      <c r="S26" s="18" t="n">
        <v>0</v>
      </c>
      <c r="T26" s="20" t="n">
        <v>0</v>
      </c>
      <c r="U26" s="18" t="n">
        <v>0</v>
      </c>
      <c r="V26" s="20" t="n">
        <v>0</v>
      </c>
      <c r="W26" s="18" t="n">
        <v>3.36634896</v>
      </c>
      <c r="X26" s="20" t="n">
        <v>0.30006116</v>
      </c>
    </row>
    <row r="27" spans="1:24">
      <c r="A27" s="15" t="s">
        <v>202</v>
      </c>
      <c r="B27" s="17" t="n">
        <v>5299</v>
      </c>
      <c r="C27" s="18">
        <f>(174.0/B27*100)</f>
        <v/>
      </c>
      <c r="D27" s="19" t="n">
        <v>5125</v>
      </c>
      <c r="E27" s="18" t="n">
        <v>8.437827759999999</v>
      </c>
      <c r="F27" s="20" t="n">
        <v>0.40394816</v>
      </c>
      <c r="G27" s="18" t="n">
        <v>4.63566034</v>
      </c>
      <c r="H27" s="20" t="n">
        <v>0.26740504</v>
      </c>
      <c r="I27" s="18" t="n">
        <v>8.497628199999999</v>
      </c>
      <c r="J27" s="20" t="n">
        <v>0.33028996</v>
      </c>
      <c r="K27" s="18" t="n">
        <v>18.35919793</v>
      </c>
      <c r="L27" s="20" t="n">
        <v>0.51123394</v>
      </c>
      <c r="M27" s="18" t="n">
        <v>49.46623877</v>
      </c>
      <c r="N27" s="20" t="n">
        <v>0.67309717</v>
      </c>
      <c r="O27" s="18" t="n">
        <v>1.20784237</v>
      </c>
      <c r="P27" s="20" t="n">
        <v>0.13609798</v>
      </c>
      <c r="Q27" s="18" t="s">
        <v>182</v>
      </c>
      <c r="R27" s="20" t="s">
        <v>182</v>
      </c>
      <c r="S27" s="18" t="n">
        <v>0</v>
      </c>
      <c r="T27" s="20" t="n">
        <v>0</v>
      </c>
      <c r="U27" s="18" t="n">
        <v>0</v>
      </c>
      <c r="V27" s="20" t="n">
        <v>0</v>
      </c>
      <c r="W27" s="18" t="n">
        <v>9.395604629999999</v>
      </c>
      <c r="X27" s="20" t="n">
        <v>0.38254916</v>
      </c>
    </row>
    <row r="28" spans="1:24">
      <c r="A28" s="15" t="s">
        <v>203</v>
      </c>
      <c r="B28" s="17" t="n">
        <v>7568</v>
      </c>
      <c r="C28" s="18">
        <f>(134.0/B28*100)</f>
        <v/>
      </c>
      <c r="D28" s="19" t="n">
        <v>7434</v>
      </c>
      <c r="E28" s="18" t="n">
        <v>16.89411031</v>
      </c>
      <c r="F28" s="20" t="n">
        <v>0.81324967</v>
      </c>
      <c r="G28" s="18" t="n">
        <v>8.12165053</v>
      </c>
      <c r="H28" s="20" t="n">
        <v>0.42167588</v>
      </c>
      <c r="I28" s="18" t="n">
        <v>14.3838006</v>
      </c>
      <c r="J28" s="20" t="n">
        <v>0.49083643</v>
      </c>
      <c r="K28" s="18" t="n">
        <v>21.65707983</v>
      </c>
      <c r="L28" s="20" t="n">
        <v>0.61932835</v>
      </c>
      <c r="M28" s="18" t="n">
        <v>34.74931596</v>
      </c>
      <c r="N28" s="20" t="n">
        <v>0.98020889</v>
      </c>
      <c r="O28" s="18" t="n">
        <v>2.26125479</v>
      </c>
      <c r="P28" s="20" t="n">
        <v>0.33076029</v>
      </c>
      <c r="Q28" s="18" t="s">
        <v>182</v>
      </c>
      <c r="R28" s="20" t="s">
        <v>182</v>
      </c>
      <c r="S28" s="18" t="n">
        <v>0</v>
      </c>
      <c r="T28" s="20" t="n">
        <v>0</v>
      </c>
      <c r="U28" s="18" t="n">
        <v>0</v>
      </c>
      <c r="V28" s="20" t="n">
        <v>0</v>
      </c>
      <c r="W28" s="18" t="n">
        <v>1.93278798</v>
      </c>
      <c r="X28" s="20" t="n">
        <v>0.21088777</v>
      </c>
    </row>
    <row r="29" spans="1:24">
      <c r="A29" s="15" t="s">
        <v>204</v>
      </c>
      <c r="B29" s="17" t="n">
        <v>5385</v>
      </c>
      <c r="C29" s="18">
        <f>(36.0/B29*100)</f>
        <v/>
      </c>
      <c r="D29" s="19" t="n">
        <v>5349</v>
      </c>
      <c r="E29" s="18" t="n">
        <v>9.801308629999999</v>
      </c>
      <c r="F29" s="20" t="n">
        <v>0.48142296</v>
      </c>
      <c r="G29" s="18" t="n">
        <v>4.38627073</v>
      </c>
      <c r="H29" s="20" t="n">
        <v>0.26914511</v>
      </c>
      <c r="I29" s="18" t="n">
        <v>9.73414236</v>
      </c>
      <c r="J29" s="20" t="n">
        <v>0.41965555</v>
      </c>
      <c r="K29" s="18" t="n">
        <v>24.71992753</v>
      </c>
      <c r="L29" s="20" t="n">
        <v>0.55113577</v>
      </c>
      <c r="M29" s="18" t="n">
        <v>46.71442177</v>
      </c>
      <c r="N29" s="20" t="n">
        <v>0.91851016</v>
      </c>
      <c r="O29" s="18" t="n">
        <v>0.11228954</v>
      </c>
      <c r="P29" s="20" t="n">
        <v>0.03614922</v>
      </c>
      <c r="Q29" s="18" t="s">
        <v>182</v>
      </c>
      <c r="R29" s="20" t="s">
        <v>182</v>
      </c>
      <c r="S29" s="18" t="n">
        <v>2.76922343</v>
      </c>
      <c r="T29" s="20" t="n">
        <v>0.24152133</v>
      </c>
      <c r="U29" s="18" t="n">
        <v>0</v>
      </c>
      <c r="V29" s="20" t="n">
        <v>0</v>
      </c>
      <c r="W29" s="18" t="n">
        <v>1.762416</v>
      </c>
      <c r="X29" s="20" t="n">
        <v>0.2699046</v>
      </c>
    </row>
    <row r="30" spans="1:24">
      <c r="A30" s="15" t="s">
        <v>205</v>
      </c>
      <c r="B30" s="17" t="n">
        <v>4520</v>
      </c>
      <c r="C30" s="18">
        <f>(546.0/B30*100)</f>
        <v/>
      </c>
      <c r="D30" s="19" t="n">
        <v>3974</v>
      </c>
      <c r="E30" s="18" t="n">
        <v>7.72249044</v>
      </c>
      <c r="F30" s="20" t="n">
        <v>0.47395202</v>
      </c>
      <c r="G30" s="18" t="n">
        <v>3.2795769</v>
      </c>
      <c r="H30" s="20" t="n">
        <v>0.30244086</v>
      </c>
      <c r="I30" s="18" t="n">
        <v>9.9836171</v>
      </c>
      <c r="J30" s="20" t="n">
        <v>0.5464782</v>
      </c>
      <c r="K30" s="18" t="n">
        <v>21.94612324</v>
      </c>
      <c r="L30" s="20" t="n">
        <v>0.59354433</v>
      </c>
      <c r="M30" s="18" t="n">
        <v>50.73294629</v>
      </c>
      <c r="N30" s="20" t="n">
        <v>0.78214796</v>
      </c>
      <c r="O30" s="18" t="n">
        <v>0.80221346</v>
      </c>
      <c r="P30" s="20" t="n">
        <v>0.15627369</v>
      </c>
      <c r="Q30" s="18" t="s">
        <v>182</v>
      </c>
      <c r="R30" s="20" t="s">
        <v>182</v>
      </c>
      <c r="S30" s="18" t="n">
        <v>0</v>
      </c>
      <c r="T30" s="20" t="n">
        <v>0</v>
      </c>
      <c r="U30" s="18" t="n">
        <v>0</v>
      </c>
      <c r="V30" s="20" t="n">
        <v>0</v>
      </c>
      <c r="W30" s="18" t="n">
        <v>5.53303258</v>
      </c>
      <c r="X30" s="20" t="n">
        <v>0.49048153</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5.43795434</v>
      </c>
      <c r="F32" s="20" t="n">
        <v>0.36737081</v>
      </c>
      <c r="G32" s="18" t="n">
        <v>3.49728986</v>
      </c>
      <c r="H32" s="20" t="n">
        <v>0.29081729</v>
      </c>
      <c r="I32" s="18" t="n">
        <v>7.0007227</v>
      </c>
      <c r="J32" s="20" t="n">
        <v>0.32730316</v>
      </c>
      <c r="K32" s="18" t="n">
        <v>19.61940356</v>
      </c>
      <c r="L32" s="20" t="n">
        <v>0.61944804</v>
      </c>
      <c r="M32" s="18" t="n">
        <v>61.80761875</v>
      </c>
      <c r="N32" s="20" t="n">
        <v>0.75394234</v>
      </c>
      <c r="O32" s="18" t="n">
        <v>0.34520353</v>
      </c>
      <c r="P32" s="20" t="n">
        <v>0.08409824</v>
      </c>
      <c r="Q32" s="18" t="s">
        <v>182</v>
      </c>
      <c r="R32" s="20" t="s">
        <v>182</v>
      </c>
      <c r="S32" s="18" t="n">
        <v>0</v>
      </c>
      <c r="T32" s="20" t="n">
        <v>0</v>
      </c>
      <c r="U32" s="18" t="n">
        <v>0</v>
      </c>
      <c r="V32" s="20" t="n">
        <v>0</v>
      </c>
      <c r="W32" s="18" t="n">
        <v>2.29180727</v>
      </c>
      <c r="X32" s="20" t="n">
        <v>0.29137052</v>
      </c>
    </row>
    <row r="33" spans="1:24">
      <c r="A33" s="15" t="s">
        <v>208</v>
      </c>
      <c r="B33" s="17" t="n">
        <v>7325</v>
      </c>
      <c r="C33" s="18">
        <f>(235.0/B33*100)</f>
        <v/>
      </c>
      <c r="D33" s="19" t="n">
        <v>7090</v>
      </c>
      <c r="E33" s="18" t="n">
        <v>6.08334281</v>
      </c>
      <c r="F33" s="20" t="n">
        <v>0.36326131</v>
      </c>
      <c r="G33" s="18" t="n">
        <v>4.45481866</v>
      </c>
      <c r="H33" s="20" t="n">
        <v>0.26907918</v>
      </c>
      <c r="I33" s="18" t="n">
        <v>12.18294852</v>
      </c>
      <c r="J33" s="20" t="n">
        <v>0.47515022</v>
      </c>
      <c r="K33" s="18" t="n">
        <v>25.34507037</v>
      </c>
      <c r="L33" s="20" t="n">
        <v>0.54122775</v>
      </c>
      <c r="M33" s="18" t="n">
        <v>48.60290595</v>
      </c>
      <c r="N33" s="20" t="n">
        <v>0.75454781</v>
      </c>
      <c r="O33" s="18" t="n">
        <v>0.23117833</v>
      </c>
      <c r="P33" s="20" t="n">
        <v>0.06103039</v>
      </c>
      <c r="Q33" s="18" t="s">
        <v>182</v>
      </c>
      <c r="R33" s="20" t="s">
        <v>182</v>
      </c>
      <c r="S33" s="18" t="n">
        <v>0</v>
      </c>
      <c r="T33" s="20" t="n">
        <v>0</v>
      </c>
      <c r="U33" s="18" t="n">
        <v>0</v>
      </c>
      <c r="V33" s="20" t="n">
        <v>0</v>
      </c>
      <c r="W33" s="18" t="n">
        <v>3.09973536</v>
      </c>
      <c r="X33" s="20" t="n">
        <v>0.3320303</v>
      </c>
    </row>
    <row r="34" spans="1:24">
      <c r="A34" s="15" t="s">
        <v>209</v>
      </c>
      <c r="B34" s="17" t="n">
        <v>6350</v>
      </c>
      <c r="C34" s="18">
        <f>(86.0/B34*100)</f>
        <v/>
      </c>
      <c r="D34" s="19" t="n">
        <v>6264</v>
      </c>
      <c r="E34" s="18" t="n">
        <v>6.28487434</v>
      </c>
      <c r="F34" s="20" t="n">
        <v>0.35987095</v>
      </c>
      <c r="G34" s="18" t="n">
        <v>5.09912308</v>
      </c>
      <c r="H34" s="20" t="n">
        <v>0.35109007</v>
      </c>
      <c r="I34" s="18" t="n">
        <v>7.46326464</v>
      </c>
      <c r="J34" s="20" t="n">
        <v>0.36307897</v>
      </c>
      <c r="K34" s="18" t="n">
        <v>17.79231878</v>
      </c>
      <c r="L34" s="20" t="n">
        <v>0.5321426</v>
      </c>
      <c r="M34" s="18" t="n">
        <v>53.54244807</v>
      </c>
      <c r="N34" s="20" t="n">
        <v>1.06240169</v>
      </c>
      <c r="O34" s="18" t="n">
        <v>1.1664654</v>
      </c>
      <c r="P34" s="20" t="n">
        <v>0.13798504</v>
      </c>
      <c r="Q34" s="18" t="s">
        <v>182</v>
      </c>
      <c r="R34" s="20" t="s">
        <v>182</v>
      </c>
      <c r="S34" s="18" t="n">
        <v>2.57979626</v>
      </c>
      <c r="T34" s="20" t="n">
        <v>0.53532241</v>
      </c>
      <c r="U34" s="18" t="n">
        <v>0</v>
      </c>
      <c r="V34" s="20" t="n">
        <v>0</v>
      </c>
      <c r="W34" s="18" t="n">
        <v>6.07170944</v>
      </c>
      <c r="X34" s="20" t="n">
        <v>0.57917497</v>
      </c>
    </row>
    <row r="35" spans="1:24">
      <c r="A35" s="15" t="s">
        <v>210</v>
      </c>
      <c r="B35" s="17" t="n">
        <v>6406</v>
      </c>
      <c r="C35" s="18">
        <f>(69.0/B35*100)</f>
        <v/>
      </c>
      <c r="D35" s="19" t="n">
        <v>6337</v>
      </c>
      <c r="E35" s="18" t="n">
        <v>6.11271592</v>
      </c>
      <c r="F35" s="20" t="n">
        <v>0.41068921</v>
      </c>
      <c r="G35" s="18" t="n">
        <v>3.94589835</v>
      </c>
      <c r="H35" s="20" t="n">
        <v>0.32919533</v>
      </c>
      <c r="I35" s="18" t="n">
        <v>9.51393957</v>
      </c>
      <c r="J35" s="20" t="n">
        <v>0.53847631</v>
      </c>
      <c r="K35" s="18" t="n">
        <v>22.58629633</v>
      </c>
      <c r="L35" s="20" t="n">
        <v>0.71751105</v>
      </c>
      <c r="M35" s="18" t="n">
        <v>52.09928237</v>
      </c>
      <c r="N35" s="20" t="n">
        <v>0.64990286</v>
      </c>
      <c r="O35" s="18" t="n">
        <v>0.52739161</v>
      </c>
      <c r="P35" s="20" t="n">
        <v>0.09266228</v>
      </c>
      <c r="Q35" s="18" t="s">
        <v>182</v>
      </c>
      <c r="R35" s="20" t="s">
        <v>182</v>
      </c>
      <c r="S35" s="18" t="n">
        <v>1.04009655</v>
      </c>
      <c r="T35" s="20" t="n">
        <v>0.05691651</v>
      </c>
      <c r="U35" s="18" t="n">
        <v>0</v>
      </c>
      <c r="V35" s="20" t="n">
        <v>0</v>
      </c>
      <c r="W35" s="18" t="n">
        <v>4.17437929</v>
      </c>
      <c r="X35" s="20" t="n">
        <v>0.26362679</v>
      </c>
    </row>
    <row r="36" spans="1:24">
      <c r="A36" s="15" t="s">
        <v>211</v>
      </c>
      <c r="B36" s="17" t="n">
        <v>6736</v>
      </c>
      <c r="C36" s="18">
        <f>(49.0/B36*100)</f>
        <v/>
      </c>
      <c r="D36" s="19" t="n">
        <v>6687</v>
      </c>
      <c r="E36" s="18" t="n">
        <v>10.92575312</v>
      </c>
      <c r="F36" s="20" t="n">
        <v>0.4202571</v>
      </c>
      <c r="G36" s="18" t="n">
        <v>5.97709747</v>
      </c>
      <c r="H36" s="20" t="n">
        <v>0.29239691</v>
      </c>
      <c r="I36" s="18" t="n">
        <v>11.04263479</v>
      </c>
      <c r="J36" s="20" t="n">
        <v>0.40242009</v>
      </c>
      <c r="K36" s="18" t="n">
        <v>21.87345699</v>
      </c>
      <c r="L36" s="20" t="n">
        <v>0.56273524</v>
      </c>
      <c r="M36" s="18" t="n">
        <v>46.49194022</v>
      </c>
      <c r="N36" s="20" t="n">
        <v>0.71161866</v>
      </c>
      <c r="O36" s="18" t="n">
        <v>0.41529674</v>
      </c>
      <c r="P36" s="20" t="n">
        <v>0.08125137</v>
      </c>
      <c r="Q36" s="18" t="s">
        <v>182</v>
      </c>
      <c r="R36" s="20" t="s">
        <v>182</v>
      </c>
      <c r="S36" s="18" t="n">
        <v>0</v>
      </c>
      <c r="T36" s="20" t="n">
        <v>0</v>
      </c>
      <c r="U36" s="18" t="n">
        <v>0</v>
      </c>
      <c r="V36" s="20" t="n">
        <v>0</v>
      </c>
      <c r="W36" s="18" t="n">
        <v>3.27382068</v>
      </c>
      <c r="X36" s="20" t="n">
        <v>0.2871947</v>
      </c>
    </row>
    <row r="37" spans="1:24">
      <c r="A37" s="15" t="s">
        <v>212</v>
      </c>
      <c r="B37" s="17" t="n">
        <v>5458</v>
      </c>
      <c r="C37" s="18">
        <f>(249.0/B37*100)</f>
        <v/>
      </c>
      <c r="D37" s="19" t="n">
        <v>5209</v>
      </c>
      <c r="E37" s="18" t="n">
        <v>5.98681828</v>
      </c>
      <c r="F37" s="20" t="n">
        <v>0.37437015</v>
      </c>
      <c r="G37" s="18" t="n">
        <v>3.47335896</v>
      </c>
      <c r="H37" s="20" t="n">
        <v>0.28696472</v>
      </c>
      <c r="I37" s="18" t="n">
        <v>8.06634972</v>
      </c>
      <c r="J37" s="20" t="n">
        <v>0.39711562</v>
      </c>
      <c r="K37" s="18" t="n">
        <v>18.17224211</v>
      </c>
      <c r="L37" s="20" t="n">
        <v>0.5396368499999999</v>
      </c>
      <c r="M37" s="18" t="n">
        <v>55.69566083</v>
      </c>
      <c r="N37" s="20" t="n">
        <v>0.8472383999999999</v>
      </c>
      <c r="O37" s="18" t="n">
        <v>0.78484913</v>
      </c>
      <c r="P37" s="20" t="n">
        <v>0.13879451</v>
      </c>
      <c r="Q37" s="18" t="s">
        <v>182</v>
      </c>
      <c r="R37" s="20" t="s">
        <v>182</v>
      </c>
      <c r="S37" s="18" t="n">
        <v>0</v>
      </c>
      <c r="T37" s="20" t="n">
        <v>0</v>
      </c>
      <c r="U37" s="18" t="n">
        <v>0</v>
      </c>
      <c r="V37" s="20" t="n">
        <v>0</v>
      </c>
      <c r="W37" s="18" t="n">
        <v>7.82072097</v>
      </c>
      <c r="X37" s="20" t="n">
        <v>0.73207114</v>
      </c>
    </row>
    <row r="38" spans="1:24">
      <c r="A38" s="15" t="s">
        <v>213</v>
      </c>
      <c r="B38" s="17" t="n">
        <v>5860</v>
      </c>
      <c r="C38" s="18">
        <f>(64.0/B38*100)</f>
        <v/>
      </c>
      <c r="D38" s="19" t="n">
        <v>5796</v>
      </c>
      <c r="E38" s="18" t="n">
        <v>17.41291425</v>
      </c>
      <c r="F38" s="20" t="n">
        <v>0.52943754</v>
      </c>
      <c r="G38" s="18" t="n">
        <v>4.99045749</v>
      </c>
      <c r="H38" s="20" t="n">
        <v>0.331449</v>
      </c>
      <c r="I38" s="18" t="n">
        <v>11.17588855</v>
      </c>
      <c r="J38" s="20" t="n">
        <v>0.48568639</v>
      </c>
      <c r="K38" s="18" t="n">
        <v>19.74411361</v>
      </c>
      <c r="L38" s="20" t="n">
        <v>0.57143837</v>
      </c>
      <c r="M38" s="18" t="n">
        <v>40.01992424</v>
      </c>
      <c r="N38" s="20" t="n">
        <v>0.76425107</v>
      </c>
      <c r="O38" s="18" t="n">
        <v>0.63859184</v>
      </c>
      <c r="P38" s="20" t="n">
        <v>0.12641848</v>
      </c>
      <c r="Q38" s="18" t="s">
        <v>182</v>
      </c>
      <c r="R38" s="20" t="s">
        <v>182</v>
      </c>
      <c r="S38" s="18" t="n">
        <v>0</v>
      </c>
      <c r="T38" s="20" t="n">
        <v>0</v>
      </c>
      <c r="U38" s="18" t="n">
        <v>0</v>
      </c>
      <c r="V38" s="20" t="n">
        <v>0</v>
      </c>
      <c r="W38" s="18" t="n">
        <v>6.01811003</v>
      </c>
      <c r="X38" s="20" t="n">
        <v>0.49084129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5.88863074</v>
      </c>
      <c r="F40" s="20" t="n">
        <v>0.33216672</v>
      </c>
      <c r="G40" s="18" t="n">
        <v>2.09863029</v>
      </c>
      <c r="H40" s="20" t="n">
        <v>0.23001233</v>
      </c>
      <c r="I40" s="18" t="n">
        <v>6.21912246</v>
      </c>
      <c r="J40" s="20" t="n">
        <v>0.34188097</v>
      </c>
      <c r="K40" s="18" t="n">
        <v>17.18800465</v>
      </c>
      <c r="L40" s="20" t="n">
        <v>0.58681751</v>
      </c>
      <c r="M40" s="18" t="n">
        <v>53.99523114</v>
      </c>
      <c r="N40" s="20" t="n">
        <v>0.84703019</v>
      </c>
      <c r="O40" s="18" t="n">
        <v>0.41341733</v>
      </c>
      <c r="P40" s="20" t="n">
        <v>0.09588235000000001</v>
      </c>
      <c r="Q40" s="18" t="s">
        <v>182</v>
      </c>
      <c r="R40" s="20" t="s">
        <v>182</v>
      </c>
      <c r="S40" s="18" t="n">
        <v>8.997510549999999</v>
      </c>
      <c r="T40" s="20" t="n">
        <v>0.2011408</v>
      </c>
      <c r="U40" s="18" t="n">
        <v>0</v>
      </c>
      <c r="V40" s="20" t="n">
        <v>0</v>
      </c>
      <c r="W40" s="18" t="n">
        <v>5.19945284</v>
      </c>
      <c r="X40" s="20" t="n">
        <v>0.69422668</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7.67492261</v>
      </c>
      <c r="F46" s="20" t="n">
        <v>0.40819983</v>
      </c>
      <c r="G46" s="18" t="n">
        <v>5.23947435</v>
      </c>
      <c r="H46" s="20" t="n">
        <v>0.23650541</v>
      </c>
      <c r="I46" s="18" t="n">
        <v>6.53273867</v>
      </c>
      <c r="J46" s="20" t="n">
        <v>0.24755244</v>
      </c>
      <c r="K46" s="18" t="n">
        <v>14.94638492</v>
      </c>
      <c r="L46" s="20" t="n">
        <v>0.38013236</v>
      </c>
      <c r="M46" s="18" t="n">
        <v>31.96469405</v>
      </c>
      <c r="N46" s="20" t="n">
        <v>0.83468642</v>
      </c>
      <c r="O46" s="18" t="n">
        <v>1.13942081</v>
      </c>
      <c r="P46" s="20" t="n">
        <v>0.10156822</v>
      </c>
      <c r="Q46" s="18" t="s">
        <v>182</v>
      </c>
      <c r="R46" s="20" t="s">
        <v>182</v>
      </c>
      <c r="S46" s="18" t="n">
        <v>0</v>
      </c>
      <c r="T46" s="20" t="n">
        <v>0</v>
      </c>
      <c r="U46" s="18" t="n">
        <v>0</v>
      </c>
      <c r="V46" s="20" t="n">
        <v>0</v>
      </c>
      <c r="W46" s="18" t="n">
        <v>32.50236459</v>
      </c>
      <c r="X46" s="20" t="n">
        <v>1.26150463</v>
      </c>
    </row>
    <row r="47" spans="1:24">
      <c r="A47" s="15" t="s">
        <v>222</v>
      </c>
      <c r="B47" s="17" t="n">
        <v>5928</v>
      </c>
      <c r="C47" s="18">
        <f>(148.0/B47*100)</f>
        <v/>
      </c>
      <c r="D47" s="19" t="n">
        <v>5780</v>
      </c>
      <c r="E47" s="18" t="n">
        <v>7.08863342</v>
      </c>
      <c r="F47" s="20" t="n">
        <v>0.34229626</v>
      </c>
      <c r="G47" s="18" t="n">
        <v>6.05159296</v>
      </c>
      <c r="H47" s="20" t="n">
        <v>0.40372044</v>
      </c>
      <c r="I47" s="18" t="n">
        <v>7.39194569</v>
      </c>
      <c r="J47" s="20" t="n">
        <v>0.38449025</v>
      </c>
      <c r="K47" s="18" t="n">
        <v>15.40008592</v>
      </c>
      <c r="L47" s="20" t="n">
        <v>0.64644715</v>
      </c>
      <c r="M47" s="18" t="n">
        <v>48.0942843</v>
      </c>
      <c r="N47" s="20" t="n">
        <v>1.07531278</v>
      </c>
      <c r="O47" s="18" t="n">
        <v>1.43520156</v>
      </c>
      <c r="P47" s="20" t="n">
        <v>0.18695101</v>
      </c>
      <c r="Q47" s="18" t="s">
        <v>182</v>
      </c>
      <c r="R47" s="20" t="s">
        <v>182</v>
      </c>
      <c r="S47" s="18" t="n">
        <v>0</v>
      </c>
      <c r="T47" s="20" t="n">
        <v>0</v>
      </c>
      <c r="U47" s="18" t="n">
        <v>0</v>
      </c>
      <c r="V47" s="20" t="n">
        <v>0</v>
      </c>
      <c r="W47" s="18" t="n">
        <v>14.53825616</v>
      </c>
      <c r="X47" s="20" t="n">
        <v>1.05616444</v>
      </c>
    </row>
    <row r="48" spans="1:24">
      <c r="A48" s="15" t="s">
        <v>223</v>
      </c>
      <c r="B48" s="17" t="n">
        <v>9841</v>
      </c>
      <c r="C48" s="18">
        <f>(19.0/B48*100)</f>
        <v/>
      </c>
      <c r="D48" s="19" t="n">
        <v>9822</v>
      </c>
      <c r="E48" s="18" t="n">
        <v>18.77056948</v>
      </c>
      <c r="F48" s="20" t="n">
        <v>0.72168208</v>
      </c>
      <c r="G48" s="18" t="n">
        <v>10.63844115</v>
      </c>
      <c r="H48" s="20" t="n">
        <v>0.51022693</v>
      </c>
      <c r="I48" s="18" t="n">
        <v>24.68980426</v>
      </c>
      <c r="J48" s="20" t="n">
        <v>0.92030513</v>
      </c>
      <c r="K48" s="18" t="n">
        <v>19.21416976</v>
      </c>
      <c r="L48" s="20" t="n">
        <v>0.60401258</v>
      </c>
      <c r="M48" s="18" t="n">
        <v>23.22891201</v>
      </c>
      <c r="N48" s="20" t="n">
        <v>0.7742307</v>
      </c>
      <c r="O48" s="18" t="n">
        <v>2.15559195</v>
      </c>
      <c r="P48" s="20" t="n">
        <v>0.33339127</v>
      </c>
      <c r="Q48" s="18" t="s">
        <v>182</v>
      </c>
      <c r="R48" s="20" t="s">
        <v>182</v>
      </c>
      <c r="S48" s="18" t="n">
        <v>0</v>
      </c>
      <c r="T48" s="20" t="n">
        <v>0</v>
      </c>
      <c r="U48" s="18" t="n">
        <v>0</v>
      </c>
      <c r="V48" s="20" t="n">
        <v>0</v>
      </c>
      <c r="W48" s="18" t="n">
        <v>1.3025114</v>
      </c>
      <c r="X48" s="20" t="n">
        <v>0.39730495</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13.30921225</v>
      </c>
      <c r="F50" s="20" t="n">
        <v>0.60704594</v>
      </c>
      <c r="G50" s="18" t="n">
        <v>8.38976123</v>
      </c>
      <c r="H50" s="20" t="n">
        <v>0.40258503</v>
      </c>
      <c r="I50" s="18" t="n">
        <v>12.30091829</v>
      </c>
      <c r="J50" s="20" t="n">
        <v>0.4725695</v>
      </c>
      <c r="K50" s="18" t="n">
        <v>22.40089581</v>
      </c>
      <c r="L50" s="20" t="n">
        <v>0.67102787</v>
      </c>
      <c r="M50" s="18" t="n">
        <v>36.16449039</v>
      </c>
      <c r="N50" s="20" t="n">
        <v>0.81769244</v>
      </c>
      <c r="O50" s="18" t="n">
        <v>1.73733927</v>
      </c>
      <c r="P50" s="20" t="n">
        <v>0.2637219</v>
      </c>
      <c r="Q50" s="18" t="s">
        <v>182</v>
      </c>
      <c r="R50" s="20" t="s">
        <v>182</v>
      </c>
      <c r="S50" s="18" t="n">
        <v>0</v>
      </c>
      <c r="T50" s="20" t="n">
        <v>0</v>
      </c>
      <c r="U50" s="18" t="n">
        <v>0</v>
      </c>
      <c r="V50" s="20" t="n">
        <v>0</v>
      </c>
      <c r="W50" s="18" t="n">
        <v>5.69738276</v>
      </c>
      <c r="X50" s="20" t="n">
        <v>0.57806662</v>
      </c>
    </row>
    <row r="51" spans="1:24">
      <c r="A51" s="15" t="s">
        <v>226</v>
      </c>
      <c r="B51" s="17" t="n">
        <v>6866</v>
      </c>
      <c r="C51" s="18">
        <f>(117.0/B51*100)</f>
        <v/>
      </c>
      <c r="D51" s="19" t="n">
        <v>6749</v>
      </c>
      <c r="E51" s="18" t="n">
        <v>11.02146541</v>
      </c>
      <c r="F51" s="20" t="n">
        <v>0.4873625</v>
      </c>
      <c r="G51" s="18" t="n">
        <v>5.3110112</v>
      </c>
      <c r="H51" s="20" t="n">
        <v>0.31043963</v>
      </c>
      <c r="I51" s="18" t="n">
        <v>9.081837699999999</v>
      </c>
      <c r="J51" s="20" t="n">
        <v>0.37034314</v>
      </c>
      <c r="K51" s="18" t="n">
        <v>20.99192258</v>
      </c>
      <c r="L51" s="20" t="n">
        <v>0.60315188</v>
      </c>
      <c r="M51" s="18" t="n">
        <v>32.79494147</v>
      </c>
      <c r="N51" s="20" t="n">
        <v>0.906346</v>
      </c>
      <c r="O51" s="18" t="n">
        <v>0.58299198</v>
      </c>
      <c r="P51" s="20" t="n">
        <v>0.10103176</v>
      </c>
      <c r="Q51" s="18" t="s">
        <v>182</v>
      </c>
      <c r="R51" s="20" t="s">
        <v>182</v>
      </c>
      <c r="S51" s="18" t="n">
        <v>10.58123437</v>
      </c>
      <c r="T51" s="20" t="n">
        <v>0.61247783</v>
      </c>
      <c r="U51" s="18" t="n">
        <v>0</v>
      </c>
      <c r="V51" s="20" t="n">
        <v>0</v>
      </c>
      <c r="W51" s="18" t="n">
        <v>9.634595279999999</v>
      </c>
      <c r="X51" s="20" t="n">
        <v>1.20127713</v>
      </c>
    </row>
    <row r="52" spans="1:24">
      <c r="A52" s="15" t="s">
        <v>227</v>
      </c>
      <c r="B52" s="17" t="n">
        <v>5809</v>
      </c>
      <c r="C52" s="18">
        <f>(119.0/B52*100)</f>
        <v/>
      </c>
      <c r="D52" s="19" t="n">
        <v>5690</v>
      </c>
      <c r="E52" s="18" t="n">
        <v>4.88873359</v>
      </c>
      <c r="F52" s="20" t="n">
        <v>0.33506112</v>
      </c>
      <c r="G52" s="18" t="n">
        <v>4.33280416</v>
      </c>
      <c r="H52" s="20" t="n">
        <v>0.33226268</v>
      </c>
      <c r="I52" s="18" t="n">
        <v>7.13457941</v>
      </c>
      <c r="J52" s="20" t="n">
        <v>0.38216242</v>
      </c>
      <c r="K52" s="18" t="n">
        <v>18.33914591</v>
      </c>
      <c r="L52" s="20" t="n">
        <v>0.43988952</v>
      </c>
      <c r="M52" s="18" t="n">
        <v>59.70031794</v>
      </c>
      <c r="N52" s="20" t="n">
        <v>0.93015802</v>
      </c>
      <c r="O52" s="18" t="n">
        <v>0.34062239</v>
      </c>
      <c r="P52" s="20" t="n">
        <v>0.08848725</v>
      </c>
      <c r="Q52" s="18" t="s">
        <v>182</v>
      </c>
      <c r="R52" s="20" t="s">
        <v>182</v>
      </c>
      <c r="S52" s="18" t="n">
        <v>0</v>
      </c>
      <c r="T52" s="20" t="n">
        <v>0</v>
      </c>
      <c r="U52" s="18" t="n">
        <v>0</v>
      </c>
      <c r="V52" s="20" t="n">
        <v>0</v>
      </c>
      <c r="W52" s="18" t="n">
        <v>5.26379661</v>
      </c>
      <c r="X52" s="20" t="n">
        <v>0.44620782</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16.1554729</v>
      </c>
      <c r="F54" s="20" t="n">
        <v>0.72880203</v>
      </c>
      <c r="G54" s="18" t="n">
        <v>10.33973014</v>
      </c>
      <c r="H54" s="20" t="n">
        <v>0.51080264</v>
      </c>
      <c r="I54" s="18" t="n">
        <v>12.14141059</v>
      </c>
      <c r="J54" s="20" t="n">
        <v>0.53512392</v>
      </c>
      <c r="K54" s="18" t="n">
        <v>22.07110846</v>
      </c>
      <c r="L54" s="20" t="n">
        <v>0.76921321</v>
      </c>
      <c r="M54" s="18" t="n">
        <v>24.55059876</v>
      </c>
      <c r="N54" s="20" t="n">
        <v>1.05311443</v>
      </c>
      <c r="O54" s="18" t="n">
        <v>3.34984056</v>
      </c>
      <c r="P54" s="20" t="n">
        <v>0.32390166</v>
      </c>
      <c r="Q54" s="18" t="s">
        <v>182</v>
      </c>
      <c r="R54" s="20" t="s">
        <v>182</v>
      </c>
      <c r="S54" s="18" t="n">
        <v>0</v>
      </c>
      <c r="T54" s="20" t="n">
        <v>0</v>
      </c>
      <c r="U54" s="18" t="n">
        <v>0</v>
      </c>
      <c r="V54" s="20" t="n">
        <v>0</v>
      </c>
      <c r="W54" s="18" t="n">
        <v>11.39183858</v>
      </c>
      <c r="X54" s="20" t="n">
        <v>0.92726602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9.97299119</v>
      </c>
      <c r="F56" s="20" t="n">
        <v>0.42092792</v>
      </c>
      <c r="G56" s="18" t="n">
        <v>8.714094579999999</v>
      </c>
      <c r="H56" s="20" t="n">
        <v>0.44568011</v>
      </c>
      <c r="I56" s="18" t="n">
        <v>13.14915125</v>
      </c>
      <c r="J56" s="20" t="n">
        <v>0.51209203</v>
      </c>
      <c r="K56" s="18" t="n">
        <v>24.43589795</v>
      </c>
      <c r="L56" s="20" t="n">
        <v>0.68586362</v>
      </c>
      <c r="M56" s="18" t="n">
        <v>41.68580842</v>
      </c>
      <c r="N56" s="20" t="n">
        <v>0.8428252899999999</v>
      </c>
      <c r="O56" s="18" t="n">
        <v>0.86016939</v>
      </c>
      <c r="P56" s="20" t="n">
        <v>0.13748164</v>
      </c>
      <c r="Q56" s="18" t="s">
        <v>182</v>
      </c>
      <c r="R56" s="20" t="s">
        <v>182</v>
      </c>
      <c r="S56" s="18" t="n">
        <v>0</v>
      </c>
      <c r="T56" s="20" t="n">
        <v>0</v>
      </c>
      <c r="U56" s="18" t="n">
        <v>0</v>
      </c>
      <c r="V56" s="20" t="n">
        <v>0</v>
      </c>
      <c r="W56" s="18" t="n">
        <v>1.18188722</v>
      </c>
      <c r="X56" s="20" t="n">
        <v>0.26276812</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4.54968534</v>
      </c>
      <c r="F61" s="20" t="n">
        <v>0.23776768</v>
      </c>
      <c r="G61" s="18" t="n">
        <v>5.31334959</v>
      </c>
      <c r="H61" s="20" t="n">
        <v>0.32827804</v>
      </c>
      <c r="I61" s="18" t="n">
        <v>8.594797639999999</v>
      </c>
      <c r="J61" s="20" t="n">
        <v>0.39168773</v>
      </c>
      <c r="K61" s="18" t="n">
        <v>17.10904987</v>
      </c>
      <c r="L61" s="20" t="n">
        <v>0.5606876200000001</v>
      </c>
      <c r="M61" s="18" t="n">
        <v>58.42868185</v>
      </c>
      <c r="N61" s="20" t="n">
        <v>0.88938787</v>
      </c>
      <c r="O61" s="18" t="n">
        <v>1.1148369</v>
      </c>
      <c r="P61" s="20" t="n">
        <v>0.15882437</v>
      </c>
      <c r="Q61" s="18" t="s">
        <v>182</v>
      </c>
      <c r="R61" s="20" t="s">
        <v>182</v>
      </c>
      <c r="S61" s="18" t="n">
        <v>0</v>
      </c>
      <c r="T61" s="20" t="n">
        <v>0</v>
      </c>
      <c r="U61" s="18" t="n">
        <v>0</v>
      </c>
      <c r="V61" s="20" t="n">
        <v>0</v>
      </c>
      <c r="W61" s="18" t="n">
        <v>4.8895988</v>
      </c>
      <c r="X61" s="20" t="n">
        <v>0.61720084</v>
      </c>
    </row>
    <row r="62" spans="1:24">
      <c r="A62" s="15" t="s">
        <v>237</v>
      </c>
      <c r="B62" s="17" t="n">
        <v>4476</v>
      </c>
      <c r="C62" s="18">
        <f>(5.0/B62*100)</f>
        <v/>
      </c>
      <c r="D62" s="19" t="n">
        <v>4471</v>
      </c>
      <c r="E62" s="18" t="n">
        <v>8.9211957</v>
      </c>
      <c r="F62" s="20" t="n">
        <v>0.46652648</v>
      </c>
      <c r="G62" s="18" t="n">
        <v>6.43395482</v>
      </c>
      <c r="H62" s="20" t="n">
        <v>0.34390021</v>
      </c>
      <c r="I62" s="18" t="n">
        <v>10.40300949</v>
      </c>
      <c r="J62" s="20" t="n">
        <v>0.42782245</v>
      </c>
      <c r="K62" s="18" t="n">
        <v>26.52310688</v>
      </c>
      <c r="L62" s="20" t="n">
        <v>0.62615775</v>
      </c>
      <c r="M62" s="18" t="n">
        <v>45.6021015</v>
      </c>
      <c r="N62" s="20" t="n">
        <v>0.67189742</v>
      </c>
      <c r="O62" s="18" t="n">
        <v>0.58527585</v>
      </c>
      <c r="P62" s="20" t="n">
        <v>0.13101018</v>
      </c>
      <c r="Q62" s="18" t="s">
        <v>182</v>
      </c>
      <c r="R62" s="20" t="s">
        <v>182</v>
      </c>
      <c r="S62" s="18" t="n">
        <v>0</v>
      </c>
      <c r="T62" s="20" t="n">
        <v>0</v>
      </c>
      <c r="U62" s="18" t="n">
        <v>0</v>
      </c>
      <c r="V62" s="20" t="n">
        <v>0</v>
      </c>
      <c r="W62" s="18" t="n">
        <v>1.53135577</v>
      </c>
      <c r="X62" s="20" t="n">
        <v>0.19262913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24.23220177</v>
      </c>
      <c r="F67" s="20" t="n">
        <v>0.83066848</v>
      </c>
      <c r="G67" s="18" t="n">
        <v>10.32743222</v>
      </c>
      <c r="H67" s="20" t="n">
        <v>0.42765708</v>
      </c>
      <c r="I67" s="18" t="n">
        <v>17.34462106</v>
      </c>
      <c r="J67" s="20" t="n">
        <v>0.54928648</v>
      </c>
      <c r="K67" s="18" t="n">
        <v>22.18213088</v>
      </c>
      <c r="L67" s="20" t="n">
        <v>0.61405568</v>
      </c>
      <c r="M67" s="18" t="n">
        <v>19.51978854</v>
      </c>
      <c r="N67" s="20" t="n">
        <v>0.72791003</v>
      </c>
      <c r="O67" s="18" t="n">
        <v>4.20584682</v>
      </c>
      <c r="P67" s="20" t="n">
        <v>0.33681729</v>
      </c>
      <c r="Q67" s="18" t="s">
        <v>182</v>
      </c>
      <c r="R67" s="20" t="s">
        <v>182</v>
      </c>
      <c r="S67" s="18" t="n">
        <v>0</v>
      </c>
      <c r="T67" s="20" t="n">
        <v>0</v>
      </c>
      <c r="U67" s="18" t="n">
        <v>0</v>
      </c>
      <c r="V67" s="20" t="n">
        <v>0</v>
      </c>
      <c r="W67" s="18" t="n">
        <v>2.18797872</v>
      </c>
      <c r="X67" s="20" t="n">
        <v>0.21554753</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5.07557663</v>
      </c>
      <c r="F70" s="20" t="n">
        <v>0.40594647</v>
      </c>
      <c r="G70" s="18" t="n">
        <v>5.65114616</v>
      </c>
      <c r="H70" s="20" t="n">
        <v>0.32805448</v>
      </c>
      <c r="I70" s="18" t="n">
        <v>7.91259925</v>
      </c>
      <c r="J70" s="20" t="n">
        <v>0.35224011</v>
      </c>
      <c r="K70" s="18" t="n">
        <v>21.134107</v>
      </c>
      <c r="L70" s="20" t="n">
        <v>0.71179645</v>
      </c>
      <c r="M70" s="18" t="n">
        <v>54.02795381</v>
      </c>
      <c r="N70" s="20" t="n">
        <v>0.91474958</v>
      </c>
      <c r="O70" s="18" t="n">
        <v>0.78554432</v>
      </c>
      <c r="P70" s="20" t="n">
        <v>0.1032537</v>
      </c>
      <c r="Q70" s="18" t="s">
        <v>182</v>
      </c>
      <c r="R70" s="20" t="s">
        <v>182</v>
      </c>
      <c r="S70" s="18" t="n">
        <v>0</v>
      </c>
      <c r="T70" s="20" t="n">
        <v>0</v>
      </c>
      <c r="U70" s="18" t="n">
        <v>0</v>
      </c>
      <c r="V70" s="20" t="n">
        <v>0</v>
      </c>
      <c r="W70" s="18" t="n">
        <v>5.41307282</v>
      </c>
      <c r="X70" s="20" t="n">
        <v>0.48276283</v>
      </c>
    </row>
    <row r="71" spans="1:24">
      <c r="A71" s="15" t="s">
        <v>246</v>
      </c>
      <c r="B71" s="17" t="n">
        <v>6115</v>
      </c>
      <c r="C71" s="18">
        <f>(116.0/B71*100)</f>
        <v/>
      </c>
      <c r="D71" s="19" t="n">
        <v>5999</v>
      </c>
      <c r="E71" s="18" t="n">
        <v>12.34876295</v>
      </c>
      <c r="F71" s="20" t="n">
        <v>0.52089105</v>
      </c>
      <c r="G71" s="18" t="n">
        <v>7.59642145</v>
      </c>
      <c r="H71" s="20" t="n">
        <v>0.37680218</v>
      </c>
      <c r="I71" s="18" t="n">
        <v>14.68642807</v>
      </c>
      <c r="J71" s="20" t="n">
        <v>0.40689399</v>
      </c>
      <c r="K71" s="18" t="n">
        <v>25.45172051</v>
      </c>
      <c r="L71" s="20" t="n">
        <v>0.52465663</v>
      </c>
      <c r="M71" s="18" t="n">
        <v>37.84072601</v>
      </c>
      <c r="N71" s="20" t="n">
        <v>0.68070809</v>
      </c>
      <c r="O71" s="18" t="n">
        <v>0.43846837</v>
      </c>
      <c r="P71" s="20" t="n">
        <v>0.07809650999999999</v>
      </c>
      <c r="Q71" s="18" t="s">
        <v>182</v>
      </c>
      <c r="R71" s="20" t="s">
        <v>182</v>
      </c>
      <c r="S71" s="18" t="n">
        <v>0</v>
      </c>
      <c r="T71" s="20" t="n">
        <v>0</v>
      </c>
      <c r="U71" s="18" t="n">
        <v>0</v>
      </c>
      <c r="V71" s="20" t="n">
        <v>0</v>
      </c>
      <c r="W71" s="18" t="n">
        <v>1.63747264</v>
      </c>
      <c r="X71" s="20" t="n">
        <v>0.15510883</v>
      </c>
    </row>
    <row r="72" spans="1:24">
      <c r="A72" s="15" t="s">
        <v>247</v>
      </c>
      <c r="B72" s="17" t="n">
        <v>7708</v>
      </c>
      <c r="C72" s="18">
        <f>(8.0/B72*100)</f>
        <v/>
      </c>
      <c r="D72" s="19" t="n">
        <v>7700</v>
      </c>
      <c r="E72" s="18" t="n">
        <v>4.49949225</v>
      </c>
      <c r="F72" s="20" t="n">
        <v>0.25288864</v>
      </c>
      <c r="G72" s="18" t="n">
        <v>5.54483757</v>
      </c>
      <c r="H72" s="20" t="n">
        <v>0.28296581</v>
      </c>
      <c r="I72" s="18" t="n">
        <v>13.89635199</v>
      </c>
      <c r="J72" s="20" t="n">
        <v>0.41965275</v>
      </c>
      <c r="K72" s="18" t="n">
        <v>26.48787621</v>
      </c>
      <c r="L72" s="20" t="n">
        <v>0.54827273</v>
      </c>
      <c r="M72" s="18" t="n">
        <v>48.63356399</v>
      </c>
      <c r="N72" s="20" t="n">
        <v>0.66916663</v>
      </c>
      <c r="O72" s="18" t="n">
        <v>0.58560189</v>
      </c>
      <c r="P72" s="20" t="n">
        <v>0.09794811</v>
      </c>
      <c r="Q72" s="18" t="s">
        <v>182</v>
      </c>
      <c r="R72" s="20" t="s">
        <v>182</v>
      </c>
      <c r="S72" s="18" t="n">
        <v>0</v>
      </c>
      <c r="T72" s="20" t="n">
        <v>0</v>
      </c>
      <c r="U72" s="18" t="n">
        <v>0</v>
      </c>
      <c r="V72" s="20" t="n">
        <v>0</v>
      </c>
      <c r="W72" s="18" t="n">
        <v>0.3522761</v>
      </c>
      <c r="X72" s="20" t="n">
        <v>0.05738067</v>
      </c>
    </row>
    <row r="73" spans="1:24">
      <c r="A73" s="15" t="s">
        <v>248</v>
      </c>
      <c r="B73" s="17" t="n">
        <v>8249</v>
      </c>
      <c r="C73" s="18">
        <f>(236.0/B73*100)</f>
        <v/>
      </c>
      <c r="D73" s="19" t="n">
        <v>8013</v>
      </c>
      <c r="E73" s="18" t="n">
        <v>8.57494174</v>
      </c>
      <c r="F73" s="20" t="n">
        <v>0.4615526</v>
      </c>
      <c r="G73" s="18" t="n">
        <v>7.33179926</v>
      </c>
      <c r="H73" s="20" t="n">
        <v>0.39122858</v>
      </c>
      <c r="I73" s="18" t="n">
        <v>11.34252651</v>
      </c>
      <c r="J73" s="20" t="n">
        <v>0.49950692</v>
      </c>
      <c r="K73" s="18" t="n">
        <v>22.77910685</v>
      </c>
      <c r="L73" s="20" t="n">
        <v>0.59687779</v>
      </c>
      <c r="M73" s="18" t="n">
        <v>45.8089962</v>
      </c>
      <c r="N73" s="20" t="n">
        <v>1.15850631</v>
      </c>
      <c r="O73" s="18" t="n">
        <v>2.48806559</v>
      </c>
      <c r="P73" s="20" t="n">
        <v>0.2497187</v>
      </c>
      <c r="Q73" s="18" t="s">
        <v>182</v>
      </c>
      <c r="R73" s="20" t="s">
        <v>182</v>
      </c>
      <c r="S73" s="18" t="n">
        <v>0</v>
      </c>
      <c r="T73" s="20" t="n">
        <v>0</v>
      </c>
      <c r="U73" s="18" t="n">
        <v>0</v>
      </c>
      <c r="V73" s="20" t="n">
        <v>0</v>
      </c>
      <c r="W73" s="18" t="n">
        <v>1.67456386</v>
      </c>
      <c r="X73" s="20" t="n">
        <v>0.2029443</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6.47748136</v>
      </c>
      <c r="F77" s="20" t="n">
        <v>0.40169448</v>
      </c>
      <c r="G77" s="18" t="n">
        <v>3.93387757</v>
      </c>
      <c r="H77" s="20" t="n">
        <v>0.29119891</v>
      </c>
      <c r="I77" s="18" t="n">
        <v>7.23979069</v>
      </c>
      <c r="J77" s="20" t="n">
        <v>0.3550269</v>
      </c>
      <c r="K77" s="18" t="n">
        <v>19.4613529</v>
      </c>
      <c r="L77" s="20" t="n">
        <v>0.58258698</v>
      </c>
      <c r="M77" s="18" t="n">
        <v>46.28149421</v>
      </c>
      <c r="N77" s="20" t="n">
        <v>0.96311888</v>
      </c>
      <c r="O77" s="18" t="n">
        <v>0.98838266</v>
      </c>
      <c r="P77" s="20" t="n">
        <v>0.11706247</v>
      </c>
      <c r="Q77" s="18" t="s">
        <v>182</v>
      </c>
      <c r="R77" s="20" t="s">
        <v>182</v>
      </c>
      <c r="S77" s="18" t="n">
        <v>0</v>
      </c>
      <c r="T77" s="20" t="n">
        <v>0</v>
      </c>
      <c r="U77" s="18" t="n">
        <v>0</v>
      </c>
      <c r="V77" s="20" t="n">
        <v>0</v>
      </c>
      <c r="W77" s="18" t="n">
        <v>15.6176206</v>
      </c>
      <c r="X77" s="20" t="n">
        <v>0.94675071</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321</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57.96009959</v>
      </c>
      <c r="F7" s="20" t="n">
        <v>0.49852887</v>
      </c>
      <c r="G7" s="18" t="n">
        <v>10.74475222</v>
      </c>
      <c r="H7" s="20" t="n">
        <v>0.2939804</v>
      </c>
      <c r="I7" s="18" t="n">
        <v>9.79752903</v>
      </c>
      <c r="J7" s="20" t="n">
        <v>0.35079866</v>
      </c>
      <c r="K7" s="18" t="n">
        <v>6.7833321</v>
      </c>
      <c r="L7" s="20" t="n">
        <v>0.26311006</v>
      </c>
      <c r="M7" s="18" t="n">
        <v>7.56377159</v>
      </c>
      <c r="N7" s="20" t="n">
        <v>0.2289724</v>
      </c>
      <c r="O7" s="18" t="n">
        <v>0.68415205</v>
      </c>
      <c r="P7" s="20" t="n">
        <v>0.08954156000000001</v>
      </c>
      <c r="Q7" s="18" t="s">
        <v>182</v>
      </c>
      <c r="R7" s="20" t="s">
        <v>182</v>
      </c>
      <c r="S7" s="18" t="n">
        <v>0</v>
      </c>
      <c r="T7" s="20" t="n">
        <v>0</v>
      </c>
      <c r="U7" s="18" t="n">
        <v>0</v>
      </c>
      <c r="V7" s="20" t="n">
        <v>0</v>
      </c>
      <c r="W7" s="18" t="n">
        <v>6.46636343</v>
      </c>
      <c r="X7" s="20" t="n">
        <v>0.37510351</v>
      </c>
    </row>
    <row r="8" spans="1:24">
      <c r="A8" s="15" t="s">
        <v>183</v>
      </c>
      <c r="B8" s="17" t="n">
        <v>7007</v>
      </c>
      <c r="C8" s="18">
        <f>(143.0/B8*100)</f>
        <v/>
      </c>
      <c r="D8" s="19" t="n">
        <v>6864</v>
      </c>
      <c r="E8" s="18" t="n">
        <v>68.03076102999999</v>
      </c>
      <c r="F8" s="20" t="n">
        <v>0.99036727</v>
      </c>
      <c r="G8" s="18" t="n">
        <v>7.47222915</v>
      </c>
      <c r="H8" s="20" t="n">
        <v>0.39646896</v>
      </c>
      <c r="I8" s="18" t="n">
        <v>6.39176328</v>
      </c>
      <c r="J8" s="20" t="n">
        <v>0.34492664</v>
      </c>
      <c r="K8" s="18" t="n">
        <v>4.18099385</v>
      </c>
      <c r="L8" s="20" t="n">
        <v>0.31209221</v>
      </c>
      <c r="M8" s="18" t="n">
        <v>6.77615115</v>
      </c>
      <c r="N8" s="20" t="n">
        <v>0.40451342</v>
      </c>
      <c r="O8" s="18" t="n">
        <v>0.38416514</v>
      </c>
      <c r="P8" s="20" t="n">
        <v>0.10070607</v>
      </c>
      <c r="Q8" s="18" t="s">
        <v>182</v>
      </c>
      <c r="R8" s="20" t="s">
        <v>182</v>
      </c>
      <c r="S8" s="18" t="n">
        <v>0.48216533</v>
      </c>
      <c r="T8" s="20" t="n">
        <v>0.11875491</v>
      </c>
      <c r="U8" s="18" t="n">
        <v>0</v>
      </c>
      <c r="V8" s="20" t="n">
        <v>0</v>
      </c>
      <c r="W8" s="18" t="n">
        <v>6.28177107</v>
      </c>
      <c r="X8" s="20" t="n">
        <v>0.47642012</v>
      </c>
    </row>
    <row r="9" spans="1:24">
      <c r="A9" s="15" t="s">
        <v>184</v>
      </c>
      <c r="B9" s="17" t="n">
        <v>9651</v>
      </c>
      <c r="C9" s="18">
        <f>(547.0/B9*100)</f>
        <v/>
      </c>
      <c r="D9" s="19" t="n">
        <v>9104</v>
      </c>
      <c r="E9" s="18" t="n">
        <v>59.95107583</v>
      </c>
      <c r="F9" s="20" t="n">
        <v>0.78421537</v>
      </c>
      <c r="G9" s="18" t="n">
        <v>8.880803780000001</v>
      </c>
      <c r="H9" s="20" t="n">
        <v>0.36898698</v>
      </c>
      <c r="I9" s="18" t="n">
        <v>7.86242911</v>
      </c>
      <c r="J9" s="20" t="n">
        <v>0.29677901</v>
      </c>
      <c r="K9" s="18" t="n">
        <v>5.50903784</v>
      </c>
      <c r="L9" s="20" t="n">
        <v>0.26358257</v>
      </c>
      <c r="M9" s="18" t="n">
        <v>8.049435170000001</v>
      </c>
      <c r="N9" s="20" t="n">
        <v>0.31645367</v>
      </c>
      <c r="O9" s="18" t="n">
        <v>0.05004097</v>
      </c>
      <c r="P9" s="20" t="n">
        <v>0.01991098</v>
      </c>
      <c r="Q9" s="18" t="s">
        <v>182</v>
      </c>
      <c r="R9" s="20" t="s">
        <v>182</v>
      </c>
      <c r="S9" s="18" t="n">
        <v>3.15349364</v>
      </c>
      <c r="T9" s="20" t="n">
        <v>0.5633157600000001</v>
      </c>
      <c r="U9" s="18" t="n">
        <v>0</v>
      </c>
      <c r="V9" s="20" t="n">
        <v>0</v>
      </c>
      <c r="W9" s="18" t="n">
        <v>6.54368365</v>
      </c>
      <c r="X9" s="20" t="n">
        <v>0.5044818599999999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61.97434027</v>
      </c>
      <c r="F11" s="20" t="n">
        <v>0.92465747</v>
      </c>
      <c r="G11" s="18" t="n">
        <v>9.13913179</v>
      </c>
      <c r="H11" s="20" t="n">
        <v>0.40360562</v>
      </c>
      <c r="I11" s="18" t="n">
        <v>8.89090053</v>
      </c>
      <c r="J11" s="20" t="n">
        <v>0.42754502</v>
      </c>
      <c r="K11" s="18" t="n">
        <v>6.06025973</v>
      </c>
      <c r="L11" s="20" t="n">
        <v>0.31843875</v>
      </c>
      <c r="M11" s="18" t="n">
        <v>6.97147051</v>
      </c>
      <c r="N11" s="20" t="n">
        <v>0.38444022</v>
      </c>
      <c r="O11" s="18" t="n">
        <v>0.51160304</v>
      </c>
      <c r="P11" s="20" t="n">
        <v>0.12355617</v>
      </c>
      <c r="Q11" s="18" t="s">
        <v>182</v>
      </c>
      <c r="R11" s="20" t="s">
        <v>182</v>
      </c>
      <c r="S11" s="18" t="n">
        <v>0</v>
      </c>
      <c r="T11" s="20" t="n">
        <v>0</v>
      </c>
      <c r="U11" s="18" t="n">
        <v>0</v>
      </c>
      <c r="V11" s="20" t="n">
        <v>0</v>
      </c>
      <c r="W11" s="18" t="n">
        <v>6.45229412</v>
      </c>
      <c r="X11" s="20" t="n">
        <v>0.58345829</v>
      </c>
    </row>
    <row r="12" spans="1:24">
      <c r="A12" s="15" t="s">
        <v>187</v>
      </c>
      <c r="B12" s="17" t="n">
        <v>6894</v>
      </c>
      <c r="C12" s="18">
        <f>(127.0/B12*100)</f>
        <v/>
      </c>
      <c r="D12" s="19" t="n">
        <v>6767</v>
      </c>
      <c r="E12" s="18" t="n">
        <v>61.38070159</v>
      </c>
      <c r="F12" s="20" t="n">
        <v>0.88247763</v>
      </c>
      <c r="G12" s="18" t="n">
        <v>9.47991659</v>
      </c>
      <c r="H12" s="20" t="n">
        <v>0.42487787</v>
      </c>
      <c r="I12" s="18" t="n">
        <v>7.52961539</v>
      </c>
      <c r="J12" s="20" t="n">
        <v>0.41222817</v>
      </c>
      <c r="K12" s="18" t="n">
        <v>5.4399276</v>
      </c>
      <c r="L12" s="20" t="n">
        <v>0.28255945</v>
      </c>
      <c r="M12" s="18" t="n">
        <v>8.50798655</v>
      </c>
      <c r="N12" s="20" t="n">
        <v>0.40919507</v>
      </c>
      <c r="O12" s="18" t="n">
        <v>0.27941933</v>
      </c>
      <c r="P12" s="20" t="n">
        <v>0.06467172</v>
      </c>
      <c r="Q12" s="18" t="s">
        <v>182</v>
      </c>
      <c r="R12" s="20" t="s">
        <v>182</v>
      </c>
      <c r="S12" s="18" t="n">
        <v>2.37512526</v>
      </c>
      <c r="T12" s="20" t="n">
        <v>0.59821216</v>
      </c>
      <c r="U12" s="18" t="n">
        <v>0</v>
      </c>
      <c r="V12" s="20" t="n">
        <v>0</v>
      </c>
      <c r="W12" s="18" t="n">
        <v>5.00730769</v>
      </c>
      <c r="X12" s="20" t="n">
        <v>0.45108671</v>
      </c>
    </row>
    <row r="13" spans="1:24">
      <c r="A13" s="15" t="s">
        <v>188</v>
      </c>
      <c r="B13" s="17" t="n">
        <v>7161</v>
      </c>
      <c r="C13" s="18">
        <f>(315.0/B13*100)</f>
        <v/>
      </c>
      <c r="D13" s="19" t="n">
        <v>6846</v>
      </c>
      <c r="E13" s="18" t="n">
        <v>34.53474774</v>
      </c>
      <c r="F13" s="20" t="n">
        <v>0.82987048</v>
      </c>
      <c r="G13" s="18" t="n">
        <v>13.68893919</v>
      </c>
      <c r="H13" s="20" t="n">
        <v>0.59688254</v>
      </c>
      <c r="I13" s="18" t="n">
        <v>13.39407404</v>
      </c>
      <c r="J13" s="20" t="n">
        <v>0.49501334</v>
      </c>
      <c r="K13" s="18" t="n">
        <v>12.01456866</v>
      </c>
      <c r="L13" s="20" t="n">
        <v>0.44833504</v>
      </c>
      <c r="M13" s="18" t="n">
        <v>16.59368303</v>
      </c>
      <c r="N13" s="20" t="n">
        <v>0.69410397</v>
      </c>
      <c r="O13" s="18" t="n">
        <v>0.2169277</v>
      </c>
      <c r="P13" s="20" t="n">
        <v>0.05239598</v>
      </c>
      <c r="Q13" s="18" t="s">
        <v>182</v>
      </c>
      <c r="R13" s="20" t="s">
        <v>182</v>
      </c>
      <c r="S13" s="18" t="n">
        <v>4.18968514</v>
      </c>
      <c r="T13" s="20" t="n">
        <v>0.48142632</v>
      </c>
      <c r="U13" s="18" t="n">
        <v>0</v>
      </c>
      <c r="V13" s="20" t="n">
        <v>0</v>
      </c>
      <c r="W13" s="18" t="n">
        <v>5.3673745</v>
      </c>
      <c r="X13" s="20" t="n">
        <v>0.51082026</v>
      </c>
    </row>
    <row r="14" spans="1:24">
      <c r="A14" s="15" t="s">
        <v>189</v>
      </c>
      <c r="B14" s="17" t="n">
        <v>5587</v>
      </c>
      <c r="C14" s="18">
        <f>(192.0/B14*100)</f>
        <v/>
      </c>
      <c r="D14" s="19" t="n">
        <v>5395</v>
      </c>
      <c r="E14" s="18" t="n">
        <v>69.11539088000001</v>
      </c>
      <c r="F14" s="20" t="n">
        <v>0.7312054</v>
      </c>
      <c r="G14" s="18" t="n">
        <v>9.22526221</v>
      </c>
      <c r="H14" s="20" t="n">
        <v>0.458099</v>
      </c>
      <c r="I14" s="18" t="n">
        <v>7.47435689</v>
      </c>
      <c r="J14" s="20" t="n">
        <v>0.35607493</v>
      </c>
      <c r="K14" s="18" t="n">
        <v>5.24371429</v>
      </c>
      <c r="L14" s="20" t="n">
        <v>0.33329384</v>
      </c>
      <c r="M14" s="18" t="n">
        <v>5.99256082</v>
      </c>
      <c r="N14" s="20" t="n">
        <v>0.33525226</v>
      </c>
      <c r="O14" s="18" t="n">
        <v>0.61419571</v>
      </c>
      <c r="P14" s="20" t="n">
        <v>0.11398136</v>
      </c>
      <c r="Q14" s="18" t="s">
        <v>182</v>
      </c>
      <c r="R14" s="20" t="s">
        <v>182</v>
      </c>
      <c r="S14" s="18" t="n">
        <v>0</v>
      </c>
      <c r="T14" s="20" t="n">
        <v>0</v>
      </c>
      <c r="U14" s="18" t="n">
        <v>0</v>
      </c>
      <c r="V14" s="20" t="n">
        <v>0</v>
      </c>
      <c r="W14" s="18" t="n">
        <v>2.3345192</v>
      </c>
      <c r="X14" s="20" t="n">
        <v>0.23995892</v>
      </c>
    </row>
    <row r="15" spans="1:24">
      <c r="A15" s="15" t="s">
        <v>190</v>
      </c>
      <c r="B15" s="17" t="n">
        <v>5882</v>
      </c>
      <c r="C15" s="18">
        <f>(145.0/B15*100)</f>
        <v/>
      </c>
      <c r="D15" s="19" t="n">
        <v>5737</v>
      </c>
      <c r="E15" s="18" t="n">
        <v>59.52793447</v>
      </c>
      <c r="F15" s="20" t="n">
        <v>0.93720687</v>
      </c>
      <c r="G15" s="18" t="n">
        <v>12.24704668</v>
      </c>
      <c r="H15" s="20" t="n">
        <v>0.41193994</v>
      </c>
      <c r="I15" s="18" t="n">
        <v>9.41706142</v>
      </c>
      <c r="J15" s="20" t="n">
        <v>0.44691095</v>
      </c>
      <c r="K15" s="18" t="n">
        <v>7.34320199</v>
      </c>
      <c r="L15" s="20" t="n">
        <v>0.35270055</v>
      </c>
      <c r="M15" s="18" t="n">
        <v>6.37880725</v>
      </c>
      <c r="N15" s="20" t="n">
        <v>0.38942653</v>
      </c>
      <c r="O15" s="18" t="n">
        <v>0.47078478</v>
      </c>
      <c r="P15" s="20" t="n">
        <v>0.10640926</v>
      </c>
      <c r="Q15" s="18" t="s">
        <v>182</v>
      </c>
      <c r="R15" s="20" t="s">
        <v>182</v>
      </c>
      <c r="S15" s="18" t="n">
        <v>1.02877474</v>
      </c>
      <c r="T15" s="20" t="n">
        <v>0.46107984</v>
      </c>
      <c r="U15" s="18" t="n">
        <v>0</v>
      </c>
      <c r="V15" s="20" t="n">
        <v>0</v>
      </c>
      <c r="W15" s="18" t="n">
        <v>3.58638868</v>
      </c>
      <c r="X15" s="20" t="n">
        <v>0.40482144</v>
      </c>
    </row>
    <row r="16" spans="1:24">
      <c r="A16" s="15" t="s">
        <v>191</v>
      </c>
      <c r="B16" s="17" t="n">
        <v>6108</v>
      </c>
      <c r="C16" s="18">
        <f>(258.0/B16*100)</f>
        <v/>
      </c>
      <c r="D16" s="19" t="n">
        <v>5850</v>
      </c>
      <c r="E16" s="18" t="n">
        <v>57.00105341</v>
      </c>
      <c r="F16" s="20" t="n">
        <v>0.85334063</v>
      </c>
      <c r="G16" s="18" t="n">
        <v>8.95590224</v>
      </c>
      <c r="H16" s="20" t="n">
        <v>0.43173213</v>
      </c>
      <c r="I16" s="18" t="n">
        <v>8.58881229</v>
      </c>
      <c r="J16" s="20" t="n">
        <v>0.40857014</v>
      </c>
      <c r="K16" s="18" t="n">
        <v>6.82787781</v>
      </c>
      <c r="L16" s="20" t="n">
        <v>0.32574953</v>
      </c>
      <c r="M16" s="18" t="n">
        <v>10.12422317</v>
      </c>
      <c r="N16" s="20" t="n">
        <v>0.46020867</v>
      </c>
      <c r="O16" s="18" t="n">
        <v>0.51344234</v>
      </c>
      <c r="P16" s="20" t="n">
        <v>0.08759559</v>
      </c>
      <c r="Q16" s="18" t="s">
        <v>182</v>
      </c>
      <c r="R16" s="20" t="s">
        <v>182</v>
      </c>
      <c r="S16" s="18" t="n">
        <v>0</v>
      </c>
      <c r="T16" s="20" t="n">
        <v>0</v>
      </c>
      <c r="U16" s="18" t="n">
        <v>0</v>
      </c>
      <c r="V16" s="20" t="n">
        <v>0</v>
      </c>
      <c r="W16" s="18" t="n">
        <v>7.98868874</v>
      </c>
      <c r="X16" s="20" t="n">
        <v>0.68324512</v>
      </c>
    </row>
    <row r="17" spans="1:24">
      <c r="A17" s="15" t="s">
        <v>192</v>
      </c>
      <c r="B17" s="17" t="n">
        <v>6504</v>
      </c>
      <c r="C17" s="18">
        <f>(784.0/B17*100)</f>
        <v/>
      </c>
      <c r="D17" s="19" t="n">
        <v>5720</v>
      </c>
      <c r="E17" s="18" t="n">
        <v>69.187439</v>
      </c>
      <c r="F17" s="20" t="n">
        <v>0.9651714300000001</v>
      </c>
      <c r="G17" s="18" t="n">
        <v>7.21096115</v>
      </c>
      <c r="H17" s="20" t="n">
        <v>0.3891872</v>
      </c>
      <c r="I17" s="18" t="n">
        <v>6.06719509</v>
      </c>
      <c r="J17" s="20" t="n">
        <v>0.37662426</v>
      </c>
      <c r="K17" s="18" t="n">
        <v>4.65083139</v>
      </c>
      <c r="L17" s="20" t="n">
        <v>0.283718</v>
      </c>
      <c r="M17" s="18" t="n">
        <v>6.27548602</v>
      </c>
      <c r="N17" s="20" t="n">
        <v>0.3801347</v>
      </c>
      <c r="O17" s="18" t="n">
        <v>0</v>
      </c>
      <c r="P17" s="20" t="n">
        <v>0</v>
      </c>
      <c r="Q17" s="18" t="s">
        <v>182</v>
      </c>
      <c r="R17" s="20" t="s">
        <v>182</v>
      </c>
      <c r="S17" s="18" t="n">
        <v>2.58975237</v>
      </c>
      <c r="T17" s="20" t="n">
        <v>0.34400553</v>
      </c>
      <c r="U17" s="18" t="n">
        <v>0</v>
      </c>
      <c r="V17" s="20" t="n">
        <v>0</v>
      </c>
      <c r="W17" s="18" t="n">
        <v>4.01833497</v>
      </c>
      <c r="X17" s="20" t="n">
        <v>0.43742252</v>
      </c>
    </row>
    <row r="18" spans="1:24">
      <c r="A18" s="15" t="s">
        <v>193</v>
      </c>
      <c r="B18" s="17" t="n">
        <v>5532</v>
      </c>
      <c r="C18" s="18">
        <f>(39.0/B18*100)</f>
        <v/>
      </c>
      <c r="D18" s="19" t="n">
        <v>5493</v>
      </c>
      <c r="E18" s="18" t="n">
        <v>41.16553826</v>
      </c>
      <c r="F18" s="20" t="n">
        <v>1.19934059</v>
      </c>
      <c r="G18" s="18" t="n">
        <v>13.44329936</v>
      </c>
      <c r="H18" s="20" t="n">
        <v>0.51998047</v>
      </c>
      <c r="I18" s="18" t="n">
        <v>12.50801851</v>
      </c>
      <c r="J18" s="20" t="n">
        <v>0.53798709</v>
      </c>
      <c r="K18" s="18" t="n">
        <v>12.52401631</v>
      </c>
      <c r="L18" s="20" t="n">
        <v>0.46765475</v>
      </c>
      <c r="M18" s="18" t="n">
        <v>12.50662059</v>
      </c>
      <c r="N18" s="20" t="n">
        <v>0.52854359</v>
      </c>
      <c r="O18" s="18" t="n">
        <v>1.16376988</v>
      </c>
      <c r="P18" s="20" t="n">
        <v>0.19341029</v>
      </c>
      <c r="Q18" s="18" t="s">
        <v>182</v>
      </c>
      <c r="R18" s="20" t="s">
        <v>182</v>
      </c>
      <c r="S18" s="18" t="n">
        <v>0</v>
      </c>
      <c r="T18" s="20" t="n">
        <v>0</v>
      </c>
      <c r="U18" s="18" t="n">
        <v>0</v>
      </c>
      <c r="V18" s="20" t="n">
        <v>0</v>
      </c>
      <c r="W18" s="18" t="n">
        <v>6.68873709</v>
      </c>
      <c r="X18" s="20" t="n">
        <v>0.86249005</v>
      </c>
    </row>
    <row r="19" spans="1:24">
      <c r="A19" s="15" t="s">
        <v>194</v>
      </c>
      <c r="B19" s="17" t="n">
        <v>5658</v>
      </c>
      <c r="C19" s="18">
        <f>(137.0/B19*100)</f>
        <v/>
      </c>
      <c r="D19" s="19" t="n">
        <v>5521</v>
      </c>
      <c r="E19" s="18" t="n">
        <v>57.31453884</v>
      </c>
      <c r="F19" s="20" t="n">
        <v>0.8825889099999999</v>
      </c>
      <c r="G19" s="18" t="n">
        <v>12.12770043</v>
      </c>
      <c r="H19" s="20" t="n">
        <v>0.44377398</v>
      </c>
      <c r="I19" s="18" t="n">
        <v>9.988924920000001</v>
      </c>
      <c r="J19" s="20" t="n">
        <v>0.54126443</v>
      </c>
      <c r="K19" s="18" t="n">
        <v>7.12518057</v>
      </c>
      <c r="L19" s="20" t="n">
        <v>0.41886258</v>
      </c>
      <c r="M19" s="18" t="n">
        <v>8.31916975</v>
      </c>
      <c r="N19" s="20" t="n">
        <v>0.43240363</v>
      </c>
      <c r="O19" s="18" t="n">
        <v>0.6434072</v>
      </c>
      <c r="P19" s="20" t="n">
        <v>0.13334194</v>
      </c>
      <c r="Q19" s="18" t="s">
        <v>182</v>
      </c>
      <c r="R19" s="20" t="s">
        <v>182</v>
      </c>
      <c r="S19" s="18" t="n">
        <v>0</v>
      </c>
      <c r="T19" s="20" t="n">
        <v>0</v>
      </c>
      <c r="U19" s="18" t="n">
        <v>0</v>
      </c>
      <c r="V19" s="20" t="n">
        <v>0</v>
      </c>
      <c r="W19" s="18" t="n">
        <v>4.48107829</v>
      </c>
      <c r="X19" s="20" t="n">
        <v>0.46473366</v>
      </c>
    </row>
    <row r="20" spans="1:24">
      <c r="A20" s="15" t="s">
        <v>195</v>
      </c>
      <c r="B20" s="17" t="n">
        <v>3371</v>
      </c>
      <c r="C20" s="18">
        <f>(81.0/B20*100)</f>
        <v/>
      </c>
      <c r="D20" s="19" t="n">
        <v>3290</v>
      </c>
      <c r="E20" s="18" t="n">
        <v>73.13861572</v>
      </c>
      <c r="F20" s="20" t="n">
        <v>0.86910334</v>
      </c>
      <c r="G20" s="18" t="n">
        <v>7.07887065</v>
      </c>
      <c r="H20" s="20" t="n">
        <v>0.38979237</v>
      </c>
      <c r="I20" s="18" t="n">
        <v>6.1023617</v>
      </c>
      <c r="J20" s="20" t="n">
        <v>0.43539731</v>
      </c>
      <c r="K20" s="18" t="n">
        <v>5.11132784</v>
      </c>
      <c r="L20" s="20" t="n">
        <v>0.38048792</v>
      </c>
      <c r="M20" s="18" t="n">
        <v>4.84044366</v>
      </c>
      <c r="N20" s="20" t="n">
        <v>0.4123657</v>
      </c>
      <c r="O20" s="18" t="n">
        <v>0</v>
      </c>
      <c r="P20" s="20" t="n">
        <v>0</v>
      </c>
      <c r="Q20" s="18" t="s">
        <v>182</v>
      </c>
      <c r="R20" s="20" t="s">
        <v>182</v>
      </c>
      <c r="S20" s="18" t="n">
        <v>0</v>
      </c>
      <c r="T20" s="20" t="n">
        <v>0</v>
      </c>
      <c r="U20" s="18" t="n">
        <v>0</v>
      </c>
      <c r="V20" s="20" t="n">
        <v>0</v>
      </c>
      <c r="W20" s="18" t="n">
        <v>3.72838043</v>
      </c>
      <c r="X20" s="20" t="n">
        <v>0.37822118</v>
      </c>
    </row>
    <row r="21" spans="1:24">
      <c r="A21" s="15" t="s">
        <v>196</v>
      </c>
      <c r="B21" s="17" t="n">
        <v>5741</v>
      </c>
      <c r="C21" s="18">
        <f>(79.0/B21*100)</f>
        <v/>
      </c>
      <c r="D21" s="19" t="n">
        <v>5662</v>
      </c>
      <c r="E21" s="18" t="n">
        <v>56.92970351</v>
      </c>
      <c r="F21" s="20" t="n">
        <v>0.78034464</v>
      </c>
      <c r="G21" s="18" t="n">
        <v>12.73609217</v>
      </c>
      <c r="H21" s="20" t="n">
        <v>0.45220835</v>
      </c>
      <c r="I21" s="18" t="n">
        <v>11.2918204</v>
      </c>
      <c r="J21" s="20" t="n">
        <v>0.40172185</v>
      </c>
      <c r="K21" s="18" t="n">
        <v>8.092461569999999</v>
      </c>
      <c r="L21" s="20" t="n">
        <v>0.35656179</v>
      </c>
      <c r="M21" s="18" t="n">
        <v>8.59396222</v>
      </c>
      <c r="N21" s="20" t="n">
        <v>0.38662635</v>
      </c>
      <c r="O21" s="18" t="n">
        <v>0.18196995</v>
      </c>
      <c r="P21" s="20" t="n">
        <v>0.05700395</v>
      </c>
      <c r="Q21" s="18" t="s">
        <v>182</v>
      </c>
      <c r="R21" s="20" t="s">
        <v>182</v>
      </c>
      <c r="S21" s="18" t="n">
        <v>0</v>
      </c>
      <c r="T21" s="20" t="n">
        <v>0</v>
      </c>
      <c r="U21" s="18" t="n">
        <v>0</v>
      </c>
      <c r="V21" s="20" t="n">
        <v>0</v>
      </c>
      <c r="W21" s="18" t="n">
        <v>2.17399018</v>
      </c>
      <c r="X21" s="20" t="n">
        <v>0.19906248</v>
      </c>
    </row>
    <row r="22" spans="1:24">
      <c r="A22" s="15" t="s">
        <v>197</v>
      </c>
      <c r="B22" s="17" t="n">
        <v>6598</v>
      </c>
      <c r="C22" s="18">
        <f>(100.0/B22*100)</f>
        <v/>
      </c>
      <c r="D22" s="19" t="n">
        <v>6498</v>
      </c>
      <c r="E22" s="18" t="n">
        <v>50.13984568</v>
      </c>
      <c r="F22" s="20" t="n">
        <v>1.26560135</v>
      </c>
      <c r="G22" s="18" t="n">
        <v>9.50696192</v>
      </c>
      <c r="H22" s="20" t="n">
        <v>0.43880923</v>
      </c>
      <c r="I22" s="18" t="n">
        <v>8.38607886</v>
      </c>
      <c r="J22" s="20" t="n">
        <v>0.43406321</v>
      </c>
      <c r="K22" s="18" t="n">
        <v>5.68670868</v>
      </c>
      <c r="L22" s="20" t="n">
        <v>0.34738905</v>
      </c>
      <c r="M22" s="18" t="n">
        <v>6.20639933</v>
      </c>
      <c r="N22" s="20" t="n">
        <v>0.41508281</v>
      </c>
      <c r="O22" s="18" t="n">
        <v>2.35867267</v>
      </c>
      <c r="P22" s="20" t="n">
        <v>0.31567483</v>
      </c>
      <c r="Q22" s="18" t="s">
        <v>182</v>
      </c>
      <c r="R22" s="20" t="s">
        <v>182</v>
      </c>
      <c r="S22" s="18" t="n">
        <v>10.38432823</v>
      </c>
      <c r="T22" s="20" t="n">
        <v>1.34076654</v>
      </c>
      <c r="U22" s="18" t="n">
        <v>0</v>
      </c>
      <c r="V22" s="20" t="n">
        <v>0</v>
      </c>
      <c r="W22" s="18" t="n">
        <v>7.33100463</v>
      </c>
      <c r="X22" s="20" t="n">
        <v>0.71230854</v>
      </c>
    </row>
    <row r="23" spans="1:24">
      <c r="A23" s="15" t="s">
        <v>198</v>
      </c>
      <c r="B23" s="17" t="n">
        <v>11583</v>
      </c>
      <c r="C23" s="18">
        <f>(512.0/B23*100)</f>
        <v/>
      </c>
      <c r="D23" s="19" t="n">
        <v>11071</v>
      </c>
      <c r="E23" s="18" t="n">
        <v>58.01116795</v>
      </c>
      <c r="F23" s="20" t="n">
        <v>0.927488</v>
      </c>
      <c r="G23" s="18" t="n">
        <v>8.706801840000001</v>
      </c>
      <c r="H23" s="20" t="n">
        <v>0.34706924</v>
      </c>
      <c r="I23" s="18" t="n">
        <v>9.49703987</v>
      </c>
      <c r="J23" s="20" t="n">
        <v>0.47443669</v>
      </c>
      <c r="K23" s="18" t="n">
        <v>8.99735652</v>
      </c>
      <c r="L23" s="20" t="n">
        <v>0.44913992</v>
      </c>
      <c r="M23" s="18" t="n">
        <v>8.777610490000001</v>
      </c>
      <c r="N23" s="20" t="n">
        <v>0.37858574</v>
      </c>
      <c r="O23" s="18" t="n">
        <v>0.42102046</v>
      </c>
      <c r="P23" s="20" t="n">
        <v>0.10167526</v>
      </c>
      <c r="Q23" s="18" t="s">
        <v>182</v>
      </c>
      <c r="R23" s="20" t="s">
        <v>182</v>
      </c>
      <c r="S23" s="18" t="n">
        <v>0</v>
      </c>
      <c r="T23" s="20" t="n">
        <v>0</v>
      </c>
      <c r="U23" s="18" t="n">
        <v>0</v>
      </c>
      <c r="V23" s="20" t="n">
        <v>0</v>
      </c>
      <c r="W23" s="18" t="n">
        <v>5.58900286</v>
      </c>
      <c r="X23" s="20" t="n">
        <v>0.47642411</v>
      </c>
    </row>
    <row r="24" spans="1:24">
      <c r="A24" s="15" t="s">
        <v>199</v>
      </c>
      <c r="B24" s="17" t="n">
        <v>6647</v>
      </c>
      <c r="C24" s="18">
        <f>(17.0/B24*100)</f>
        <v/>
      </c>
      <c r="D24" s="19" t="n">
        <v>6630</v>
      </c>
      <c r="E24" s="18" t="n">
        <v>67.84216064</v>
      </c>
      <c r="F24" s="20" t="n">
        <v>0.78324887</v>
      </c>
      <c r="G24" s="18" t="n">
        <v>5.69566767</v>
      </c>
      <c r="H24" s="20" t="n">
        <v>0.28762805</v>
      </c>
      <c r="I24" s="18" t="n">
        <v>7.95056136</v>
      </c>
      <c r="J24" s="20" t="n">
        <v>0.35766541</v>
      </c>
      <c r="K24" s="18" t="n">
        <v>6.72165314</v>
      </c>
      <c r="L24" s="20" t="n">
        <v>0.29775918</v>
      </c>
      <c r="M24" s="18" t="n">
        <v>9.067017760000001</v>
      </c>
      <c r="N24" s="20" t="n">
        <v>0.43446333</v>
      </c>
      <c r="O24" s="18" t="n">
        <v>0.74251018</v>
      </c>
      <c r="P24" s="20" t="n">
        <v>0.13552629</v>
      </c>
      <c r="Q24" s="18" t="s">
        <v>182</v>
      </c>
      <c r="R24" s="20" t="s">
        <v>182</v>
      </c>
      <c r="S24" s="18" t="n">
        <v>0</v>
      </c>
      <c r="T24" s="20" t="n">
        <v>0</v>
      </c>
      <c r="U24" s="18" t="n">
        <v>0</v>
      </c>
      <c r="V24" s="20" t="n">
        <v>0</v>
      </c>
      <c r="W24" s="18" t="n">
        <v>1.98042925</v>
      </c>
      <c r="X24" s="20" t="n">
        <v>0.25922484</v>
      </c>
    </row>
    <row r="25" spans="1:24">
      <c r="A25" s="15" t="s">
        <v>200</v>
      </c>
      <c r="B25" s="17" t="n">
        <v>5581</v>
      </c>
      <c r="C25" s="18">
        <f>(28.0/B25*100)</f>
        <v/>
      </c>
      <c r="D25" s="19" t="n">
        <v>5553</v>
      </c>
      <c r="E25" s="18" t="n">
        <v>51.54835483</v>
      </c>
      <c r="F25" s="20" t="n">
        <v>0.98937581</v>
      </c>
      <c r="G25" s="18" t="n">
        <v>9.565708040000001</v>
      </c>
      <c r="H25" s="20" t="n">
        <v>0.35261795</v>
      </c>
      <c r="I25" s="18" t="n">
        <v>15.88717235</v>
      </c>
      <c r="J25" s="20" t="n">
        <v>0.5513770099999999</v>
      </c>
      <c r="K25" s="18" t="n">
        <v>13.20388497</v>
      </c>
      <c r="L25" s="20" t="n">
        <v>0.51503845</v>
      </c>
      <c r="M25" s="18" t="n">
        <v>8.46153505</v>
      </c>
      <c r="N25" s="20" t="n">
        <v>0.44331923</v>
      </c>
      <c r="O25" s="18" t="n">
        <v>0.26888821</v>
      </c>
      <c r="P25" s="20" t="n">
        <v>0.07687529999999999</v>
      </c>
      <c r="Q25" s="18" t="s">
        <v>182</v>
      </c>
      <c r="R25" s="20" t="s">
        <v>182</v>
      </c>
      <c r="S25" s="18" t="n">
        <v>0</v>
      </c>
      <c r="T25" s="20" t="n">
        <v>0</v>
      </c>
      <c r="U25" s="18" t="n">
        <v>0</v>
      </c>
      <c r="V25" s="20" t="n">
        <v>0</v>
      </c>
      <c r="W25" s="18" t="n">
        <v>1.06445654</v>
      </c>
      <c r="X25" s="20" t="n">
        <v>0.14539579</v>
      </c>
    </row>
    <row r="26" spans="1:24">
      <c r="A26" s="15" t="s">
        <v>201</v>
      </c>
      <c r="B26" s="17" t="n">
        <v>4869</v>
      </c>
      <c r="C26" s="18">
        <f>(100.0/B26*100)</f>
        <v/>
      </c>
      <c r="D26" s="19" t="n">
        <v>4769</v>
      </c>
      <c r="E26" s="18" t="n">
        <v>62.76862675</v>
      </c>
      <c r="F26" s="20" t="n">
        <v>0.82969926</v>
      </c>
      <c r="G26" s="18" t="n">
        <v>11.76738905</v>
      </c>
      <c r="H26" s="20" t="n">
        <v>0.49310951</v>
      </c>
      <c r="I26" s="18" t="n">
        <v>9.05350335</v>
      </c>
      <c r="J26" s="20" t="n">
        <v>0.38473534</v>
      </c>
      <c r="K26" s="18" t="n">
        <v>7.73570497</v>
      </c>
      <c r="L26" s="20" t="n">
        <v>0.39931648</v>
      </c>
      <c r="M26" s="18" t="n">
        <v>6.40456679</v>
      </c>
      <c r="N26" s="20" t="n">
        <v>0.45532253</v>
      </c>
      <c r="O26" s="18" t="n">
        <v>0</v>
      </c>
      <c r="P26" s="20" t="n">
        <v>0</v>
      </c>
      <c r="Q26" s="18" t="s">
        <v>182</v>
      </c>
      <c r="R26" s="20" t="s">
        <v>182</v>
      </c>
      <c r="S26" s="18" t="n">
        <v>0</v>
      </c>
      <c r="T26" s="20" t="n">
        <v>0</v>
      </c>
      <c r="U26" s="18" t="n">
        <v>0</v>
      </c>
      <c r="V26" s="20" t="n">
        <v>0</v>
      </c>
      <c r="W26" s="18" t="n">
        <v>2.27020909</v>
      </c>
      <c r="X26" s="20" t="n">
        <v>0.24608275</v>
      </c>
    </row>
    <row r="27" spans="1:24">
      <c r="A27" s="15" t="s">
        <v>202</v>
      </c>
      <c r="B27" s="17" t="n">
        <v>5299</v>
      </c>
      <c r="C27" s="18">
        <f>(174.0/B27*100)</f>
        <v/>
      </c>
      <c r="D27" s="19" t="n">
        <v>5125</v>
      </c>
      <c r="E27" s="18" t="n">
        <v>55.33120978</v>
      </c>
      <c r="F27" s="20" t="n">
        <v>0.65713018</v>
      </c>
      <c r="G27" s="18" t="n">
        <v>8.01523914</v>
      </c>
      <c r="H27" s="20" t="n">
        <v>0.42592841</v>
      </c>
      <c r="I27" s="18" t="n">
        <v>8.94371877</v>
      </c>
      <c r="J27" s="20" t="n">
        <v>0.3571611</v>
      </c>
      <c r="K27" s="18" t="n">
        <v>7.62133087</v>
      </c>
      <c r="L27" s="20" t="n">
        <v>0.40641662</v>
      </c>
      <c r="M27" s="18" t="n">
        <v>9.455113620000001</v>
      </c>
      <c r="N27" s="20" t="n">
        <v>0.42889917</v>
      </c>
      <c r="O27" s="18" t="n">
        <v>1.20784237</v>
      </c>
      <c r="P27" s="20" t="n">
        <v>0.13609798</v>
      </c>
      <c r="Q27" s="18" t="s">
        <v>182</v>
      </c>
      <c r="R27" s="20" t="s">
        <v>182</v>
      </c>
      <c r="S27" s="18" t="n">
        <v>0</v>
      </c>
      <c r="T27" s="20" t="n">
        <v>0</v>
      </c>
      <c r="U27" s="18" t="n">
        <v>0</v>
      </c>
      <c r="V27" s="20" t="n">
        <v>0</v>
      </c>
      <c r="W27" s="18" t="n">
        <v>9.42554546</v>
      </c>
      <c r="X27" s="20" t="n">
        <v>0.37792088</v>
      </c>
    </row>
    <row r="28" spans="1:24">
      <c r="A28" s="15" t="s">
        <v>203</v>
      </c>
      <c r="B28" s="17" t="n">
        <v>7568</v>
      </c>
      <c r="C28" s="18">
        <f>(134.0/B28*100)</f>
        <v/>
      </c>
      <c r="D28" s="19" t="n">
        <v>7434</v>
      </c>
      <c r="E28" s="18" t="n">
        <v>65.50389693</v>
      </c>
      <c r="F28" s="20" t="n">
        <v>0.74177773</v>
      </c>
      <c r="G28" s="18" t="n">
        <v>10.3958313</v>
      </c>
      <c r="H28" s="20" t="n">
        <v>0.34898677</v>
      </c>
      <c r="I28" s="18" t="n">
        <v>8.83506319</v>
      </c>
      <c r="J28" s="20" t="n">
        <v>0.36519646</v>
      </c>
      <c r="K28" s="18" t="n">
        <v>5.86970941</v>
      </c>
      <c r="L28" s="20" t="n">
        <v>0.33902054</v>
      </c>
      <c r="M28" s="18" t="n">
        <v>5.41528729</v>
      </c>
      <c r="N28" s="20" t="n">
        <v>0.30467823</v>
      </c>
      <c r="O28" s="18" t="n">
        <v>2.26125479</v>
      </c>
      <c r="P28" s="20" t="n">
        <v>0.33076029</v>
      </c>
      <c r="Q28" s="18" t="s">
        <v>182</v>
      </c>
      <c r="R28" s="20" t="s">
        <v>182</v>
      </c>
      <c r="S28" s="18" t="n">
        <v>0</v>
      </c>
      <c r="T28" s="20" t="n">
        <v>0</v>
      </c>
      <c r="U28" s="18" t="n">
        <v>0</v>
      </c>
      <c r="V28" s="20" t="n">
        <v>0</v>
      </c>
      <c r="W28" s="18" t="n">
        <v>1.71895708</v>
      </c>
      <c r="X28" s="20" t="n">
        <v>0.20631164</v>
      </c>
    </row>
    <row r="29" spans="1:24">
      <c r="A29" s="15" t="s">
        <v>204</v>
      </c>
      <c r="B29" s="17" t="n">
        <v>5385</v>
      </c>
      <c r="C29" s="18">
        <f>(36.0/B29*100)</f>
        <v/>
      </c>
      <c r="D29" s="19" t="n">
        <v>5349</v>
      </c>
      <c r="E29" s="18" t="n">
        <v>57.561042</v>
      </c>
      <c r="F29" s="20" t="n">
        <v>0.73093955</v>
      </c>
      <c r="G29" s="18" t="n">
        <v>9.241137589999999</v>
      </c>
      <c r="H29" s="20" t="n">
        <v>0.35166893</v>
      </c>
      <c r="I29" s="18" t="n">
        <v>10.29616859</v>
      </c>
      <c r="J29" s="20" t="n">
        <v>0.41947003</v>
      </c>
      <c r="K29" s="18" t="n">
        <v>9.438037769999999</v>
      </c>
      <c r="L29" s="20" t="n">
        <v>0.43083693</v>
      </c>
      <c r="M29" s="18" t="n">
        <v>8.8396346</v>
      </c>
      <c r="N29" s="20" t="n">
        <v>0.40788599</v>
      </c>
      <c r="O29" s="18" t="n">
        <v>0.11228954</v>
      </c>
      <c r="P29" s="20" t="n">
        <v>0.03614922</v>
      </c>
      <c r="Q29" s="18" t="s">
        <v>182</v>
      </c>
      <c r="R29" s="20" t="s">
        <v>182</v>
      </c>
      <c r="S29" s="18" t="n">
        <v>2.76922343</v>
      </c>
      <c r="T29" s="20" t="n">
        <v>0.24152133</v>
      </c>
      <c r="U29" s="18" t="n">
        <v>0</v>
      </c>
      <c r="V29" s="20" t="n">
        <v>0</v>
      </c>
      <c r="W29" s="18" t="n">
        <v>1.74246647</v>
      </c>
      <c r="X29" s="20" t="n">
        <v>0.2530815</v>
      </c>
    </row>
    <row r="30" spans="1:24">
      <c r="A30" s="15" t="s">
        <v>205</v>
      </c>
      <c r="B30" s="17" t="n">
        <v>4520</v>
      </c>
      <c r="C30" s="18">
        <f>(546.0/B30*100)</f>
        <v/>
      </c>
      <c r="D30" s="19" t="n">
        <v>3974</v>
      </c>
      <c r="E30" s="18" t="n">
        <v>54.46598042</v>
      </c>
      <c r="F30" s="20" t="n">
        <v>1.08933636</v>
      </c>
      <c r="G30" s="18" t="n">
        <v>12.34472843</v>
      </c>
      <c r="H30" s="20" t="n">
        <v>0.55012709</v>
      </c>
      <c r="I30" s="18" t="n">
        <v>10.70019401</v>
      </c>
      <c r="J30" s="20" t="n">
        <v>0.5892221</v>
      </c>
      <c r="K30" s="18" t="n">
        <v>7.54777832</v>
      </c>
      <c r="L30" s="20" t="n">
        <v>0.42440064</v>
      </c>
      <c r="M30" s="18" t="n">
        <v>8.480948270000001</v>
      </c>
      <c r="N30" s="20" t="n">
        <v>0.51872526</v>
      </c>
      <c r="O30" s="18" t="n">
        <v>0.80221346</v>
      </c>
      <c r="P30" s="20" t="n">
        <v>0.15627369</v>
      </c>
      <c r="Q30" s="18" t="s">
        <v>182</v>
      </c>
      <c r="R30" s="20" t="s">
        <v>182</v>
      </c>
      <c r="S30" s="18" t="n">
        <v>0</v>
      </c>
      <c r="T30" s="20" t="n">
        <v>0</v>
      </c>
      <c r="U30" s="18" t="n">
        <v>0</v>
      </c>
      <c r="V30" s="20" t="n">
        <v>0</v>
      </c>
      <c r="W30" s="18" t="n">
        <v>5.65815709</v>
      </c>
      <c r="X30" s="20" t="n">
        <v>0.52883775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61.37973802</v>
      </c>
      <c r="F32" s="20" t="n">
        <v>0.85513197</v>
      </c>
      <c r="G32" s="18" t="n">
        <v>12.52474809</v>
      </c>
      <c r="H32" s="20" t="n">
        <v>0.51042317</v>
      </c>
      <c r="I32" s="18" t="n">
        <v>8.887023620000001</v>
      </c>
      <c r="J32" s="20" t="n">
        <v>0.44073028</v>
      </c>
      <c r="K32" s="18" t="n">
        <v>6.47360338</v>
      </c>
      <c r="L32" s="20" t="n">
        <v>0.34046416</v>
      </c>
      <c r="M32" s="18" t="n">
        <v>7.8141198</v>
      </c>
      <c r="N32" s="20" t="n">
        <v>0.43908806</v>
      </c>
      <c r="O32" s="18" t="n">
        <v>0.34520353</v>
      </c>
      <c r="P32" s="20" t="n">
        <v>0.08409824</v>
      </c>
      <c r="Q32" s="18" t="s">
        <v>182</v>
      </c>
      <c r="R32" s="20" t="s">
        <v>182</v>
      </c>
      <c r="S32" s="18" t="n">
        <v>0</v>
      </c>
      <c r="T32" s="20" t="n">
        <v>0</v>
      </c>
      <c r="U32" s="18" t="n">
        <v>0</v>
      </c>
      <c r="V32" s="20" t="n">
        <v>0</v>
      </c>
      <c r="W32" s="18" t="n">
        <v>2.57556356</v>
      </c>
      <c r="X32" s="20" t="n">
        <v>0.32024833</v>
      </c>
    </row>
    <row r="33" spans="1:24">
      <c r="A33" s="15" t="s">
        <v>208</v>
      </c>
      <c r="B33" s="17" t="n">
        <v>7325</v>
      </c>
      <c r="C33" s="18">
        <f>(235.0/B33*100)</f>
        <v/>
      </c>
      <c r="D33" s="19" t="n">
        <v>7090</v>
      </c>
      <c r="E33" s="18" t="n">
        <v>55.67766867</v>
      </c>
      <c r="F33" s="20" t="n">
        <v>0.83499062</v>
      </c>
      <c r="G33" s="18" t="n">
        <v>10.42903977</v>
      </c>
      <c r="H33" s="20" t="n">
        <v>0.39686739</v>
      </c>
      <c r="I33" s="18" t="n">
        <v>12.3225137</v>
      </c>
      <c r="J33" s="20" t="n">
        <v>0.45766254</v>
      </c>
      <c r="K33" s="18" t="n">
        <v>9.26162594</v>
      </c>
      <c r="L33" s="20" t="n">
        <v>0.43486668</v>
      </c>
      <c r="M33" s="18" t="n">
        <v>9.28072506</v>
      </c>
      <c r="N33" s="20" t="n">
        <v>0.39219116</v>
      </c>
      <c r="O33" s="18" t="n">
        <v>0.23117833</v>
      </c>
      <c r="P33" s="20" t="n">
        <v>0.06103039</v>
      </c>
      <c r="Q33" s="18" t="s">
        <v>182</v>
      </c>
      <c r="R33" s="20" t="s">
        <v>182</v>
      </c>
      <c r="S33" s="18" t="n">
        <v>0</v>
      </c>
      <c r="T33" s="20" t="n">
        <v>0</v>
      </c>
      <c r="U33" s="18" t="n">
        <v>0</v>
      </c>
      <c r="V33" s="20" t="n">
        <v>0</v>
      </c>
      <c r="W33" s="18" t="n">
        <v>2.79724852</v>
      </c>
      <c r="X33" s="20" t="n">
        <v>0.32226145</v>
      </c>
    </row>
    <row r="34" spans="1:24">
      <c r="A34" s="15" t="s">
        <v>209</v>
      </c>
      <c r="B34" s="17" t="n">
        <v>6350</v>
      </c>
      <c r="C34" s="18">
        <f>(86.0/B34*100)</f>
        <v/>
      </c>
      <c r="D34" s="19" t="n">
        <v>6264</v>
      </c>
      <c r="E34" s="18" t="n">
        <v>55.07428884</v>
      </c>
      <c r="F34" s="20" t="n">
        <v>0.9700269</v>
      </c>
      <c r="G34" s="18" t="n">
        <v>11.3613985</v>
      </c>
      <c r="H34" s="20" t="n">
        <v>0.42906756</v>
      </c>
      <c r="I34" s="18" t="n">
        <v>8.81732229</v>
      </c>
      <c r="J34" s="20" t="n">
        <v>0.39305268</v>
      </c>
      <c r="K34" s="18" t="n">
        <v>7.00136265</v>
      </c>
      <c r="L34" s="20" t="n">
        <v>0.36613348</v>
      </c>
      <c r="M34" s="18" t="n">
        <v>8.09545342</v>
      </c>
      <c r="N34" s="20" t="n">
        <v>0.37722089</v>
      </c>
      <c r="O34" s="18" t="n">
        <v>1.1664654</v>
      </c>
      <c r="P34" s="20" t="n">
        <v>0.13798504</v>
      </c>
      <c r="Q34" s="18" t="s">
        <v>182</v>
      </c>
      <c r="R34" s="20" t="s">
        <v>182</v>
      </c>
      <c r="S34" s="18" t="n">
        <v>2.57979626</v>
      </c>
      <c r="T34" s="20" t="n">
        <v>0.53532241</v>
      </c>
      <c r="U34" s="18" t="n">
        <v>0</v>
      </c>
      <c r="V34" s="20" t="n">
        <v>0</v>
      </c>
      <c r="W34" s="18" t="n">
        <v>5.90391265</v>
      </c>
      <c r="X34" s="20" t="n">
        <v>0.5581949</v>
      </c>
    </row>
    <row r="35" spans="1:24">
      <c r="A35" s="15" t="s">
        <v>210</v>
      </c>
      <c r="B35" s="17" t="n">
        <v>6406</v>
      </c>
      <c r="C35" s="18">
        <f>(69.0/B35*100)</f>
        <v/>
      </c>
      <c r="D35" s="19" t="n">
        <v>6337</v>
      </c>
      <c r="E35" s="18" t="n">
        <v>65.34288503000001</v>
      </c>
      <c r="F35" s="20" t="n">
        <v>0.67523691</v>
      </c>
      <c r="G35" s="18" t="n">
        <v>9.61648585</v>
      </c>
      <c r="H35" s="20" t="n">
        <v>0.47324022</v>
      </c>
      <c r="I35" s="18" t="n">
        <v>8.43469724</v>
      </c>
      <c r="J35" s="20" t="n">
        <v>0.430105</v>
      </c>
      <c r="K35" s="18" t="n">
        <v>5.67005742</v>
      </c>
      <c r="L35" s="20" t="n">
        <v>0.33097692</v>
      </c>
      <c r="M35" s="18" t="n">
        <v>5.49899385</v>
      </c>
      <c r="N35" s="20" t="n">
        <v>0.30846992</v>
      </c>
      <c r="O35" s="18" t="n">
        <v>0.52739161</v>
      </c>
      <c r="P35" s="20" t="n">
        <v>0.09266228</v>
      </c>
      <c r="Q35" s="18" t="s">
        <v>182</v>
      </c>
      <c r="R35" s="20" t="s">
        <v>182</v>
      </c>
      <c r="S35" s="18" t="n">
        <v>1.04009655</v>
      </c>
      <c r="T35" s="20" t="n">
        <v>0.05691651</v>
      </c>
      <c r="U35" s="18" t="n">
        <v>0</v>
      </c>
      <c r="V35" s="20" t="n">
        <v>0</v>
      </c>
      <c r="W35" s="18" t="n">
        <v>3.86939245</v>
      </c>
      <c r="X35" s="20" t="n">
        <v>0.23742992</v>
      </c>
    </row>
    <row r="36" spans="1:24">
      <c r="A36" s="15" t="s">
        <v>211</v>
      </c>
      <c r="B36" s="17" t="n">
        <v>6736</v>
      </c>
      <c r="C36" s="18">
        <f>(49.0/B36*100)</f>
        <v/>
      </c>
      <c r="D36" s="19" t="n">
        <v>6687</v>
      </c>
      <c r="E36" s="18" t="n">
        <v>66.4882315</v>
      </c>
      <c r="F36" s="20" t="n">
        <v>0.71579808</v>
      </c>
      <c r="G36" s="18" t="n">
        <v>9.71408471</v>
      </c>
      <c r="H36" s="20" t="n">
        <v>0.397473</v>
      </c>
      <c r="I36" s="18" t="n">
        <v>8.80647276</v>
      </c>
      <c r="J36" s="20" t="n">
        <v>0.38050305</v>
      </c>
      <c r="K36" s="18" t="n">
        <v>6.14102599</v>
      </c>
      <c r="L36" s="20" t="n">
        <v>0.30128476</v>
      </c>
      <c r="M36" s="18" t="n">
        <v>5.58660068</v>
      </c>
      <c r="N36" s="20" t="n">
        <v>0.3223568</v>
      </c>
      <c r="O36" s="18" t="n">
        <v>0.41529674</v>
      </c>
      <c r="P36" s="20" t="n">
        <v>0.08125137</v>
      </c>
      <c r="Q36" s="18" t="s">
        <v>182</v>
      </c>
      <c r="R36" s="20" t="s">
        <v>182</v>
      </c>
      <c r="S36" s="18" t="n">
        <v>0</v>
      </c>
      <c r="T36" s="20" t="n">
        <v>0</v>
      </c>
      <c r="U36" s="18" t="n">
        <v>0</v>
      </c>
      <c r="V36" s="20" t="n">
        <v>0</v>
      </c>
      <c r="W36" s="18" t="n">
        <v>2.84828761</v>
      </c>
      <c r="X36" s="20" t="n">
        <v>0.2829325</v>
      </c>
    </row>
    <row r="37" spans="1:24">
      <c r="A37" s="15" t="s">
        <v>212</v>
      </c>
      <c r="B37" s="17" t="n">
        <v>5458</v>
      </c>
      <c r="C37" s="18">
        <f>(249.0/B37*100)</f>
        <v/>
      </c>
      <c r="D37" s="19" t="n">
        <v>5209</v>
      </c>
      <c r="E37" s="18" t="n">
        <v>56.66706806</v>
      </c>
      <c r="F37" s="20" t="n">
        <v>1.10754796</v>
      </c>
      <c r="G37" s="18" t="n">
        <v>9.781004230000001</v>
      </c>
      <c r="H37" s="20" t="n">
        <v>0.39856775</v>
      </c>
      <c r="I37" s="18" t="n">
        <v>9.000076480000001</v>
      </c>
      <c r="J37" s="20" t="n">
        <v>0.47022059</v>
      </c>
      <c r="K37" s="18" t="n">
        <v>7.04842875</v>
      </c>
      <c r="L37" s="20" t="n">
        <v>0.40493866</v>
      </c>
      <c r="M37" s="18" t="n">
        <v>8.76948219</v>
      </c>
      <c r="N37" s="20" t="n">
        <v>0.40811407</v>
      </c>
      <c r="O37" s="18" t="n">
        <v>0.78484913</v>
      </c>
      <c r="P37" s="20" t="n">
        <v>0.13879451</v>
      </c>
      <c r="Q37" s="18" t="s">
        <v>182</v>
      </c>
      <c r="R37" s="20" t="s">
        <v>182</v>
      </c>
      <c r="S37" s="18" t="n">
        <v>0</v>
      </c>
      <c r="T37" s="20" t="n">
        <v>0</v>
      </c>
      <c r="U37" s="18" t="n">
        <v>0</v>
      </c>
      <c r="V37" s="20" t="n">
        <v>0</v>
      </c>
      <c r="W37" s="18" t="n">
        <v>7.94909116</v>
      </c>
      <c r="X37" s="20" t="n">
        <v>0.75771998</v>
      </c>
    </row>
    <row r="38" spans="1:24">
      <c r="A38" s="15" t="s">
        <v>213</v>
      </c>
      <c r="B38" s="17" t="n">
        <v>5860</v>
      </c>
      <c r="C38" s="18">
        <f>(64.0/B38*100)</f>
        <v/>
      </c>
      <c r="D38" s="19" t="n">
        <v>5796</v>
      </c>
      <c r="E38" s="18" t="n">
        <v>64.93663422</v>
      </c>
      <c r="F38" s="20" t="n">
        <v>1.04917438</v>
      </c>
      <c r="G38" s="18" t="n">
        <v>7.93772924</v>
      </c>
      <c r="H38" s="20" t="n">
        <v>0.38855516</v>
      </c>
      <c r="I38" s="18" t="n">
        <v>6.87348296</v>
      </c>
      <c r="J38" s="20" t="n">
        <v>0.45188365</v>
      </c>
      <c r="K38" s="18" t="n">
        <v>6.28923706</v>
      </c>
      <c r="L38" s="20" t="n">
        <v>0.36444998</v>
      </c>
      <c r="M38" s="18" t="n">
        <v>7.06449314</v>
      </c>
      <c r="N38" s="20" t="n">
        <v>0.4229937</v>
      </c>
      <c r="O38" s="18" t="n">
        <v>0.63859184</v>
      </c>
      <c r="P38" s="20" t="n">
        <v>0.12641848</v>
      </c>
      <c r="Q38" s="18" t="s">
        <v>182</v>
      </c>
      <c r="R38" s="20" t="s">
        <v>182</v>
      </c>
      <c r="S38" s="18" t="n">
        <v>0</v>
      </c>
      <c r="T38" s="20" t="n">
        <v>0</v>
      </c>
      <c r="U38" s="18" t="n">
        <v>0</v>
      </c>
      <c r="V38" s="20" t="n">
        <v>0</v>
      </c>
      <c r="W38" s="18" t="n">
        <v>6.25983154</v>
      </c>
      <c r="X38" s="20" t="n">
        <v>0.5209243099999999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52.29594299</v>
      </c>
      <c r="F40" s="20" t="n">
        <v>0.94306115</v>
      </c>
      <c r="G40" s="18" t="n">
        <v>8.722815990000001</v>
      </c>
      <c r="H40" s="20" t="n">
        <v>0.40593841</v>
      </c>
      <c r="I40" s="18" t="n">
        <v>8.19954926</v>
      </c>
      <c r="J40" s="20" t="n">
        <v>0.41962686</v>
      </c>
      <c r="K40" s="18" t="n">
        <v>6.19241037</v>
      </c>
      <c r="L40" s="20" t="n">
        <v>0.42382741</v>
      </c>
      <c r="M40" s="18" t="n">
        <v>10.13406103</v>
      </c>
      <c r="N40" s="20" t="n">
        <v>0.4730947</v>
      </c>
      <c r="O40" s="18" t="n">
        <v>0.41341733</v>
      </c>
      <c r="P40" s="20" t="n">
        <v>0.09588235000000001</v>
      </c>
      <c r="Q40" s="18" t="s">
        <v>182</v>
      </c>
      <c r="R40" s="20" t="s">
        <v>182</v>
      </c>
      <c r="S40" s="18" t="n">
        <v>8.997510549999999</v>
      </c>
      <c r="T40" s="20" t="n">
        <v>0.2011408</v>
      </c>
      <c r="U40" s="18" t="n">
        <v>0</v>
      </c>
      <c r="V40" s="20" t="n">
        <v>0</v>
      </c>
      <c r="W40" s="18" t="n">
        <v>5.04429248</v>
      </c>
      <c r="X40" s="20" t="n">
        <v>0.69527614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36.13638651</v>
      </c>
      <c r="F46" s="20" t="n">
        <v>0.89603018</v>
      </c>
      <c r="G46" s="18" t="n">
        <v>7.42674353</v>
      </c>
      <c r="H46" s="20" t="n">
        <v>0.22767512</v>
      </c>
      <c r="I46" s="18" t="n">
        <v>6.91801848</v>
      </c>
      <c r="J46" s="20" t="n">
        <v>0.29850948</v>
      </c>
      <c r="K46" s="18" t="n">
        <v>6.87135729</v>
      </c>
      <c r="L46" s="20" t="n">
        <v>0.25103184</v>
      </c>
      <c r="M46" s="18" t="n">
        <v>8.84595764</v>
      </c>
      <c r="N46" s="20" t="n">
        <v>0.30896136</v>
      </c>
      <c r="O46" s="18" t="n">
        <v>1.13942081</v>
      </c>
      <c r="P46" s="20" t="n">
        <v>0.10156822</v>
      </c>
      <c r="Q46" s="18" t="s">
        <v>182</v>
      </c>
      <c r="R46" s="20" t="s">
        <v>182</v>
      </c>
      <c r="S46" s="18" t="n">
        <v>0</v>
      </c>
      <c r="T46" s="20" t="n">
        <v>0</v>
      </c>
      <c r="U46" s="18" t="n">
        <v>0</v>
      </c>
      <c r="V46" s="20" t="n">
        <v>0</v>
      </c>
      <c r="W46" s="18" t="n">
        <v>32.66211574</v>
      </c>
      <c r="X46" s="20" t="n">
        <v>1.23557318</v>
      </c>
    </row>
    <row r="47" spans="1:24">
      <c r="A47" s="15" t="s">
        <v>222</v>
      </c>
      <c r="B47" s="17" t="n">
        <v>5928</v>
      </c>
      <c r="C47" s="18">
        <f>(148.0/B47*100)</f>
        <v/>
      </c>
      <c r="D47" s="19" t="n">
        <v>5780</v>
      </c>
      <c r="E47" s="18" t="n">
        <v>41.00457976</v>
      </c>
      <c r="F47" s="20" t="n">
        <v>1.20472223</v>
      </c>
      <c r="G47" s="18" t="n">
        <v>10.23957201</v>
      </c>
      <c r="H47" s="20" t="n">
        <v>0.388923</v>
      </c>
      <c r="I47" s="18" t="n">
        <v>9.91456009</v>
      </c>
      <c r="J47" s="20" t="n">
        <v>0.44162089</v>
      </c>
      <c r="K47" s="18" t="n">
        <v>9.76921576</v>
      </c>
      <c r="L47" s="20" t="n">
        <v>0.44466526</v>
      </c>
      <c r="M47" s="18" t="n">
        <v>12.74127181</v>
      </c>
      <c r="N47" s="20" t="n">
        <v>0.45725709</v>
      </c>
      <c r="O47" s="18" t="n">
        <v>1.43520156</v>
      </c>
      <c r="P47" s="20" t="n">
        <v>0.18695101</v>
      </c>
      <c r="Q47" s="18" t="s">
        <v>182</v>
      </c>
      <c r="R47" s="20" t="s">
        <v>182</v>
      </c>
      <c r="S47" s="18" t="n">
        <v>0</v>
      </c>
      <c r="T47" s="20" t="n">
        <v>0</v>
      </c>
      <c r="U47" s="18" t="n">
        <v>0</v>
      </c>
      <c r="V47" s="20" t="n">
        <v>0</v>
      </c>
      <c r="W47" s="18" t="n">
        <v>14.89559902</v>
      </c>
      <c r="X47" s="20" t="n">
        <v>1.06335055</v>
      </c>
    </row>
    <row r="48" spans="1:24">
      <c r="A48" s="15" t="s">
        <v>223</v>
      </c>
      <c r="B48" s="17" t="n">
        <v>9841</v>
      </c>
      <c r="C48" s="18">
        <f>(19.0/B48*100)</f>
        <v/>
      </c>
      <c r="D48" s="19" t="n">
        <v>9822</v>
      </c>
      <c r="E48" s="18" t="n">
        <v>55.92592959</v>
      </c>
      <c r="F48" s="20" t="n">
        <v>1.11226797</v>
      </c>
      <c r="G48" s="18" t="n">
        <v>14.60211107</v>
      </c>
      <c r="H48" s="20" t="n">
        <v>0.52667584</v>
      </c>
      <c r="I48" s="18" t="n">
        <v>12.71132051</v>
      </c>
      <c r="J48" s="20" t="n">
        <v>0.45089088</v>
      </c>
      <c r="K48" s="18" t="n">
        <v>5.36514036</v>
      </c>
      <c r="L48" s="20" t="n">
        <v>0.40540065</v>
      </c>
      <c r="M48" s="18" t="n">
        <v>7.796648</v>
      </c>
      <c r="N48" s="20" t="n">
        <v>0.43734072</v>
      </c>
      <c r="O48" s="18" t="n">
        <v>2.15559195</v>
      </c>
      <c r="P48" s="20" t="n">
        <v>0.33339127</v>
      </c>
      <c r="Q48" s="18" t="s">
        <v>182</v>
      </c>
      <c r="R48" s="20" t="s">
        <v>182</v>
      </c>
      <c r="S48" s="18" t="n">
        <v>0</v>
      </c>
      <c r="T48" s="20" t="n">
        <v>0</v>
      </c>
      <c r="U48" s="18" t="n">
        <v>0</v>
      </c>
      <c r="V48" s="20" t="n">
        <v>0</v>
      </c>
      <c r="W48" s="18" t="n">
        <v>1.44325852</v>
      </c>
      <c r="X48" s="20" t="n">
        <v>0.40559771</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51.46687023</v>
      </c>
      <c r="F50" s="20" t="n">
        <v>0.84935588</v>
      </c>
      <c r="G50" s="18" t="n">
        <v>12.10112372</v>
      </c>
      <c r="H50" s="20" t="n">
        <v>0.41930801</v>
      </c>
      <c r="I50" s="18" t="n">
        <v>11.03669497</v>
      </c>
      <c r="J50" s="20" t="n">
        <v>0.40284713</v>
      </c>
      <c r="K50" s="18" t="n">
        <v>8.98671757</v>
      </c>
      <c r="L50" s="20" t="n">
        <v>0.38820475</v>
      </c>
      <c r="M50" s="18" t="n">
        <v>8.76037803</v>
      </c>
      <c r="N50" s="20" t="n">
        <v>0.34632131</v>
      </c>
      <c r="O50" s="18" t="n">
        <v>1.73733927</v>
      </c>
      <c r="P50" s="20" t="n">
        <v>0.2637219</v>
      </c>
      <c r="Q50" s="18" t="s">
        <v>182</v>
      </c>
      <c r="R50" s="20" t="s">
        <v>182</v>
      </c>
      <c r="S50" s="18" t="n">
        <v>0</v>
      </c>
      <c r="T50" s="20" t="n">
        <v>0</v>
      </c>
      <c r="U50" s="18" t="n">
        <v>0</v>
      </c>
      <c r="V50" s="20" t="n">
        <v>0</v>
      </c>
      <c r="W50" s="18" t="n">
        <v>5.9108762</v>
      </c>
      <c r="X50" s="20" t="n">
        <v>0.58193686</v>
      </c>
    </row>
    <row r="51" spans="1:24">
      <c r="A51" s="15" t="s">
        <v>226</v>
      </c>
      <c r="B51" s="17" t="n">
        <v>6866</v>
      </c>
      <c r="C51" s="18">
        <f>(117.0/B51*100)</f>
        <v/>
      </c>
      <c r="D51" s="19" t="n">
        <v>6749</v>
      </c>
      <c r="E51" s="18" t="n">
        <v>48.71593764</v>
      </c>
      <c r="F51" s="20" t="n">
        <v>1.00243273</v>
      </c>
      <c r="G51" s="18" t="n">
        <v>6.94710015</v>
      </c>
      <c r="H51" s="20" t="n">
        <v>0.42404067</v>
      </c>
      <c r="I51" s="18" t="n">
        <v>6.73033454</v>
      </c>
      <c r="J51" s="20" t="n">
        <v>0.31403656</v>
      </c>
      <c r="K51" s="18" t="n">
        <v>7.35927558</v>
      </c>
      <c r="L51" s="20" t="n">
        <v>0.34413644</v>
      </c>
      <c r="M51" s="18" t="n">
        <v>9.556704760000001</v>
      </c>
      <c r="N51" s="20" t="n">
        <v>0.39486538</v>
      </c>
      <c r="O51" s="18" t="n">
        <v>0.58299198</v>
      </c>
      <c r="P51" s="20" t="n">
        <v>0.10103176</v>
      </c>
      <c r="Q51" s="18" t="s">
        <v>182</v>
      </c>
      <c r="R51" s="20" t="s">
        <v>182</v>
      </c>
      <c r="S51" s="18" t="n">
        <v>10.58123437</v>
      </c>
      <c r="T51" s="20" t="n">
        <v>0.61247783</v>
      </c>
      <c r="U51" s="18" t="n">
        <v>0</v>
      </c>
      <c r="V51" s="20" t="n">
        <v>0</v>
      </c>
      <c r="W51" s="18" t="n">
        <v>9.526420979999999</v>
      </c>
      <c r="X51" s="20" t="n">
        <v>1.1663244</v>
      </c>
    </row>
    <row r="52" spans="1:24">
      <c r="A52" s="15" t="s">
        <v>227</v>
      </c>
      <c r="B52" s="17" t="n">
        <v>5809</v>
      </c>
      <c r="C52" s="18">
        <f>(119.0/B52*100)</f>
        <v/>
      </c>
      <c r="D52" s="19" t="n">
        <v>5690</v>
      </c>
      <c r="E52" s="18" t="n">
        <v>55.45265571</v>
      </c>
      <c r="F52" s="20" t="n">
        <v>0.82699035</v>
      </c>
      <c r="G52" s="18" t="n">
        <v>12.6517722</v>
      </c>
      <c r="H52" s="20" t="n">
        <v>0.46323153</v>
      </c>
      <c r="I52" s="18" t="n">
        <v>9.79145435</v>
      </c>
      <c r="J52" s="20" t="n">
        <v>0.43176302</v>
      </c>
      <c r="K52" s="18" t="n">
        <v>7.60637787</v>
      </c>
      <c r="L52" s="20" t="n">
        <v>0.35205192</v>
      </c>
      <c r="M52" s="18" t="n">
        <v>9.350084280000001</v>
      </c>
      <c r="N52" s="20" t="n">
        <v>0.39408755</v>
      </c>
      <c r="O52" s="18" t="n">
        <v>0.34062239</v>
      </c>
      <c r="P52" s="20" t="n">
        <v>0.08848725</v>
      </c>
      <c r="Q52" s="18" t="s">
        <v>182</v>
      </c>
      <c r="R52" s="20" t="s">
        <v>182</v>
      </c>
      <c r="S52" s="18" t="n">
        <v>0</v>
      </c>
      <c r="T52" s="20" t="n">
        <v>0</v>
      </c>
      <c r="U52" s="18" t="n">
        <v>0</v>
      </c>
      <c r="V52" s="20" t="n">
        <v>0</v>
      </c>
      <c r="W52" s="18" t="n">
        <v>4.80703321</v>
      </c>
      <c r="X52" s="20" t="n">
        <v>0.45672727</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44.47061997</v>
      </c>
      <c r="F54" s="20" t="n">
        <v>1.06248303</v>
      </c>
      <c r="G54" s="18" t="n">
        <v>10.5412361</v>
      </c>
      <c r="H54" s="20" t="n">
        <v>0.5166082400000001</v>
      </c>
      <c r="I54" s="18" t="n">
        <v>10.22601125</v>
      </c>
      <c r="J54" s="20" t="n">
        <v>0.39790068</v>
      </c>
      <c r="K54" s="18" t="n">
        <v>10.86293172</v>
      </c>
      <c r="L54" s="20" t="n">
        <v>0.49220944</v>
      </c>
      <c r="M54" s="18" t="n">
        <v>8.36416315</v>
      </c>
      <c r="N54" s="20" t="n">
        <v>0.54794011</v>
      </c>
      <c r="O54" s="18" t="n">
        <v>3.34984056</v>
      </c>
      <c r="P54" s="20" t="n">
        <v>0.32390166</v>
      </c>
      <c r="Q54" s="18" t="s">
        <v>182</v>
      </c>
      <c r="R54" s="20" t="s">
        <v>182</v>
      </c>
      <c r="S54" s="18" t="n">
        <v>0</v>
      </c>
      <c r="T54" s="20" t="n">
        <v>0</v>
      </c>
      <c r="U54" s="18" t="n">
        <v>0</v>
      </c>
      <c r="V54" s="20" t="n">
        <v>0</v>
      </c>
      <c r="W54" s="18" t="n">
        <v>12.18519724</v>
      </c>
      <c r="X54" s="20" t="n">
        <v>0.92225391</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53.77946937</v>
      </c>
      <c r="F56" s="20" t="n">
        <v>0.88668397</v>
      </c>
      <c r="G56" s="18" t="n">
        <v>13.44715267</v>
      </c>
      <c r="H56" s="20" t="n">
        <v>0.47245634</v>
      </c>
      <c r="I56" s="18" t="n">
        <v>11.48636365</v>
      </c>
      <c r="J56" s="20" t="n">
        <v>0.5064904</v>
      </c>
      <c r="K56" s="18" t="n">
        <v>7.84371442</v>
      </c>
      <c r="L56" s="20" t="n">
        <v>0.43523446</v>
      </c>
      <c r="M56" s="18" t="n">
        <v>11.18224123</v>
      </c>
      <c r="N56" s="20" t="n">
        <v>0.49281492</v>
      </c>
      <c r="O56" s="18" t="n">
        <v>0.86016939</v>
      </c>
      <c r="P56" s="20" t="n">
        <v>0.13748164</v>
      </c>
      <c r="Q56" s="18" t="s">
        <v>182</v>
      </c>
      <c r="R56" s="20" t="s">
        <v>182</v>
      </c>
      <c r="S56" s="18" t="n">
        <v>0</v>
      </c>
      <c r="T56" s="20" t="n">
        <v>0</v>
      </c>
      <c r="U56" s="18" t="n">
        <v>0</v>
      </c>
      <c r="V56" s="20" t="n">
        <v>0</v>
      </c>
      <c r="W56" s="18" t="n">
        <v>1.40088925</v>
      </c>
      <c r="X56" s="20" t="n">
        <v>0.24378988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57.91637802</v>
      </c>
      <c r="F61" s="20" t="n">
        <v>1.01763843</v>
      </c>
      <c r="G61" s="18" t="n">
        <v>11.32233713</v>
      </c>
      <c r="H61" s="20" t="n">
        <v>0.39841503</v>
      </c>
      <c r="I61" s="18" t="n">
        <v>10.19977955</v>
      </c>
      <c r="J61" s="20" t="n">
        <v>0.38361299</v>
      </c>
      <c r="K61" s="18" t="n">
        <v>7.06216931</v>
      </c>
      <c r="L61" s="20" t="n">
        <v>0.38716296</v>
      </c>
      <c r="M61" s="18" t="n">
        <v>7.70964687</v>
      </c>
      <c r="N61" s="20" t="n">
        <v>0.45042464</v>
      </c>
      <c r="O61" s="18" t="n">
        <v>1.1148369</v>
      </c>
      <c r="P61" s="20" t="n">
        <v>0.15882437</v>
      </c>
      <c r="Q61" s="18" t="s">
        <v>182</v>
      </c>
      <c r="R61" s="20" t="s">
        <v>182</v>
      </c>
      <c r="S61" s="18" t="n">
        <v>0</v>
      </c>
      <c r="T61" s="20" t="n">
        <v>0</v>
      </c>
      <c r="U61" s="18" t="n">
        <v>0</v>
      </c>
      <c r="V61" s="20" t="n">
        <v>0</v>
      </c>
      <c r="W61" s="18" t="n">
        <v>4.67485222</v>
      </c>
      <c r="X61" s="20" t="n">
        <v>0.64988652</v>
      </c>
    </row>
    <row r="62" spans="1:24">
      <c r="A62" s="15" t="s">
        <v>237</v>
      </c>
      <c r="B62" s="17" t="n">
        <v>4476</v>
      </c>
      <c r="C62" s="18">
        <f>(5.0/B62*100)</f>
        <v/>
      </c>
      <c r="D62" s="19" t="n">
        <v>4471</v>
      </c>
      <c r="E62" s="18" t="n">
        <v>50.66961791</v>
      </c>
      <c r="F62" s="20" t="n">
        <v>0.7630185900000001</v>
      </c>
      <c r="G62" s="18" t="n">
        <v>16.46247321</v>
      </c>
      <c r="H62" s="20" t="n">
        <v>0.51337501</v>
      </c>
      <c r="I62" s="18" t="n">
        <v>13.17183521</v>
      </c>
      <c r="J62" s="20" t="n">
        <v>0.46996411</v>
      </c>
      <c r="K62" s="18" t="n">
        <v>8.497504470000001</v>
      </c>
      <c r="L62" s="20" t="n">
        <v>0.43282524</v>
      </c>
      <c r="M62" s="18" t="n">
        <v>9.9852343</v>
      </c>
      <c r="N62" s="20" t="n">
        <v>0.46363706</v>
      </c>
      <c r="O62" s="18" t="n">
        <v>0.58527585</v>
      </c>
      <c r="P62" s="20" t="n">
        <v>0.13101018</v>
      </c>
      <c r="Q62" s="18" t="s">
        <v>182</v>
      </c>
      <c r="R62" s="20" t="s">
        <v>182</v>
      </c>
      <c r="S62" s="18" t="n">
        <v>0</v>
      </c>
      <c r="T62" s="20" t="n">
        <v>0</v>
      </c>
      <c r="U62" s="18" t="n">
        <v>0</v>
      </c>
      <c r="V62" s="20" t="n">
        <v>0</v>
      </c>
      <c r="W62" s="18" t="n">
        <v>0.62805905</v>
      </c>
      <c r="X62" s="20" t="n">
        <v>0.11048159</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57.76220743</v>
      </c>
      <c r="F67" s="20" t="n">
        <v>0.85307736</v>
      </c>
      <c r="G67" s="18" t="n">
        <v>11.63368348</v>
      </c>
      <c r="H67" s="20" t="n">
        <v>0.37028163</v>
      </c>
      <c r="I67" s="18" t="n">
        <v>12.38060159</v>
      </c>
      <c r="J67" s="20" t="n">
        <v>0.43807357</v>
      </c>
      <c r="K67" s="18" t="n">
        <v>7.37514131</v>
      </c>
      <c r="L67" s="20" t="n">
        <v>0.38555764</v>
      </c>
      <c r="M67" s="18" t="n">
        <v>4.76414491</v>
      </c>
      <c r="N67" s="20" t="n">
        <v>0.29112766</v>
      </c>
      <c r="O67" s="18" t="n">
        <v>4.20584682</v>
      </c>
      <c r="P67" s="20" t="n">
        <v>0.33681729</v>
      </c>
      <c r="Q67" s="18" t="s">
        <v>182</v>
      </c>
      <c r="R67" s="20" t="s">
        <v>182</v>
      </c>
      <c r="S67" s="18" t="n">
        <v>0</v>
      </c>
      <c r="T67" s="20" t="n">
        <v>0</v>
      </c>
      <c r="U67" s="18" t="n">
        <v>0</v>
      </c>
      <c r="V67" s="20" t="n">
        <v>0</v>
      </c>
      <c r="W67" s="18" t="n">
        <v>1.87837446</v>
      </c>
      <c r="X67" s="20" t="n">
        <v>0.18102265</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54.76619167</v>
      </c>
      <c r="F70" s="20" t="n">
        <v>1.0554896</v>
      </c>
      <c r="G70" s="18" t="n">
        <v>10.94231519</v>
      </c>
      <c r="H70" s="20" t="n">
        <v>0.37876445</v>
      </c>
      <c r="I70" s="18" t="n">
        <v>10.39076432</v>
      </c>
      <c r="J70" s="20" t="n">
        <v>0.43056756</v>
      </c>
      <c r="K70" s="18" t="n">
        <v>8.773339849999999</v>
      </c>
      <c r="L70" s="20" t="n">
        <v>0.43351132</v>
      </c>
      <c r="M70" s="18" t="n">
        <v>8.79134073</v>
      </c>
      <c r="N70" s="20" t="n">
        <v>0.48309018</v>
      </c>
      <c r="O70" s="18" t="n">
        <v>0.78554432</v>
      </c>
      <c r="P70" s="20" t="n">
        <v>0.1032537</v>
      </c>
      <c r="Q70" s="18" t="s">
        <v>182</v>
      </c>
      <c r="R70" s="20" t="s">
        <v>182</v>
      </c>
      <c r="S70" s="18" t="n">
        <v>0</v>
      </c>
      <c r="T70" s="20" t="n">
        <v>0</v>
      </c>
      <c r="U70" s="18" t="n">
        <v>0</v>
      </c>
      <c r="V70" s="20" t="n">
        <v>0</v>
      </c>
      <c r="W70" s="18" t="n">
        <v>5.55050392</v>
      </c>
      <c r="X70" s="20" t="n">
        <v>0.49834446</v>
      </c>
    </row>
    <row r="71" spans="1:24">
      <c r="A71" s="15" t="s">
        <v>246</v>
      </c>
      <c r="B71" s="17" t="n">
        <v>6115</v>
      </c>
      <c r="C71" s="18">
        <f>(116.0/B71*100)</f>
        <v/>
      </c>
      <c r="D71" s="19" t="n">
        <v>5999</v>
      </c>
      <c r="E71" s="18" t="n">
        <v>62.66664379</v>
      </c>
      <c r="F71" s="20" t="n">
        <v>0.69546887</v>
      </c>
      <c r="G71" s="18" t="n">
        <v>11.43333337</v>
      </c>
      <c r="H71" s="20" t="n">
        <v>0.37312705</v>
      </c>
      <c r="I71" s="18" t="n">
        <v>10.1374815</v>
      </c>
      <c r="J71" s="20" t="n">
        <v>0.44357395</v>
      </c>
      <c r="K71" s="18" t="n">
        <v>7.27317291</v>
      </c>
      <c r="L71" s="20" t="n">
        <v>0.3390021</v>
      </c>
      <c r="M71" s="18" t="n">
        <v>6.59419056</v>
      </c>
      <c r="N71" s="20" t="n">
        <v>0.29051917</v>
      </c>
      <c r="O71" s="18" t="n">
        <v>0.43846837</v>
      </c>
      <c r="P71" s="20" t="n">
        <v>0.07809650999999999</v>
      </c>
      <c r="Q71" s="18" t="s">
        <v>182</v>
      </c>
      <c r="R71" s="20" t="s">
        <v>182</v>
      </c>
      <c r="S71" s="18" t="n">
        <v>0</v>
      </c>
      <c r="T71" s="20" t="n">
        <v>0</v>
      </c>
      <c r="U71" s="18" t="n">
        <v>0</v>
      </c>
      <c r="V71" s="20" t="n">
        <v>0</v>
      </c>
      <c r="W71" s="18" t="n">
        <v>1.4567095</v>
      </c>
      <c r="X71" s="20" t="n">
        <v>0.13467718</v>
      </c>
    </row>
    <row r="72" spans="1:24">
      <c r="A72" s="15" t="s">
        <v>247</v>
      </c>
      <c r="B72" s="17" t="n">
        <v>7708</v>
      </c>
      <c r="C72" s="18">
        <f>(8.0/B72*100)</f>
        <v/>
      </c>
      <c r="D72" s="19" t="n">
        <v>7700</v>
      </c>
      <c r="E72" s="18" t="n">
        <v>53.77960198</v>
      </c>
      <c r="F72" s="20" t="n">
        <v>0.73848362</v>
      </c>
      <c r="G72" s="18" t="n">
        <v>16.82070943</v>
      </c>
      <c r="H72" s="20" t="n">
        <v>0.48344442</v>
      </c>
      <c r="I72" s="18" t="n">
        <v>12.29735067</v>
      </c>
      <c r="J72" s="20" t="n">
        <v>0.38946537</v>
      </c>
      <c r="K72" s="18" t="n">
        <v>6.99018936</v>
      </c>
      <c r="L72" s="20" t="n">
        <v>0.35901118</v>
      </c>
      <c r="M72" s="18" t="n">
        <v>9.27384152</v>
      </c>
      <c r="N72" s="20" t="n">
        <v>0.37010269</v>
      </c>
      <c r="O72" s="18" t="n">
        <v>0.58560189</v>
      </c>
      <c r="P72" s="20" t="n">
        <v>0.09794811</v>
      </c>
      <c r="Q72" s="18" t="s">
        <v>182</v>
      </c>
      <c r="R72" s="20" t="s">
        <v>182</v>
      </c>
      <c r="S72" s="18" t="n">
        <v>0</v>
      </c>
      <c r="T72" s="20" t="n">
        <v>0</v>
      </c>
      <c r="U72" s="18" t="n">
        <v>0</v>
      </c>
      <c r="V72" s="20" t="n">
        <v>0</v>
      </c>
      <c r="W72" s="18" t="n">
        <v>0.25270516</v>
      </c>
      <c r="X72" s="20" t="n">
        <v>0.05339691</v>
      </c>
    </row>
    <row r="73" spans="1:24">
      <c r="A73" s="15" t="s">
        <v>248</v>
      </c>
      <c r="B73" s="17" t="n">
        <v>8249</v>
      </c>
      <c r="C73" s="18">
        <f>(236.0/B73*100)</f>
        <v/>
      </c>
      <c r="D73" s="19" t="n">
        <v>8013</v>
      </c>
      <c r="E73" s="18" t="n">
        <v>38.72991475</v>
      </c>
      <c r="F73" s="20" t="n">
        <v>0.72512921</v>
      </c>
      <c r="G73" s="18" t="n">
        <v>14.88059958</v>
      </c>
      <c r="H73" s="20" t="n">
        <v>0.43840563</v>
      </c>
      <c r="I73" s="18" t="n">
        <v>15.90963282</v>
      </c>
      <c r="J73" s="20" t="n">
        <v>0.48645389</v>
      </c>
      <c r="K73" s="18" t="n">
        <v>13.54177367</v>
      </c>
      <c r="L73" s="20" t="n">
        <v>0.51876861</v>
      </c>
      <c r="M73" s="18" t="n">
        <v>12.74657959</v>
      </c>
      <c r="N73" s="20" t="n">
        <v>0.4678241</v>
      </c>
      <c r="O73" s="18" t="n">
        <v>2.48806559</v>
      </c>
      <c r="P73" s="20" t="n">
        <v>0.2497187</v>
      </c>
      <c r="Q73" s="18" t="s">
        <v>182</v>
      </c>
      <c r="R73" s="20" t="s">
        <v>182</v>
      </c>
      <c r="S73" s="18" t="n">
        <v>0</v>
      </c>
      <c r="T73" s="20" t="n">
        <v>0</v>
      </c>
      <c r="U73" s="18" t="n">
        <v>0</v>
      </c>
      <c r="V73" s="20" t="n">
        <v>0</v>
      </c>
      <c r="W73" s="18" t="n">
        <v>1.703434</v>
      </c>
      <c r="X73" s="20" t="n">
        <v>0.18515639</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45.19967946</v>
      </c>
      <c r="F77" s="20" t="n">
        <v>1.04237652</v>
      </c>
      <c r="G77" s="18" t="n">
        <v>8.52574373</v>
      </c>
      <c r="H77" s="20" t="n">
        <v>0.37076993</v>
      </c>
      <c r="I77" s="18" t="n">
        <v>8.589241639999999</v>
      </c>
      <c r="J77" s="20" t="n">
        <v>0.37489533</v>
      </c>
      <c r="K77" s="18" t="n">
        <v>8.671551490000001</v>
      </c>
      <c r="L77" s="20" t="n">
        <v>0.39313648</v>
      </c>
      <c r="M77" s="18" t="n">
        <v>10.5036735</v>
      </c>
      <c r="N77" s="20" t="n">
        <v>0.48614101</v>
      </c>
      <c r="O77" s="18" t="n">
        <v>0.98838266</v>
      </c>
      <c r="P77" s="20" t="n">
        <v>0.11706247</v>
      </c>
      <c r="Q77" s="18" t="s">
        <v>182</v>
      </c>
      <c r="R77" s="20" t="s">
        <v>182</v>
      </c>
      <c r="S77" s="18" t="n">
        <v>0</v>
      </c>
      <c r="T77" s="20" t="n">
        <v>0</v>
      </c>
      <c r="U77" s="18" t="n">
        <v>0</v>
      </c>
      <c r="V77" s="20" t="n">
        <v>0</v>
      </c>
      <c r="W77" s="18" t="n">
        <v>17.52172752</v>
      </c>
      <c r="X77" s="20" t="n">
        <v>1.00637948</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322</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3.76293012</v>
      </c>
      <c r="F7" s="20" t="n">
        <v>0.17620429</v>
      </c>
      <c r="G7" s="18" t="n">
        <v>5.63686349</v>
      </c>
      <c r="H7" s="20" t="n">
        <v>0.25927924</v>
      </c>
      <c r="I7" s="18" t="n">
        <v>16.71569916</v>
      </c>
      <c r="J7" s="20" t="n">
        <v>0.40910172</v>
      </c>
      <c r="K7" s="18" t="n">
        <v>27.14560219</v>
      </c>
      <c r="L7" s="20" t="n">
        <v>0.45685341</v>
      </c>
      <c r="M7" s="18" t="n">
        <v>39.75606499</v>
      </c>
      <c r="N7" s="20" t="n">
        <v>0.6156639</v>
      </c>
      <c r="O7" s="18" t="n">
        <v>0.68415205</v>
      </c>
      <c r="P7" s="20" t="n">
        <v>0.08954156000000001</v>
      </c>
      <c r="Q7" s="18" t="s">
        <v>182</v>
      </c>
      <c r="R7" s="20" t="s">
        <v>182</v>
      </c>
      <c r="S7" s="18" t="n">
        <v>0</v>
      </c>
      <c r="T7" s="20" t="n">
        <v>0</v>
      </c>
      <c r="U7" s="18" t="n">
        <v>0</v>
      </c>
      <c r="V7" s="20" t="n">
        <v>0</v>
      </c>
      <c r="W7" s="18" t="n">
        <v>6.298688</v>
      </c>
      <c r="X7" s="20" t="n">
        <v>0.35667944</v>
      </c>
    </row>
    <row r="8" spans="1:24">
      <c r="A8" s="15" t="s">
        <v>183</v>
      </c>
      <c r="B8" s="17" t="n">
        <v>7007</v>
      </c>
      <c r="C8" s="18">
        <f>(143.0/B8*100)</f>
        <v/>
      </c>
      <c r="D8" s="19" t="n">
        <v>6864</v>
      </c>
      <c r="E8" s="18" t="n">
        <v>4.4712726</v>
      </c>
      <c r="F8" s="20" t="n">
        <v>0.31471128</v>
      </c>
      <c r="G8" s="18" t="n">
        <v>4.22542778</v>
      </c>
      <c r="H8" s="20" t="n">
        <v>0.277601</v>
      </c>
      <c r="I8" s="18" t="n">
        <v>15.48357589</v>
      </c>
      <c r="J8" s="20" t="n">
        <v>0.51792969</v>
      </c>
      <c r="K8" s="18" t="n">
        <v>24.49140619</v>
      </c>
      <c r="L8" s="20" t="n">
        <v>0.5514050700000001</v>
      </c>
      <c r="M8" s="18" t="n">
        <v>44.82029896</v>
      </c>
      <c r="N8" s="20" t="n">
        <v>0.64635142</v>
      </c>
      <c r="O8" s="18" t="n">
        <v>0.38416514</v>
      </c>
      <c r="P8" s="20" t="n">
        <v>0.10070607</v>
      </c>
      <c r="Q8" s="18" t="s">
        <v>182</v>
      </c>
      <c r="R8" s="20" t="s">
        <v>182</v>
      </c>
      <c r="S8" s="18" t="n">
        <v>0.48216533</v>
      </c>
      <c r="T8" s="20" t="n">
        <v>0.11875491</v>
      </c>
      <c r="U8" s="18" t="n">
        <v>0</v>
      </c>
      <c r="V8" s="20" t="n">
        <v>0</v>
      </c>
      <c r="W8" s="18" t="n">
        <v>5.6416881</v>
      </c>
      <c r="X8" s="20" t="n">
        <v>0.43988749</v>
      </c>
    </row>
    <row r="9" spans="1:24">
      <c r="A9" s="15" t="s">
        <v>184</v>
      </c>
      <c r="B9" s="17" t="n">
        <v>9651</v>
      </c>
      <c r="C9" s="18">
        <f>(547.0/B9*100)</f>
        <v/>
      </c>
      <c r="D9" s="19" t="n">
        <v>9104</v>
      </c>
      <c r="E9" s="18" t="n">
        <v>3.69556942</v>
      </c>
      <c r="F9" s="20" t="n">
        <v>0.20625608</v>
      </c>
      <c r="G9" s="18" t="n">
        <v>4.06538295</v>
      </c>
      <c r="H9" s="20" t="n">
        <v>0.20038993</v>
      </c>
      <c r="I9" s="18" t="n">
        <v>14.56697975</v>
      </c>
      <c r="J9" s="20" t="n">
        <v>0.35693823</v>
      </c>
      <c r="K9" s="18" t="n">
        <v>27.06065427</v>
      </c>
      <c r="L9" s="20" t="n">
        <v>0.52887052</v>
      </c>
      <c r="M9" s="18" t="n">
        <v>41.5526645</v>
      </c>
      <c r="N9" s="20" t="n">
        <v>0.6089582100000001</v>
      </c>
      <c r="O9" s="18" t="n">
        <v>0.05004097</v>
      </c>
      <c r="P9" s="20" t="n">
        <v>0.01991098</v>
      </c>
      <c r="Q9" s="18" t="s">
        <v>182</v>
      </c>
      <c r="R9" s="20" t="s">
        <v>182</v>
      </c>
      <c r="S9" s="18" t="n">
        <v>3.15349364</v>
      </c>
      <c r="T9" s="20" t="n">
        <v>0.5633157600000001</v>
      </c>
      <c r="U9" s="18" t="n">
        <v>0</v>
      </c>
      <c r="V9" s="20" t="n">
        <v>0</v>
      </c>
      <c r="W9" s="18" t="n">
        <v>5.8552145</v>
      </c>
      <c r="X9" s="20" t="n">
        <v>0.46425702</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6.52779473</v>
      </c>
      <c r="F11" s="20" t="n">
        <v>0.36721157</v>
      </c>
      <c r="G11" s="18" t="n">
        <v>6.84781537</v>
      </c>
      <c r="H11" s="20" t="n">
        <v>0.41946744</v>
      </c>
      <c r="I11" s="18" t="n">
        <v>16.09075667</v>
      </c>
      <c r="J11" s="20" t="n">
        <v>0.64793334</v>
      </c>
      <c r="K11" s="18" t="n">
        <v>27.76538988</v>
      </c>
      <c r="L11" s="20" t="n">
        <v>0.5994931100000001</v>
      </c>
      <c r="M11" s="18" t="n">
        <v>36.09424079</v>
      </c>
      <c r="N11" s="20" t="n">
        <v>0.83348677</v>
      </c>
      <c r="O11" s="18" t="n">
        <v>0.51160304</v>
      </c>
      <c r="P11" s="20" t="n">
        <v>0.12355617</v>
      </c>
      <c r="Q11" s="18" t="s">
        <v>182</v>
      </c>
      <c r="R11" s="20" t="s">
        <v>182</v>
      </c>
      <c r="S11" s="18" t="n">
        <v>0</v>
      </c>
      <c r="T11" s="20" t="n">
        <v>0</v>
      </c>
      <c r="U11" s="18" t="n">
        <v>0</v>
      </c>
      <c r="V11" s="20" t="n">
        <v>0</v>
      </c>
      <c r="W11" s="18" t="n">
        <v>6.16239953</v>
      </c>
      <c r="X11" s="20" t="n">
        <v>0.56992563</v>
      </c>
    </row>
    <row r="12" spans="1:24">
      <c r="A12" s="15" t="s">
        <v>187</v>
      </c>
      <c r="B12" s="17" t="n">
        <v>6894</v>
      </c>
      <c r="C12" s="18">
        <f>(127.0/B12*100)</f>
        <v/>
      </c>
      <c r="D12" s="19" t="n">
        <v>6767</v>
      </c>
      <c r="E12" s="18" t="n">
        <v>4.23453213</v>
      </c>
      <c r="F12" s="20" t="n">
        <v>0.24505445</v>
      </c>
      <c r="G12" s="18" t="n">
        <v>4.33961555</v>
      </c>
      <c r="H12" s="20" t="n">
        <v>0.25689125</v>
      </c>
      <c r="I12" s="18" t="n">
        <v>11.78805764</v>
      </c>
      <c r="J12" s="20" t="n">
        <v>0.48142072</v>
      </c>
      <c r="K12" s="18" t="n">
        <v>23.9073037</v>
      </c>
      <c r="L12" s="20" t="n">
        <v>0.63331235</v>
      </c>
      <c r="M12" s="18" t="n">
        <v>48.31574771</v>
      </c>
      <c r="N12" s="20" t="n">
        <v>0.80971519</v>
      </c>
      <c r="O12" s="18" t="n">
        <v>0.27941933</v>
      </c>
      <c r="P12" s="20" t="n">
        <v>0.06467172</v>
      </c>
      <c r="Q12" s="18" t="s">
        <v>182</v>
      </c>
      <c r="R12" s="20" t="s">
        <v>182</v>
      </c>
      <c r="S12" s="18" t="n">
        <v>2.37512526</v>
      </c>
      <c r="T12" s="20" t="n">
        <v>0.59821216</v>
      </c>
      <c r="U12" s="18" t="n">
        <v>0</v>
      </c>
      <c r="V12" s="20" t="n">
        <v>0</v>
      </c>
      <c r="W12" s="18" t="n">
        <v>4.76019868</v>
      </c>
      <c r="X12" s="20" t="n">
        <v>0.41576839</v>
      </c>
    </row>
    <row r="13" spans="1:24">
      <c r="A13" s="15" t="s">
        <v>188</v>
      </c>
      <c r="B13" s="17" t="n">
        <v>7161</v>
      </c>
      <c r="C13" s="18">
        <f>(315.0/B13*100)</f>
        <v/>
      </c>
      <c r="D13" s="19" t="n">
        <v>6846</v>
      </c>
      <c r="E13" s="18" t="n">
        <v>4.21704887</v>
      </c>
      <c r="F13" s="20" t="n">
        <v>0.2801747</v>
      </c>
      <c r="G13" s="18" t="n">
        <v>5.87005912</v>
      </c>
      <c r="H13" s="20" t="n">
        <v>0.3322593</v>
      </c>
      <c r="I13" s="18" t="n">
        <v>16.69291305</v>
      </c>
      <c r="J13" s="20" t="n">
        <v>0.5017708</v>
      </c>
      <c r="K13" s="18" t="n">
        <v>25.9154038</v>
      </c>
      <c r="L13" s="20" t="n">
        <v>0.63102549</v>
      </c>
      <c r="M13" s="18" t="n">
        <v>37.64204572</v>
      </c>
      <c r="N13" s="20" t="n">
        <v>0.7924010500000001</v>
      </c>
      <c r="O13" s="18" t="n">
        <v>0.2169277</v>
      </c>
      <c r="P13" s="20" t="n">
        <v>0.05239598</v>
      </c>
      <c r="Q13" s="18" t="s">
        <v>182</v>
      </c>
      <c r="R13" s="20" t="s">
        <v>182</v>
      </c>
      <c r="S13" s="18" t="n">
        <v>4.18968514</v>
      </c>
      <c r="T13" s="20" t="n">
        <v>0.48142632</v>
      </c>
      <c r="U13" s="18" t="n">
        <v>0</v>
      </c>
      <c r="V13" s="20" t="n">
        <v>0</v>
      </c>
      <c r="W13" s="18" t="n">
        <v>5.2559166</v>
      </c>
      <c r="X13" s="20" t="n">
        <v>0.4957537</v>
      </c>
    </row>
    <row r="14" spans="1:24">
      <c r="A14" s="15" t="s">
        <v>189</v>
      </c>
      <c r="B14" s="17" t="n">
        <v>5587</v>
      </c>
      <c r="C14" s="18">
        <f>(192.0/B14*100)</f>
        <v/>
      </c>
      <c r="D14" s="19" t="n">
        <v>5395</v>
      </c>
      <c r="E14" s="18" t="n">
        <v>3.16075328</v>
      </c>
      <c r="F14" s="20" t="n">
        <v>0.24094929</v>
      </c>
      <c r="G14" s="18" t="n">
        <v>3.77793329</v>
      </c>
      <c r="H14" s="20" t="n">
        <v>0.27765123</v>
      </c>
      <c r="I14" s="18" t="n">
        <v>13.56839748</v>
      </c>
      <c r="J14" s="20" t="n">
        <v>0.50950414</v>
      </c>
      <c r="K14" s="18" t="n">
        <v>27.75661773</v>
      </c>
      <c r="L14" s="20" t="n">
        <v>0.71748768</v>
      </c>
      <c r="M14" s="18" t="n">
        <v>49.25926236</v>
      </c>
      <c r="N14" s="20" t="n">
        <v>0.81902183</v>
      </c>
      <c r="O14" s="18" t="n">
        <v>0.61419571</v>
      </c>
      <c r="P14" s="20" t="n">
        <v>0.11398136</v>
      </c>
      <c r="Q14" s="18" t="s">
        <v>182</v>
      </c>
      <c r="R14" s="20" t="s">
        <v>182</v>
      </c>
      <c r="S14" s="18" t="n">
        <v>0</v>
      </c>
      <c r="T14" s="20" t="n">
        <v>0</v>
      </c>
      <c r="U14" s="18" t="n">
        <v>0</v>
      </c>
      <c r="V14" s="20" t="n">
        <v>0</v>
      </c>
      <c r="W14" s="18" t="n">
        <v>1.86284013</v>
      </c>
      <c r="X14" s="20" t="n">
        <v>0.22062868</v>
      </c>
    </row>
    <row r="15" spans="1:24">
      <c r="A15" s="15" t="s">
        <v>190</v>
      </c>
      <c r="B15" s="17" t="n">
        <v>5882</v>
      </c>
      <c r="C15" s="18">
        <f>(145.0/B15*100)</f>
        <v/>
      </c>
      <c r="D15" s="19" t="n">
        <v>5737</v>
      </c>
      <c r="E15" s="18" t="n">
        <v>2.04188219</v>
      </c>
      <c r="F15" s="20" t="n">
        <v>0.22683924</v>
      </c>
      <c r="G15" s="18" t="n">
        <v>3.79464893</v>
      </c>
      <c r="H15" s="20" t="n">
        <v>0.26672474</v>
      </c>
      <c r="I15" s="18" t="n">
        <v>13.76742331</v>
      </c>
      <c r="J15" s="20" t="n">
        <v>0.4412498</v>
      </c>
      <c r="K15" s="18" t="n">
        <v>30.54040119</v>
      </c>
      <c r="L15" s="20" t="n">
        <v>0.69844682</v>
      </c>
      <c r="M15" s="18" t="n">
        <v>45.00869158</v>
      </c>
      <c r="N15" s="20" t="n">
        <v>0.7796056099999999</v>
      </c>
      <c r="O15" s="18" t="n">
        <v>0.47078478</v>
      </c>
      <c r="P15" s="20" t="n">
        <v>0.10640926</v>
      </c>
      <c r="Q15" s="18" t="s">
        <v>182</v>
      </c>
      <c r="R15" s="20" t="s">
        <v>182</v>
      </c>
      <c r="S15" s="18" t="n">
        <v>1.02877474</v>
      </c>
      <c r="T15" s="20" t="n">
        <v>0.46107984</v>
      </c>
      <c r="U15" s="18" t="n">
        <v>0</v>
      </c>
      <c r="V15" s="20" t="n">
        <v>0</v>
      </c>
      <c r="W15" s="18" t="n">
        <v>3.34739327</v>
      </c>
      <c r="X15" s="20" t="n">
        <v>0.38438271</v>
      </c>
    </row>
    <row r="16" spans="1:24">
      <c r="A16" s="15" t="s">
        <v>191</v>
      </c>
      <c r="B16" s="17" t="n">
        <v>6108</v>
      </c>
      <c r="C16" s="18">
        <f>(258.0/B16*100)</f>
        <v/>
      </c>
      <c r="D16" s="19" t="n">
        <v>5850</v>
      </c>
      <c r="E16" s="18" t="n">
        <v>4.33120305</v>
      </c>
      <c r="F16" s="20" t="n">
        <v>0.28328716</v>
      </c>
      <c r="G16" s="18" t="n">
        <v>3.97114959</v>
      </c>
      <c r="H16" s="20" t="n">
        <v>0.26263084</v>
      </c>
      <c r="I16" s="18" t="n">
        <v>14.89805361</v>
      </c>
      <c r="J16" s="20" t="n">
        <v>0.48115707</v>
      </c>
      <c r="K16" s="18" t="n">
        <v>25.65508894</v>
      </c>
      <c r="L16" s="20" t="n">
        <v>0.65250644</v>
      </c>
      <c r="M16" s="18" t="n">
        <v>43.18055568</v>
      </c>
      <c r="N16" s="20" t="n">
        <v>0.8197056700000001</v>
      </c>
      <c r="O16" s="18" t="n">
        <v>0.51344234</v>
      </c>
      <c r="P16" s="20" t="n">
        <v>0.08759559</v>
      </c>
      <c r="Q16" s="18" t="s">
        <v>182</v>
      </c>
      <c r="R16" s="20" t="s">
        <v>182</v>
      </c>
      <c r="S16" s="18" t="n">
        <v>0</v>
      </c>
      <c r="T16" s="20" t="n">
        <v>0</v>
      </c>
      <c r="U16" s="18" t="n">
        <v>0</v>
      </c>
      <c r="V16" s="20" t="n">
        <v>0</v>
      </c>
      <c r="W16" s="18" t="n">
        <v>7.45050681</v>
      </c>
      <c r="X16" s="20" t="n">
        <v>0.6449710400000001</v>
      </c>
    </row>
    <row r="17" spans="1:24">
      <c r="A17" s="15" t="s">
        <v>192</v>
      </c>
      <c r="B17" s="17" t="n">
        <v>6504</v>
      </c>
      <c r="C17" s="18">
        <f>(784.0/B17*100)</f>
        <v/>
      </c>
      <c r="D17" s="19" t="n">
        <v>5720</v>
      </c>
      <c r="E17" s="18" t="n">
        <v>6.5851071</v>
      </c>
      <c r="F17" s="20" t="n">
        <v>0.32329503</v>
      </c>
      <c r="G17" s="18" t="n">
        <v>5.54408794</v>
      </c>
      <c r="H17" s="20" t="n">
        <v>0.32324581</v>
      </c>
      <c r="I17" s="18" t="n">
        <v>17.08448597</v>
      </c>
      <c r="J17" s="20" t="n">
        <v>0.57103616</v>
      </c>
      <c r="K17" s="18" t="n">
        <v>26.52506037</v>
      </c>
      <c r="L17" s="20" t="n">
        <v>0.61118051</v>
      </c>
      <c r="M17" s="18" t="n">
        <v>38.42567285</v>
      </c>
      <c r="N17" s="20" t="n">
        <v>0.71754389</v>
      </c>
      <c r="O17" s="18" t="n">
        <v>0</v>
      </c>
      <c r="P17" s="20" t="n">
        <v>0</v>
      </c>
      <c r="Q17" s="18" t="s">
        <v>182</v>
      </c>
      <c r="R17" s="20" t="s">
        <v>182</v>
      </c>
      <c r="S17" s="18" t="n">
        <v>2.58975237</v>
      </c>
      <c r="T17" s="20" t="n">
        <v>0.34400553</v>
      </c>
      <c r="U17" s="18" t="n">
        <v>0</v>
      </c>
      <c r="V17" s="20" t="n">
        <v>0</v>
      </c>
      <c r="W17" s="18" t="n">
        <v>3.24583341</v>
      </c>
      <c r="X17" s="20" t="n">
        <v>0.41898204</v>
      </c>
    </row>
    <row r="18" spans="1:24">
      <c r="A18" s="15" t="s">
        <v>193</v>
      </c>
      <c r="B18" s="17" t="n">
        <v>5532</v>
      </c>
      <c r="C18" s="18">
        <f>(39.0/B18*100)</f>
        <v/>
      </c>
      <c r="D18" s="19" t="n">
        <v>5493</v>
      </c>
      <c r="E18" s="18" t="n">
        <v>3.9681806</v>
      </c>
      <c r="F18" s="20" t="n">
        <v>0.33113559</v>
      </c>
      <c r="G18" s="18" t="n">
        <v>5.12937627</v>
      </c>
      <c r="H18" s="20" t="n">
        <v>0.35230159</v>
      </c>
      <c r="I18" s="18" t="n">
        <v>12.86489083</v>
      </c>
      <c r="J18" s="20" t="n">
        <v>0.55554673</v>
      </c>
      <c r="K18" s="18" t="n">
        <v>25.46532728</v>
      </c>
      <c r="L18" s="20" t="n">
        <v>0.72347275</v>
      </c>
      <c r="M18" s="18" t="n">
        <v>44.70674035</v>
      </c>
      <c r="N18" s="20" t="n">
        <v>1.07659835</v>
      </c>
      <c r="O18" s="18" t="n">
        <v>1.16376988</v>
      </c>
      <c r="P18" s="20" t="n">
        <v>0.19341029</v>
      </c>
      <c r="Q18" s="18" t="s">
        <v>182</v>
      </c>
      <c r="R18" s="20" t="s">
        <v>182</v>
      </c>
      <c r="S18" s="18" t="n">
        <v>0</v>
      </c>
      <c r="T18" s="20" t="n">
        <v>0</v>
      </c>
      <c r="U18" s="18" t="n">
        <v>0</v>
      </c>
      <c r="V18" s="20" t="n">
        <v>0</v>
      </c>
      <c r="W18" s="18" t="n">
        <v>6.7017148</v>
      </c>
      <c r="X18" s="20" t="n">
        <v>0.83931993</v>
      </c>
    </row>
    <row r="19" spans="1:24">
      <c r="A19" s="15" t="s">
        <v>194</v>
      </c>
      <c r="B19" s="17" t="n">
        <v>5658</v>
      </c>
      <c r="C19" s="18">
        <f>(137.0/B19*100)</f>
        <v/>
      </c>
      <c r="D19" s="19" t="n">
        <v>5521</v>
      </c>
      <c r="E19" s="18" t="n">
        <v>3.00436591</v>
      </c>
      <c r="F19" s="20" t="n">
        <v>0.29977293</v>
      </c>
      <c r="G19" s="18" t="n">
        <v>3.99420099</v>
      </c>
      <c r="H19" s="20" t="n">
        <v>0.26789309</v>
      </c>
      <c r="I19" s="18" t="n">
        <v>13.28949403</v>
      </c>
      <c r="J19" s="20" t="n">
        <v>0.55648256</v>
      </c>
      <c r="K19" s="18" t="n">
        <v>25.81243714</v>
      </c>
      <c r="L19" s="20" t="n">
        <v>0.6631425399999999</v>
      </c>
      <c r="M19" s="18" t="n">
        <v>49.03456084</v>
      </c>
      <c r="N19" s="20" t="n">
        <v>0.87492355</v>
      </c>
      <c r="O19" s="18" t="n">
        <v>0.6434072</v>
      </c>
      <c r="P19" s="20" t="n">
        <v>0.13334194</v>
      </c>
      <c r="Q19" s="18" t="s">
        <v>182</v>
      </c>
      <c r="R19" s="20" t="s">
        <v>182</v>
      </c>
      <c r="S19" s="18" t="n">
        <v>0</v>
      </c>
      <c r="T19" s="20" t="n">
        <v>0</v>
      </c>
      <c r="U19" s="18" t="n">
        <v>0</v>
      </c>
      <c r="V19" s="20" t="n">
        <v>0</v>
      </c>
      <c r="W19" s="18" t="n">
        <v>4.2215339</v>
      </c>
      <c r="X19" s="20" t="n">
        <v>0.46073918</v>
      </c>
    </row>
    <row r="20" spans="1:24">
      <c r="A20" s="15" t="s">
        <v>195</v>
      </c>
      <c r="B20" s="17" t="n">
        <v>3371</v>
      </c>
      <c r="C20" s="18">
        <f>(81.0/B20*100)</f>
        <v/>
      </c>
      <c r="D20" s="19" t="n">
        <v>3290</v>
      </c>
      <c r="E20" s="18" t="n">
        <v>2.85995107</v>
      </c>
      <c r="F20" s="20" t="n">
        <v>0.32552259</v>
      </c>
      <c r="G20" s="18" t="n">
        <v>2.92809974</v>
      </c>
      <c r="H20" s="20" t="n">
        <v>0.30942933</v>
      </c>
      <c r="I20" s="18" t="n">
        <v>14.63513295</v>
      </c>
      <c r="J20" s="20" t="n">
        <v>0.54225422</v>
      </c>
      <c r="K20" s="18" t="n">
        <v>28.79890902</v>
      </c>
      <c r="L20" s="20" t="n">
        <v>0.80260631</v>
      </c>
      <c r="M20" s="18" t="n">
        <v>47.18286201</v>
      </c>
      <c r="N20" s="20" t="n">
        <v>0.77985068</v>
      </c>
      <c r="O20" s="18" t="n">
        <v>0</v>
      </c>
      <c r="P20" s="20" t="n">
        <v>0</v>
      </c>
      <c r="Q20" s="18" t="s">
        <v>182</v>
      </c>
      <c r="R20" s="20" t="s">
        <v>182</v>
      </c>
      <c r="S20" s="18" t="n">
        <v>0</v>
      </c>
      <c r="T20" s="20" t="n">
        <v>0</v>
      </c>
      <c r="U20" s="18" t="n">
        <v>0</v>
      </c>
      <c r="V20" s="20" t="n">
        <v>0</v>
      </c>
      <c r="W20" s="18" t="n">
        <v>3.59504522</v>
      </c>
      <c r="X20" s="20" t="n">
        <v>0.33102485</v>
      </c>
    </row>
    <row r="21" spans="1:24">
      <c r="A21" s="15" t="s">
        <v>196</v>
      </c>
      <c r="B21" s="17" t="n">
        <v>5741</v>
      </c>
      <c r="C21" s="18">
        <f>(79.0/B21*100)</f>
        <v/>
      </c>
      <c r="D21" s="19" t="n">
        <v>5662</v>
      </c>
      <c r="E21" s="18" t="n">
        <v>4.22774734</v>
      </c>
      <c r="F21" s="20" t="n">
        <v>0.29676218</v>
      </c>
      <c r="G21" s="18" t="n">
        <v>6.5228781</v>
      </c>
      <c r="H21" s="20" t="n">
        <v>0.32066027</v>
      </c>
      <c r="I21" s="18" t="n">
        <v>18.24479759</v>
      </c>
      <c r="J21" s="20" t="n">
        <v>0.72449862</v>
      </c>
      <c r="K21" s="18" t="n">
        <v>28.81670533</v>
      </c>
      <c r="L21" s="20" t="n">
        <v>0.61909826</v>
      </c>
      <c r="M21" s="18" t="n">
        <v>40.08841173</v>
      </c>
      <c r="N21" s="20" t="n">
        <v>0.90167151</v>
      </c>
      <c r="O21" s="18" t="n">
        <v>0.18196995</v>
      </c>
      <c r="P21" s="20" t="n">
        <v>0.05700395</v>
      </c>
      <c r="Q21" s="18" t="s">
        <v>182</v>
      </c>
      <c r="R21" s="20" t="s">
        <v>182</v>
      </c>
      <c r="S21" s="18" t="n">
        <v>0</v>
      </c>
      <c r="T21" s="20" t="n">
        <v>0</v>
      </c>
      <c r="U21" s="18" t="n">
        <v>0</v>
      </c>
      <c r="V21" s="20" t="n">
        <v>0</v>
      </c>
      <c r="W21" s="18" t="n">
        <v>1.91748996</v>
      </c>
      <c r="X21" s="20" t="n">
        <v>0.19242016</v>
      </c>
    </row>
    <row r="22" spans="1:24">
      <c r="A22" s="15" t="s">
        <v>197</v>
      </c>
      <c r="B22" s="17" t="n">
        <v>6598</v>
      </c>
      <c r="C22" s="18">
        <f>(100.0/B22*100)</f>
        <v/>
      </c>
      <c r="D22" s="19" t="n">
        <v>6498</v>
      </c>
      <c r="E22" s="18" t="n">
        <v>9.50599983</v>
      </c>
      <c r="F22" s="20" t="n">
        <v>0.58243637</v>
      </c>
      <c r="G22" s="18" t="n">
        <v>7.75283224</v>
      </c>
      <c r="H22" s="20" t="n">
        <v>0.39316749</v>
      </c>
      <c r="I22" s="18" t="n">
        <v>14.97186459</v>
      </c>
      <c r="J22" s="20" t="n">
        <v>0.7852954</v>
      </c>
      <c r="K22" s="18" t="n">
        <v>19.35649387</v>
      </c>
      <c r="L22" s="20" t="n">
        <v>0.51936803</v>
      </c>
      <c r="M22" s="18" t="n">
        <v>28.59413952</v>
      </c>
      <c r="N22" s="20" t="n">
        <v>0.92599769</v>
      </c>
      <c r="O22" s="18" t="n">
        <v>2.35867267</v>
      </c>
      <c r="P22" s="20" t="n">
        <v>0.31567483</v>
      </c>
      <c r="Q22" s="18" t="s">
        <v>182</v>
      </c>
      <c r="R22" s="20" t="s">
        <v>182</v>
      </c>
      <c r="S22" s="18" t="n">
        <v>10.38432823</v>
      </c>
      <c r="T22" s="20" t="n">
        <v>1.34076654</v>
      </c>
      <c r="U22" s="18" t="n">
        <v>0</v>
      </c>
      <c r="V22" s="20" t="n">
        <v>0</v>
      </c>
      <c r="W22" s="18" t="n">
        <v>7.07566907</v>
      </c>
      <c r="X22" s="20" t="n">
        <v>0.72336606</v>
      </c>
    </row>
    <row r="23" spans="1:24">
      <c r="A23" s="15" t="s">
        <v>198</v>
      </c>
      <c r="B23" s="17" t="n">
        <v>11583</v>
      </c>
      <c r="C23" s="18">
        <f>(512.0/B23*100)</f>
        <v/>
      </c>
      <c r="D23" s="19" t="n">
        <v>11071</v>
      </c>
      <c r="E23" s="18" t="n">
        <v>4.13231919</v>
      </c>
      <c r="F23" s="20" t="n">
        <v>0.29481039</v>
      </c>
      <c r="G23" s="18" t="n">
        <v>5.50845491</v>
      </c>
      <c r="H23" s="20" t="n">
        <v>0.3318593</v>
      </c>
      <c r="I23" s="18" t="n">
        <v>15.28469798</v>
      </c>
      <c r="J23" s="20" t="n">
        <v>0.51285264</v>
      </c>
      <c r="K23" s="18" t="n">
        <v>31.34562716</v>
      </c>
      <c r="L23" s="20" t="n">
        <v>0.55397988</v>
      </c>
      <c r="M23" s="18" t="n">
        <v>38.11337376</v>
      </c>
      <c r="N23" s="20" t="n">
        <v>0.67488826</v>
      </c>
      <c r="O23" s="18" t="n">
        <v>0.42102046</v>
      </c>
      <c r="P23" s="20" t="n">
        <v>0.10167526</v>
      </c>
      <c r="Q23" s="18" t="s">
        <v>182</v>
      </c>
      <c r="R23" s="20" t="s">
        <v>182</v>
      </c>
      <c r="S23" s="18" t="n">
        <v>0</v>
      </c>
      <c r="T23" s="20" t="n">
        <v>0</v>
      </c>
      <c r="U23" s="18" t="n">
        <v>0</v>
      </c>
      <c r="V23" s="20" t="n">
        <v>0</v>
      </c>
      <c r="W23" s="18" t="n">
        <v>5.19450655</v>
      </c>
      <c r="X23" s="20" t="n">
        <v>0.4710432</v>
      </c>
    </row>
    <row r="24" spans="1:24">
      <c r="A24" s="15" t="s">
        <v>199</v>
      </c>
      <c r="B24" s="17" t="n">
        <v>6647</v>
      </c>
      <c r="C24" s="18">
        <f>(17.0/B24*100)</f>
        <v/>
      </c>
      <c r="D24" s="19" t="n">
        <v>6630</v>
      </c>
      <c r="E24" s="18" t="n">
        <v>7.13977444</v>
      </c>
      <c r="F24" s="20" t="n">
        <v>0.36649626</v>
      </c>
      <c r="G24" s="18" t="n">
        <v>9.02121326</v>
      </c>
      <c r="H24" s="20" t="n">
        <v>0.37920522</v>
      </c>
      <c r="I24" s="18" t="n">
        <v>26.57870229</v>
      </c>
      <c r="J24" s="20" t="n">
        <v>0.71860574</v>
      </c>
      <c r="K24" s="18" t="n">
        <v>27.08176293</v>
      </c>
      <c r="L24" s="20" t="n">
        <v>0.58240581</v>
      </c>
      <c r="M24" s="18" t="n">
        <v>28.11740937</v>
      </c>
      <c r="N24" s="20" t="n">
        <v>0.6738830099999999</v>
      </c>
      <c r="O24" s="18" t="n">
        <v>0.74251018</v>
      </c>
      <c r="P24" s="20" t="n">
        <v>0.13552629</v>
      </c>
      <c r="Q24" s="18" t="s">
        <v>182</v>
      </c>
      <c r="R24" s="20" t="s">
        <v>182</v>
      </c>
      <c r="S24" s="18" t="n">
        <v>0</v>
      </c>
      <c r="T24" s="20" t="n">
        <v>0</v>
      </c>
      <c r="U24" s="18" t="n">
        <v>0</v>
      </c>
      <c r="V24" s="20" t="n">
        <v>0</v>
      </c>
      <c r="W24" s="18" t="n">
        <v>1.31862752</v>
      </c>
      <c r="X24" s="20" t="n">
        <v>0.24295293</v>
      </c>
    </row>
    <row r="25" spans="1:24">
      <c r="A25" s="15" t="s">
        <v>200</v>
      </c>
      <c r="B25" s="17" t="n">
        <v>5581</v>
      </c>
      <c r="C25" s="18">
        <f>(28.0/B25*100)</f>
        <v/>
      </c>
      <c r="D25" s="19" t="n">
        <v>5553</v>
      </c>
      <c r="E25" s="18" t="n">
        <v>7.99074332</v>
      </c>
      <c r="F25" s="20" t="n">
        <v>0.41546525</v>
      </c>
      <c r="G25" s="18" t="n">
        <v>6.82544535</v>
      </c>
      <c r="H25" s="20" t="n">
        <v>0.38279764</v>
      </c>
      <c r="I25" s="18" t="n">
        <v>28.6912019</v>
      </c>
      <c r="J25" s="20" t="n">
        <v>0.65750673</v>
      </c>
      <c r="K25" s="18" t="n">
        <v>32.90990824</v>
      </c>
      <c r="L25" s="20" t="n">
        <v>0.75250536</v>
      </c>
      <c r="M25" s="18" t="n">
        <v>22.54252881</v>
      </c>
      <c r="N25" s="20" t="n">
        <v>0.6684738099999999</v>
      </c>
      <c r="O25" s="18" t="n">
        <v>0.26888821</v>
      </c>
      <c r="P25" s="20" t="n">
        <v>0.07687529999999999</v>
      </c>
      <c r="Q25" s="18" t="s">
        <v>182</v>
      </c>
      <c r="R25" s="20" t="s">
        <v>182</v>
      </c>
      <c r="S25" s="18" t="n">
        <v>0</v>
      </c>
      <c r="T25" s="20" t="n">
        <v>0</v>
      </c>
      <c r="U25" s="18" t="n">
        <v>0</v>
      </c>
      <c r="V25" s="20" t="n">
        <v>0</v>
      </c>
      <c r="W25" s="18" t="n">
        <v>0.77128417</v>
      </c>
      <c r="X25" s="20" t="n">
        <v>0.1647032</v>
      </c>
    </row>
    <row r="26" spans="1:24">
      <c r="A26" s="15" t="s">
        <v>201</v>
      </c>
      <c r="B26" s="17" t="n">
        <v>4869</v>
      </c>
      <c r="C26" s="18">
        <f>(100.0/B26*100)</f>
        <v/>
      </c>
      <c r="D26" s="19" t="n">
        <v>4769</v>
      </c>
      <c r="E26" s="18" t="n">
        <v>3.11064556</v>
      </c>
      <c r="F26" s="20" t="n">
        <v>0.31604438</v>
      </c>
      <c r="G26" s="18" t="n">
        <v>5.02748418</v>
      </c>
      <c r="H26" s="20" t="n">
        <v>0.32164039</v>
      </c>
      <c r="I26" s="18" t="n">
        <v>12.793801</v>
      </c>
      <c r="J26" s="20" t="n">
        <v>0.53613782</v>
      </c>
      <c r="K26" s="18" t="n">
        <v>28.3591682</v>
      </c>
      <c r="L26" s="20" t="n">
        <v>0.72365304</v>
      </c>
      <c r="M26" s="18" t="n">
        <v>48.47327877</v>
      </c>
      <c r="N26" s="20" t="n">
        <v>0.85536359</v>
      </c>
      <c r="O26" s="18" t="n">
        <v>0</v>
      </c>
      <c r="P26" s="20" t="n">
        <v>0</v>
      </c>
      <c r="Q26" s="18" t="s">
        <v>182</v>
      </c>
      <c r="R26" s="20" t="s">
        <v>182</v>
      </c>
      <c r="S26" s="18" t="n">
        <v>0</v>
      </c>
      <c r="T26" s="20" t="n">
        <v>0</v>
      </c>
      <c r="U26" s="18" t="n">
        <v>0</v>
      </c>
      <c r="V26" s="20" t="n">
        <v>0</v>
      </c>
      <c r="W26" s="18" t="n">
        <v>2.23562228</v>
      </c>
      <c r="X26" s="20" t="n">
        <v>0.2894422</v>
      </c>
    </row>
    <row r="27" spans="1:24">
      <c r="A27" s="15" t="s">
        <v>202</v>
      </c>
      <c r="B27" s="17" t="n">
        <v>5299</v>
      </c>
      <c r="C27" s="18">
        <f>(174.0/B27*100)</f>
        <v/>
      </c>
      <c r="D27" s="19" t="n">
        <v>5125</v>
      </c>
      <c r="E27" s="18" t="n">
        <v>4.32116585</v>
      </c>
      <c r="F27" s="20" t="n">
        <v>0.32115019</v>
      </c>
      <c r="G27" s="18" t="n">
        <v>4.7223883</v>
      </c>
      <c r="H27" s="20" t="n">
        <v>0.32061057</v>
      </c>
      <c r="I27" s="18" t="n">
        <v>12.80414048</v>
      </c>
      <c r="J27" s="20" t="n">
        <v>0.46339138</v>
      </c>
      <c r="K27" s="18" t="n">
        <v>25.76544362</v>
      </c>
      <c r="L27" s="20" t="n">
        <v>0.61352897</v>
      </c>
      <c r="M27" s="18" t="n">
        <v>42.19824519</v>
      </c>
      <c r="N27" s="20" t="n">
        <v>0.71816177</v>
      </c>
      <c r="O27" s="18" t="n">
        <v>1.20784237</v>
      </c>
      <c r="P27" s="20" t="n">
        <v>0.13609798</v>
      </c>
      <c r="Q27" s="18" t="s">
        <v>182</v>
      </c>
      <c r="R27" s="20" t="s">
        <v>182</v>
      </c>
      <c r="S27" s="18" t="n">
        <v>0</v>
      </c>
      <c r="T27" s="20" t="n">
        <v>0</v>
      </c>
      <c r="U27" s="18" t="n">
        <v>0</v>
      </c>
      <c r="V27" s="20" t="n">
        <v>0</v>
      </c>
      <c r="W27" s="18" t="n">
        <v>8.980774179999999</v>
      </c>
      <c r="X27" s="20" t="n">
        <v>0.36726872</v>
      </c>
    </row>
    <row r="28" spans="1:24">
      <c r="A28" s="15" t="s">
        <v>203</v>
      </c>
      <c r="B28" s="17" t="n">
        <v>7568</v>
      </c>
      <c r="C28" s="18">
        <f>(134.0/B28*100)</f>
        <v/>
      </c>
      <c r="D28" s="19" t="n">
        <v>7434</v>
      </c>
      <c r="E28" s="18" t="n">
        <v>17.15986904</v>
      </c>
      <c r="F28" s="20" t="n">
        <v>0.91222497</v>
      </c>
      <c r="G28" s="18" t="n">
        <v>9.92937732</v>
      </c>
      <c r="H28" s="20" t="n">
        <v>0.49622889</v>
      </c>
      <c r="I28" s="18" t="n">
        <v>18.91882897</v>
      </c>
      <c r="J28" s="20" t="n">
        <v>0.59898319</v>
      </c>
      <c r="K28" s="18" t="n">
        <v>23.48426892</v>
      </c>
      <c r="L28" s="20" t="n">
        <v>0.64588663</v>
      </c>
      <c r="M28" s="18" t="n">
        <v>26.87236413</v>
      </c>
      <c r="N28" s="20" t="n">
        <v>0.86422105</v>
      </c>
      <c r="O28" s="18" t="n">
        <v>2.26125479</v>
      </c>
      <c r="P28" s="20" t="n">
        <v>0.33076029</v>
      </c>
      <c r="Q28" s="18" t="s">
        <v>182</v>
      </c>
      <c r="R28" s="20" t="s">
        <v>182</v>
      </c>
      <c r="S28" s="18" t="n">
        <v>0</v>
      </c>
      <c r="T28" s="20" t="n">
        <v>0</v>
      </c>
      <c r="U28" s="18" t="n">
        <v>0</v>
      </c>
      <c r="V28" s="20" t="n">
        <v>0</v>
      </c>
      <c r="W28" s="18" t="n">
        <v>1.37403684</v>
      </c>
      <c r="X28" s="20" t="n">
        <v>0.16592069</v>
      </c>
    </row>
    <row r="29" spans="1:24">
      <c r="A29" s="15" t="s">
        <v>204</v>
      </c>
      <c r="B29" s="17" t="n">
        <v>5385</v>
      </c>
      <c r="C29" s="18">
        <f>(36.0/B29*100)</f>
        <v/>
      </c>
      <c r="D29" s="19" t="n">
        <v>5349</v>
      </c>
      <c r="E29" s="18" t="n">
        <v>3.79256482</v>
      </c>
      <c r="F29" s="20" t="n">
        <v>0.29747009</v>
      </c>
      <c r="G29" s="18" t="n">
        <v>3.82018889</v>
      </c>
      <c r="H29" s="20" t="n">
        <v>0.27457588</v>
      </c>
      <c r="I29" s="18" t="n">
        <v>15.14467452</v>
      </c>
      <c r="J29" s="20" t="n">
        <v>0.5615178199999999</v>
      </c>
      <c r="K29" s="18" t="n">
        <v>31.02606383</v>
      </c>
      <c r="L29" s="20" t="n">
        <v>0.72659219</v>
      </c>
      <c r="M29" s="18" t="n">
        <v>41.79784045</v>
      </c>
      <c r="N29" s="20" t="n">
        <v>0.60634678</v>
      </c>
      <c r="O29" s="18" t="n">
        <v>0.11228954</v>
      </c>
      <c r="P29" s="20" t="n">
        <v>0.03614922</v>
      </c>
      <c r="Q29" s="18" t="s">
        <v>182</v>
      </c>
      <c r="R29" s="20" t="s">
        <v>182</v>
      </c>
      <c r="S29" s="18" t="n">
        <v>2.76922343</v>
      </c>
      <c r="T29" s="20" t="n">
        <v>0.24152133</v>
      </c>
      <c r="U29" s="18" t="n">
        <v>0</v>
      </c>
      <c r="V29" s="20" t="n">
        <v>0</v>
      </c>
      <c r="W29" s="18" t="n">
        <v>1.53715452</v>
      </c>
      <c r="X29" s="20" t="n">
        <v>0.26608898</v>
      </c>
    </row>
    <row r="30" spans="1:24">
      <c r="A30" s="15" t="s">
        <v>205</v>
      </c>
      <c r="B30" s="17" t="n">
        <v>4520</v>
      </c>
      <c r="C30" s="18">
        <f>(546.0/B30*100)</f>
        <v/>
      </c>
      <c r="D30" s="19" t="n">
        <v>3974</v>
      </c>
      <c r="E30" s="18" t="n">
        <v>4.06596913</v>
      </c>
      <c r="F30" s="20" t="n">
        <v>0.31856472</v>
      </c>
      <c r="G30" s="18" t="n">
        <v>5.31308625</v>
      </c>
      <c r="H30" s="20" t="n">
        <v>0.38100688</v>
      </c>
      <c r="I30" s="18" t="n">
        <v>16.97701512</v>
      </c>
      <c r="J30" s="20" t="n">
        <v>0.63207917</v>
      </c>
      <c r="K30" s="18" t="n">
        <v>26.45871121</v>
      </c>
      <c r="L30" s="20" t="n">
        <v>0.59943072</v>
      </c>
      <c r="M30" s="18" t="n">
        <v>40.79966574</v>
      </c>
      <c r="N30" s="20" t="n">
        <v>0.99704025</v>
      </c>
      <c r="O30" s="18" t="n">
        <v>0.80221346</v>
      </c>
      <c r="P30" s="20" t="n">
        <v>0.15627369</v>
      </c>
      <c r="Q30" s="18" t="s">
        <v>182</v>
      </c>
      <c r="R30" s="20" t="s">
        <v>182</v>
      </c>
      <c r="S30" s="18" t="n">
        <v>0</v>
      </c>
      <c r="T30" s="20" t="n">
        <v>0</v>
      </c>
      <c r="U30" s="18" t="n">
        <v>0</v>
      </c>
      <c r="V30" s="20" t="n">
        <v>0</v>
      </c>
      <c r="W30" s="18" t="n">
        <v>5.58333909</v>
      </c>
      <c r="X30" s="20" t="n">
        <v>0.54264958</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3.32605222</v>
      </c>
      <c r="F32" s="20" t="n">
        <v>0.26274623</v>
      </c>
      <c r="G32" s="18" t="n">
        <v>4.95825787</v>
      </c>
      <c r="H32" s="20" t="n">
        <v>0.361723</v>
      </c>
      <c r="I32" s="18" t="n">
        <v>13.77548356</v>
      </c>
      <c r="J32" s="20" t="n">
        <v>0.61111806</v>
      </c>
      <c r="K32" s="18" t="n">
        <v>27.22859397</v>
      </c>
      <c r="L32" s="20" t="n">
        <v>0.77131205</v>
      </c>
      <c r="M32" s="18" t="n">
        <v>48.19259648</v>
      </c>
      <c r="N32" s="20" t="n">
        <v>0.87210526</v>
      </c>
      <c r="O32" s="18" t="n">
        <v>0.34520353</v>
      </c>
      <c r="P32" s="20" t="n">
        <v>0.08409824</v>
      </c>
      <c r="Q32" s="18" t="s">
        <v>182</v>
      </c>
      <c r="R32" s="20" t="s">
        <v>182</v>
      </c>
      <c r="S32" s="18" t="n">
        <v>0</v>
      </c>
      <c r="T32" s="20" t="n">
        <v>0</v>
      </c>
      <c r="U32" s="18" t="n">
        <v>0</v>
      </c>
      <c r="V32" s="20" t="n">
        <v>0</v>
      </c>
      <c r="W32" s="18" t="n">
        <v>2.17381236</v>
      </c>
      <c r="X32" s="20" t="n">
        <v>0.3215446</v>
      </c>
    </row>
    <row r="33" spans="1:24">
      <c r="A33" s="15" t="s">
        <v>208</v>
      </c>
      <c r="B33" s="17" t="n">
        <v>7325</v>
      </c>
      <c r="C33" s="18">
        <f>(235.0/B33*100)</f>
        <v/>
      </c>
      <c r="D33" s="19" t="n">
        <v>7090</v>
      </c>
      <c r="E33" s="18" t="n">
        <v>2.76343979</v>
      </c>
      <c r="F33" s="20" t="n">
        <v>0.22754175</v>
      </c>
      <c r="G33" s="18" t="n">
        <v>3.9354272</v>
      </c>
      <c r="H33" s="20" t="n">
        <v>0.28889978</v>
      </c>
      <c r="I33" s="18" t="n">
        <v>14.47432459</v>
      </c>
      <c r="J33" s="20" t="n">
        <v>0.47899283</v>
      </c>
      <c r="K33" s="18" t="n">
        <v>31.86457389</v>
      </c>
      <c r="L33" s="20" t="n">
        <v>0.6146337200000001</v>
      </c>
      <c r="M33" s="18" t="n">
        <v>44.10335087</v>
      </c>
      <c r="N33" s="20" t="n">
        <v>0.64783091</v>
      </c>
      <c r="O33" s="18" t="n">
        <v>0.23117833</v>
      </c>
      <c r="P33" s="20" t="n">
        <v>0.06103039</v>
      </c>
      <c r="Q33" s="18" t="s">
        <v>182</v>
      </c>
      <c r="R33" s="20" t="s">
        <v>182</v>
      </c>
      <c r="S33" s="18" t="n">
        <v>0</v>
      </c>
      <c r="T33" s="20" t="n">
        <v>0</v>
      </c>
      <c r="U33" s="18" t="n">
        <v>0</v>
      </c>
      <c r="V33" s="20" t="n">
        <v>0</v>
      </c>
      <c r="W33" s="18" t="n">
        <v>2.62770532</v>
      </c>
      <c r="X33" s="20" t="n">
        <v>0.30743422</v>
      </c>
    </row>
    <row r="34" spans="1:24">
      <c r="A34" s="15" t="s">
        <v>209</v>
      </c>
      <c r="B34" s="17" t="n">
        <v>6350</v>
      </c>
      <c r="C34" s="18">
        <f>(86.0/B34*100)</f>
        <v/>
      </c>
      <c r="D34" s="19" t="n">
        <v>6264</v>
      </c>
      <c r="E34" s="18" t="n">
        <v>4.96194061</v>
      </c>
      <c r="F34" s="20" t="n">
        <v>0.33324263</v>
      </c>
      <c r="G34" s="18" t="n">
        <v>5.85718061</v>
      </c>
      <c r="H34" s="20" t="n">
        <v>0.33034192</v>
      </c>
      <c r="I34" s="18" t="n">
        <v>11.43453763</v>
      </c>
      <c r="J34" s="20" t="n">
        <v>0.47314803</v>
      </c>
      <c r="K34" s="18" t="n">
        <v>24.41759296</v>
      </c>
      <c r="L34" s="20" t="n">
        <v>0.61974088</v>
      </c>
      <c r="M34" s="18" t="n">
        <v>43.88970902</v>
      </c>
      <c r="N34" s="20" t="n">
        <v>0.88839505</v>
      </c>
      <c r="O34" s="18" t="n">
        <v>1.1664654</v>
      </c>
      <c r="P34" s="20" t="n">
        <v>0.13798504</v>
      </c>
      <c r="Q34" s="18" t="s">
        <v>182</v>
      </c>
      <c r="R34" s="20" t="s">
        <v>182</v>
      </c>
      <c r="S34" s="18" t="n">
        <v>2.57979626</v>
      </c>
      <c r="T34" s="20" t="n">
        <v>0.53532241</v>
      </c>
      <c r="U34" s="18" t="n">
        <v>0</v>
      </c>
      <c r="V34" s="20" t="n">
        <v>0</v>
      </c>
      <c r="W34" s="18" t="n">
        <v>5.69277751</v>
      </c>
      <c r="X34" s="20" t="n">
        <v>0.5635763</v>
      </c>
    </row>
    <row r="35" spans="1:24">
      <c r="A35" s="15" t="s">
        <v>210</v>
      </c>
      <c r="B35" s="17" t="n">
        <v>6406</v>
      </c>
      <c r="C35" s="18">
        <f>(69.0/B35*100)</f>
        <v/>
      </c>
      <c r="D35" s="19" t="n">
        <v>6337</v>
      </c>
      <c r="E35" s="18" t="n">
        <v>2.42324848</v>
      </c>
      <c r="F35" s="20" t="n">
        <v>0.21374202</v>
      </c>
      <c r="G35" s="18" t="n">
        <v>3.73355717</v>
      </c>
      <c r="H35" s="20" t="n">
        <v>0.27812274</v>
      </c>
      <c r="I35" s="18" t="n">
        <v>13.16280518</v>
      </c>
      <c r="J35" s="20" t="n">
        <v>0.58139279</v>
      </c>
      <c r="K35" s="18" t="n">
        <v>28.21841794</v>
      </c>
      <c r="L35" s="20" t="n">
        <v>0.7018262199999999</v>
      </c>
      <c r="M35" s="18" t="n">
        <v>47.49437005</v>
      </c>
      <c r="N35" s="20" t="n">
        <v>0.83956519</v>
      </c>
      <c r="O35" s="18" t="n">
        <v>0.52739161</v>
      </c>
      <c r="P35" s="20" t="n">
        <v>0.09266228</v>
      </c>
      <c r="Q35" s="18" t="s">
        <v>182</v>
      </c>
      <c r="R35" s="20" t="s">
        <v>182</v>
      </c>
      <c r="S35" s="18" t="n">
        <v>1.04009655</v>
      </c>
      <c r="T35" s="20" t="n">
        <v>0.05691651</v>
      </c>
      <c r="U35" s="18" t="n">
        <v>0</v>
      </c>
      <c r="V35" s="20" t="n">
        <v>0</v>
      </c>
      <c r="W35" s="18" t="n">
        <v>3.400113</v>
      </c>
      <c r="X35" s="20" t="n">
        <v>0.21301577</v>
      </c>
    </row>
    <row r="36" spans="1:24">
      <c r="A36" s="15" t="s">
        <v>211</v>
      </c>
      <c r="B36" s="17" t="n">
        <v>6736</v>
      </c>
      <c r="C36" s="18">
        <f>(49.0/B36*100)</f>
        <v/>
      </c>
      <c r="D36" s="19" t="n">
        <v>6687</v>
      </c>
      <c r="E36" s="18" t="n">
        <v>4.33318163</v>
      </c>
      <c r="F36" s="20" t="n">
        <v>0.26273524</v>
      </c>
      <c r="G36" s="18" t="n">
        <v>4.72536494</v>
      </c>
      <c r="H36" s="20" t="n">
        <v>0.2615137</v>
      </c>
      <c r="I36" s="18" t="n">
        <v>17.37957613</v>
      </c>
      <c r="J36" s="20" t="n">
        <v>0.51657444</v>
      </c>
      <c r="K36" s="18" t="n">
        <v>30.72043217</v>
      </c>
      <c r="L36" s="20" t="n">
        <v>0.53577992</v>
      </c>
      <c r="M36" s="18" t="n">
        <v>39.66786314</v>
      </c>
      <c r="N36" s="20" t="n">
        <v>0.84994505</v>
      </c>
      <c r="O36" s="18" t="n">
        <v>0.41529674</v>
      </c>
      <c r="P36" s="20" t="n">
        <v>0.08125137</v>
      </c>
      <c r="Q36" s="18" t="s">
        <v>182</v>
      </c>
      <c r="R36" s="20" t="s">
        <v>182</v>
      </c>
      <c r="S36" s="18" t="n">
        <v>0</v>
      </c>
      <c r="T36" s="20" t="n">
        <v>0</v>
      </c>
      <c r="U36" s="18" t="n">
        <v>0</v>
      </c>
      <c r="V36" s="20" t="n">
        <v>0</v>
      </c>
      <c r="W36" s="18" t="n">
        <v>2.75828525</v>
      </c>
      <c r="X36" s="20" t="n">
        <v>0.27896389</v>
      </c>
    </row>
    <row r="37" spans="1:24">
      <c r="A37" s="15" t="s">
        <v>212</v>
      </c>
      <c r="B37" s="17" t="n">
        <v>5458</v>
      </c>
      <c r="C37" s="18">
        <f>(249.0/B37*100)</f>
        <v/>
      </c>
      <c r="D37" s="19" t="n">
        <v>5209</v>
      </c>
      <c r="E37" s="18" t="n">
        <v>2.69403409</v>
      </c>
      <c r="F37" s="20" t="n">
        <v>0.2175315</v>
      </c>
      <c r="G37" s="18" t="n">
        <v>2.62201413</v>
      </c>
      <c r="H37" s="20" t="n">
        <v>0.2360439</v>
      </c>
      <c r="I37" s="18" t="n">
        <v>10.35557303</v>
      </c>
      <c r="J37" s="20" t="n">
        <v>0.42572443</v>
      </c>
      <c r="K37" s="18" t="n">
        <v>25.52172849</v>
      </c>
      <c r="L37" s="20" t="n">
        <v>0.68150947</v>
      </c>
      <c r="M37" s="18" t="n">
        <v>50.50795417</v>
      </c>
      <c r="N37" s="20" t="n">
        <v>0.79069304</v>
      </c>
      <c r="O37" s="18" t="n">
        <v>0.78484913</v>
      </c>
      <c r="P37" s="20" t="n">
        <v>0.13879451</v>
      </c>
      <c r="Q37" s="18" t="s">
        <v>182</v>
      </c>
      <c r="R37" s="20" t="s">
        <v>182</v>
      </c>
      <c r="S37" s="18" t="n">
        <v>0</v>
      </c>
      <c r="T37" s="20" t="n">
        <v>0</v>
      </c>
      <c r="U37" s="18" t="n">
        <v>0</v>
      </c>
      <c r="V37" s="20" t="n">
        <v>0</v>
      </c>
      <c r="W37" s="18" t="n">
        <v>7.51384697</v>
      </c>
      <c r="X37" s="20" t="n">
        <v>0.70527312</v>
      </c>
    </row>
    <row r="38" spans="1:24">
      <c r="A38" s="15" t="s">
        <v>213</v>
      </c>
      <c r="B38" s="17" t="n">
        <v>5860</v>
      </c>
      <c r="C38" s="18">
        <f>(64.0/B38*100)</f>
        <v/>
      </c>
      <c r="D38" s="19" t="n">
        <v>5796</v>
      </c>
      <c r="E38" s="18" t="n">
        <v>4.41241463</v>
      </c>
      <c r="F38" s="20" t="n">
        <v>0.32010093</v>
      </c>
      <c r="G38" s="18" t="n">
        <v>3.95904077</v>
      </c>
      <c r="H38" s="20" t="n">
        <v>0.30477269</v>
      </c>
      <c r="I38" s="18" t="n">
        <v>16.56267351</v>
      </c>
      <c r="J38" s="20" t="n">
        <v>0.5691404</v>
      </c>
      <c r="K38" s="18" t="n">
        <v>28.10158738</v>
      </c>
      <c r="L38" s="20" t="n">
        <v>0.68303087</v>
      </c>
      <c r="M38" s="18" t="n">
        <v>40.69592617</v>
      </c>
      <c r="N38" s="20" t="n">
        <v>0.78499291</v>
      </c>
      <c r="O38" s="18" t="n">
        <v>0.63859184</v>
      </c>
      <c r="P38" s="20" t="n">
        <v>0.12641848</v>
      </c>
      <c r="Q38" s="18" t="s">
        <v>182</v>
      </c>
      <c r="R38" s="20" t="s">
        <v>182</v>
      </c>
      <c r="S38" s="18" t="n">
        <v>0</v>
      </c>
      <c r="T38" s="20" t="n">
        <v>0</v>
      </c>
      <c r="U38" s="18" t="n">
        <v>0</v>
      </c>
      <c r="V38" s="20" t="n">
        <v>0</v>
      </c>
      <c r="W38" s="18" t="n">
        <v>5.6297657</v>
      </c>
      <c r="X38" s="20" t="n">
        <v>0.49362971</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2.63706247</v>
      </c>
      <c r="F40" s="20" t="n">
        <v>0.26159016</v>
      </c>
      <c r="G40" s="18" t="n">
        <v>3.27645375</v>
      </c>
      <c r="H40" s="20" t="n">
        <v>0.28099124</v>
      </c>
      <c r="I40" s="18" t="n">
        <v>11.32571036</v>
      </c>
      <c r="J40" s="20" t="n">
        <v>0.59807414</v>
      </c>
      <c r="K40" s="18" t="n">
        <v>23.22125522</v>
      </c>
      <c r="L40" s="20" t="n">
        <v>0.78497515</v>
      </c>
      <c r="M40" s="18" t="n">
        <v>45.51405146</v>
      </c>
      <c r="N40" s="20" t="n">
        <v>0.85700864</v>
      </c>
      <c r="O40" s="18" t="n">
        <v>0.41341733</v>
      </c>
      <c r="P40" s="20" t="n">
        <v>0.09588235000000001</v>
      </c>
      <c r="Q40" s="18" t="s">
        <v>182</v>
      </c>
      <c r="R40" s="20" t="s">
        <v>182</v>
      </c>
      <c r="S40" s="18" t="n">
        <v>8.997510549999999</v>
      </c>
      <c r="T40" s="20" t="n">
        <v>0.2011408</v>
      </c>
      <c r="U40" s="18" t="n">
        <v>0</v>
      </c>
      <c r="V40" s="20" t="n">
        <v>0</v>
      </c>
      <c r="W40" s="18" t="n">
        <v>4.61453885</v>
      </c>
      <c r="X40" s="20" t="n">
        <v>0.65713847</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8.391315779999999</v>
      </c>
      <c r="F46" s="20" t="n">
        <v>0.41809502</v>
      </c>
      <c r="G46" s="18" t="n">
        <v>6.61712369</v>
      </c>
      <c r="H46" s="20" t="n">
        <v>0.29385809</v>
      </c>
      <c r="I46" s="18" t="n">
        <v>8.77737952</v>
      </c>
      <c r="J46" s="20" t="n">
        <v>0.32987473</v>
      </c>
      <c r="K46" s="18" t="n">
        <v>16.9281667</v>
      </c>
      <c r="L46" s="20" t="n">
        <v>0.44766639</v>
      </c>
      <c r="M46" s="18" t="n">
        <v>25.63582874</v>
      </c>
      <c r="N46" s="20" t="n">
        <v>0.81130617</v>
      </c>
      <c r="O46" s="18" t="n">
        <v>1.13942081</v>
      </c>
      <c r="P46" s="20" t="n">
        <v>0.10156822</v>
      </c>
      <c r="Q46" s="18" t="s">
        <v>182</v>
      </c>
      <c r="R46" s="20" t="s">
        <v>182</v>
      </c>
      <c r="S46" s="18" t="n">
        <v>0</v>
      </c>
      <c r="T46" s="20" t="n">
        <v>0</v>
      </c>
      <c r="U46" s="18" t="n">
        <v>0</v>
      </c>
      <c r="V46" s="20" t="n">
        <v>0</v>
      </c>
      <c r="W46" s="18" t="n">
        <v>32.51076475</v>
      </c>
      <c r="X46" s="20" t="n">
        <v>1.27091412</v>
      </c>
    </row>
    <row r="47" spans="1:24">
      <c r="A47" s="15" t="s">
        <v>222</v>
      </c>
      <c r="B47" s="17" t="n">
        <v>5928</v>
      </c>
      <c r="C47" s="18">
        <f>(148.0/B47*100)</f>
        <v/>
      </c>
      <c r="D47" s="19" t="n">
        <v>5780</v>
      </c>
      <c r="E47" s="18" t="n">
        <v>5.16678333</v>
      </c>
      <c r="F47" s="20" t="n">
        <v>0.34751787</v>
      </c>
      <c r="G47" s="18" t="n">
        <v>5.19736079</v>
      </c>
      <c r="H47" s="20" t="n">
        <v>0.37498111</v>
      </c>
      <c r="I47" s="18" t="n">
        <v>8.03616182</v>
      </c>
      <c r="J47" s="20" t="n">
        <v>0.43751706</v>
      </c>
      <c r="K47" s="18" t="n">
        <v>18.67488139</v>
      </c>
      <c r="L47" s="20" t="n">
        <v>0.6380121399999999</v>
      </c>
      <c r="M47" s="18" t="n">
        <v>47.29240529</v>
      </c>
      <c r="N47" s="20" t="n">
        <v>1.12680609</v>
      </c>
      <c r="O47" s="18" t="n">
        <v>1.43520156</v>
      </c>
      <c r="P47" s="20" t="n">
        <v>0.18695101</v>
      </c>
      <c r="Q47" s="18" t="s">
        <v>182</v>
      </c>
      <c r="R47" s="20" t="s">
        <v>182</v>
      </c>
      <c r="S47" s="18" t="n">
        <v>0</v>
      </c>
      <c r="T47" s="20" t="n">
        <v>0</v>
      </c>
      <c r="U47" s="18" t="n">
        <v>0</v>
      </c>
      <c r="V47" s="20" t="n">
        <v>0</v>
      </c>
      <c r="W47" s="18" t="n">
        <v>14.19720582</v>
      </c>
      <c r="X47" s="20" t="n">
        <v>1.07430465</v>
      </c>
    </row>
    <row r="48" spans="1:24">
      <c r="A48" s="15" t="s">
        <v>223</v>
      </c>
      <c r="B48" s="17" t="n">
        <v>9841</v>
      </c>
      <c r="C48" s="18">
        <f>(19.0/B48*100)</f>
        <v/>
      </c>
      <c r="D48" s="19" t="n">
        <v>9822</v>
      </c>
      <c r="E48" s="18" t="n">
        <v>15.66204257</v>
      </c>
      <c r="F48" s="20" t="n">
        <v>0.69150939</v>
      </c>
      <c r="G48" s="18" t="n">
        <v>15.77439567</v>
      </c>
      <c r="H48" s="20" t="n">
        <v>0.64468696</v>
      </c>
      <c r="I48" s="18" t="n">
        <v>37.43093804</v>
      </c>
      <c r="J48" s="20" t="n">
        <v>1.19463562</v>
      </c>
      <c r="K48" s="18" t="n">
        <v>14.37164936</v>
      </c>
      <c r="L48" s="20" t="n">
        <v>0.63928743</v>
      </c>
      <c r="M48" s="18" t="n">
        <v>13.38751036</v>
      </c>
      <c r="N48" s="20" t="n">
        <v>0.58914267</v>
      </c>
      <c r="O48" s="18" t="n">
        <v>2.15559195</v>
      </c>
      <c r="P48" s="20" t="n">
        <v>0.33339127</v>
      </c>
      <c r="Q48" s="18" t="s">
        <v>182</v>
      </c>
      <c r="R48" s="20" t="s">
        <v>182</v>
      </c>
      <c r="S48" s="18" t="n">
        <v>0</v>
      </c>
      <c r="T48" s="20" t="n">
        <v>0</v>
      </c>
      <c r="U48" s="18" t="n">
        <v>0</v>
      </c>
      <c r="V48" s="20" t="n">
        <v>0</v>
      </c>
      <c r="W48" s="18" t="n">
        <v>1.21787204</v>
      </c>
      <c r="X48" s="20" t="n">
        <v>0.39877537</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12.37184035</v>
      </c>
      <c r="F50" s="20" t="n">
        <v>0.6162351</v>
      </c>
      <c r="G50" s="18" t="n">
        <v>10.08718729</v>
      </c>
      <c r="H50" s="20" t="n">
        <v>0.46775547</v>
      </c>
      <c r="I50" s="18" t="n">
        <v>17.2927987</v>
      </c>
      <c r="J50" s="20" t="n">
        <v>0.50193448</v>
      </c>
      <c r="K50" s="18" t="n">
        <v>25.21128586</v>
      </c>
      <c r="L50" s="20" t="n">
        <v>0.58327174</v>
      </c>
      <c r="M50" s="18" t="n">
        <v>27.59714396</v>
      </c>
      <c r="N50" s="20" t="n">
        <v>0.71202591</v>
      </c>
      <c r="O50" s="18" t="n">
        <v>1.73733927</v>
      </c>
      <c r="P50" s="20" t="n">
        <v>0.2637219</v>
      </c>
      <c r="Q50" s="18" t="s">
        <v>182</v>
      </c>
      <c r="R50" s="20" t="s">
        <v>182</v>
      </c>
      <c r="S50" s="18" t="n">
        <v>0</v>
      </c>
      <c r="T50" s="20" t="n">
        <v>0</v>
      </c>
      <c r="U50" s="18" t="n">
        <v>0</v>
      </c>
      <c r="V50" s="20" t="n">
        <v>0</v>
      </c>
      <c r="W50" s="18" t="n">
        <v>5.70240458</v>
      </c>
      <c r="X50" s="20" t="n">
        <v>0.59378162</v>
      </c>
    </row>
    <row r="51" spans="1:24">
      <c r="A51" s="15" t="s">
        <v>226</v>
      </c>
      <c r="B51" s="17" t="n">
        <v>6866</v>
      </c>
      <c r="C51" s="18">
        <f>(117.0/B51*100)</f>
        <v/>
      </c>
      <c r="D51" s="19" t="n">
        <v>6749</v>
      </c>
      <c r="E51" s="18" t="n">
        <v>10.29375253</v>
      </c>
      <c r="F51" s="20" t="n">
        <v>0.6204790100000001</v>
      </c>
      <c r="G51" s="18" t="n">
        <v>6.39749166</v>
      </c>
      <c r="H51" s="20" t="n">
        <v>0.3229958</v>
      </c>
      <c r="I51" s="18" t="n">
        <v>14.16627779</v>
      </c>
      <c r="J51" s="20" t="n">
        <v>0.44482157</v>
      </c>
      <c r="K51" s="18" t="n">
        <v>21.68749593</v>
      </c>
      <c r="L51" s="20" t="n">
        <v>0.62660808</v>
      </c>
      <c r="M51" s="18" t="n">
        <v>27.08505371</v>
      </c>
      <c r="N51" s="20" t="n">
        <v>0.91208223</v>
      </c>
      <c r="O51" s="18" t="n">
        <v>0.58299198</v>
      </c>
      <c r="P51" s="20" t="n">
        <v>0.10103176</v>
      </c>
      <c r="Q51" s="18" t="s">
        <v>182</v>
      </c>
      <c r="R51" s="20" t="s">
        <v>182</v>
      </c>
      <c r="S51" s="18" t="n">
        <v>10.58123437</v>
      </c>
      <c r="T51" s="20" t="n">
        <v>0.61247783</v>
      </c>
      <c r="U51" s="18" t="n">
        <v>0</v>
      </c>
      <c r="V51" s="20" t="n">
        <v>0</v>
      </c>
      <c r="W51" s="18" t="n">
        <v>9.20570202</v>
      </c>
      <c r="X51" s="20" t="n">
        <v>1.19056804</v>
      </c>
    </row>
    <row r="52" spans="1:24">
      <c r="A52" s="15" t="s">
        <v>227</v>
      </c>
      <c r="B52" s="17" t="n">
        <v>5809</v>
      </c>
      <c r="C52" s="18">
        <f>(119.0/B52*100)</f>
        <v/>
      </c>
      <c r="D52" s="19" t="n">
        <v>5690</v>
      </c>
      <c r="E52" s="18" t="n">
        <v>4.45418406</v>
      </c>
      <c r="F52" s="20" t="n">
        <v>0.28468692</v>
      </c>
      <c r="G52" s="18" t="n">
        <v>4.94442561</v>
      </c>
      <c r="H52" s="20" t="n">
        <v>0.35485455</v>
      </c>
      <c r="I52" s="18" t="n">
        <v>11.8783285</v>
      </c>
      <c r="J52" s="20" t="n">
        <v>0.44632997</v>
      </c>
      <c r="K52" s="18" t="n">
        <v>26.89734082</v>
      </c>
      <c r="L52" s="20" t="n">
        <v>0.6593386</v>
      </c>
      <c r="M52" s="18" t="n">
        <v>46.90076907</v>
      </c>
      <c r="N52" s="20" t="n">
        <v>0.87730593</v>
      </c>
      <c r="O52" s="18" t="n">
        <v>0.34062239</v>
      </c>
      <c r="P52" s="20" t="n">
        <v>0.08848725</v>
      </c>
      <c r="Q52" s="18" t="s">
        <v>182</v>
      </c>
      <c r="R52" s="20" t="s">
        <v>182</v>
      </c>
      <c r="S52" s="18" t="n">
        <v>0</v>
      </c>
      <c r="T52" s="20" t="n">
        <v>0</v>
      </c>
      <c r="U52" s="18" t="n">
        <v>0</v>
      </c>
      <c r="V52" s="20" t="n">
        <v>0</v>
      </c>
      <c r="W52" s="18" t="n">
        <v>4.58432954</v>
      </c>
      <c r="X52" s="20" t="n">
        <v>0.45185034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15.06635978</v>
      </c>
      <c r="F54" s="20" t="n">
        <v>0.80311685</v>
      </c>
      <c r="G54" s="18" t="n">
        <v>10.60690894</v>
      </c>
      <c r="H54" s="20" t="n">
        <v>0.56042971</v>
      </c>
      <c r="I54" s="18" t="n">
        <v>14.01179375</v>
      </c>
      <c r="J54" s="20" t="n">
        <v>0.67870357</v>
      </c>
      <c r="K54" s="18" t="n">
        <v>22.16642065</v>
      </c>
      <c r="L54" s="20" t="n">
        <v>0.77329148</v>
      </c>
      <c r="M54" s="18" t="n">
        <v>22.84218652</v>
      </c>
      <c r="N54" s="20" t="n">
        <v>0.98623631</v>
      </c>
      <c r="O54" s="18" t="n">
        <v>3.34984056</v>
      </c>
      <c r="P54" s="20" t="n">
        <v>0.32390166</v>
      </c>
      <c r="Q54" s="18" t="s">
        <v>182</v>
      </c>
      <c r="R54" s="20" t="s">
        <v>182</v>
      </c>
      <c r="S54" s="18" t="n">
        <v>0</v>
      </c>
      <c r="T54" s="20" t="n">
        <v>0</v>
      </c>
      <c r="U54" s="18" t="n">
        <v>0</v>
      </c>
      <c r="V54" s="20" t="n">
        <v>0</v>
      </c>
      <c r="W54" s="18" t="n">
        <v>11.9564898</v>
      </c>
      <c r="X54" s="20" t="n">
        <v>0.89764954</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6.40079969</v>
      </c>
      <c r="F56" s="20" t="n">
        <v>0.42437726</v>
      </c>
      <c r="G56" s="18" t="n">
        <v>5.5288212</v>
      </c>
      <c r="H56" s="20" t="n">
        <v>0.2830341</v>
      </c>
      <c r="I56" s="18" t="n">
        <v>17.81792879</v>
      </c>
      <c r="J56" s="20" t="n">
        <v>0.54931648</v>
      </c>
      <c r="K56" s="18" t="n">
        <v>27.71883436</v>
      </c>
      <c r="L56" s="20" t="n">
        <v>0.66512443</v>
      </c>
      <c r="M56" s="18" t="n">
        <v>40.6575205</v>
      </c>
      <c r="N56" s="20" t="n">
        <v>0.61967899</v>
      </c>
      <c r="O56" s="18" t="n">
        <v>0.86016939</v>
      </c>
      <c r="P56" s="20" t="n">
        <v>0.13748164</v>
      </c>
      <c r="Q56" s="18" t="s">
        <v>182</v>
      </c>
      <c r="R56" s="20" t="s">
        <v>182</v>
      </c>
      <c r="S56" s="18" t="n">
        <v>0</v>
      </c>
      <c r="T56" s="20" t="n">
        <v>0</v>
      </c>
      <c r="U56" s="18" t="n">
        <v>0</v>
      </c>
      <c r="V56" s="20" t="n">
        <v>0</v>
      </c>
      <c r="W56" s="18" t="n">
        <v>1.01592607</v>
      </c>
      <c r="X56" s="20" t="n">
        <v>0.26690536</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3.20355665</v>
      </c>
      <c r="F61" s="20" t="n">
        <v>0.2810507</v>
      </c>
      <c r="G61" s="18" t="n">
        <v>5.08124831</v>
      </c>
      <c r="H61" s="20" t="n">
        <v>0.33153109</v>
      </c>
      <c r="I61" s="18" t="n">
        <v>12.20459621</v>
      </c>
      <c r="J61" s="20" t="n">
        <v>0.48515095</v>
      </c>
      <c r="K61" s="18" t="n">
        <v>24.46988663</v>
      </c>
      <c r="L61" s="20" t="n">
        <v>0.60235819</v>
      </c>
      <c r="M61" s="18" t="n">
        <v>49.49867099</v>
      </c>
      <c r="N61" s="20" t="n">
        <v>0.89519735</v>
      </c>
      <c r="O61" s="18" t="n">
        <v>1.1148369</v>
      </c>
      <c r="P61" s="20" t="n">
        <v>0.15882437</v>
      </c>
      <c r="Q61" s="18" t="s">
        <v>182</v>
      </c>
      <c r="R61" s="20" t="s">
        <v>182</v>
      </c>
      <c r="S61" s="18" t="n">
        <v>0</v>
      </c>
      <c r="T61" s="20" t="n">
        <v>0</v>
      </c>
      <c r="U61" s="18" t="n">
        <v>0</v>
      </c>
      <c r="V61" s="20" t="n">
        <v>0</v>
      </c>
      <c r="W61" s="18" t="n">
        <v>4.4272043</v>
      </c>
      <c r="X61" s="20" t="n">
        <v>0.62897858</v>
      </c>
    </row>
    <row r="62" spans="1:24">
      <c r="A62" s="15" t="s">
        <v>237</v>
      </c>
      <c r="B62" s="17" t="n">
        <v>4476</v>
      </c>
      <c r="C62" s="18">
        <f>(5.0/B62*100)</f>
        <v/>
      </c>
      <c r="D62" s="19" t="n">
        <v>4471</v>
      </c>
      <c r="E62" s="18" t="n">
        <v>5.01521988</v>
      </c>
      <c r="F62" s="20" t="n">
        <v>0.32335927</v>
      </c>
      <c r="G62" s="18" t="n">
        <v>4.69761794</v>
      </c>
      <c r="H62" s="20" t="n">
        <v>0.30611721</v>
      </c>
      <c r="I62" s="18" t="n">
        <v>14.88904236</v>
      </c>
      <c r="J62" s="20" t="n">
        <v>0.53276925</v>
      </c>
      <c r="K62" s="18" t="n">
        <v>30.07753385</v>
      </c>
      <c r="L62" s="20" t="n">
        <v>0.63815787</v>
      </c>
      <c r="M62" s="18" t="n">
        <v>44.24238922</v>
      </c>
      <c r="N62" s="20" t="n">
        <v>0.6382026</v>
      </c>
      <c r="O62" s="18" t="n">
        <v>0.58527585</v>
      </c>
      <c r="P62" s="20" t="n">
        <v>0.13101018</v>
      </c>
      <c r="Q62" s="18" t="s">
        <v>182</v>
      </c>
      <c r="R62" s="20" t="s">
        <v>182</v>
      </c>
      <c r="S62" s="18" t="n">
        <v>0</v>
      </c>
      <c r="T62" s="20" t="n">
        <v>0</v>
      </c>
      <c r="U62" s="18" t="n">
        <v>0</v>
      </c>
      <c r="V62" s="20" t="n">
        <v>0</v>
      </c>
      <c r="W62" s="18" t="n">
        <v>0.4929209</v>
      </c>
      <c r="X62" s="20" t="n">
        <v>0.10494852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18.10461507</v>
      </c>
      <c r="F67" s="20" t="n">
        <v>0.7822867999999999</v>
      </c>
      <c r="G67" s="18" t="n">
        <v>14.36901678</v>
      </c>
      <c r="H67" s="20" t="n">
        <v>0.48982968</v>
      </c>
      <c r="I67" s="18" t="n">
        <v>22.39276494</v>
      </c>
      <c r="J67" s="20" t="n">
        <v>0.61802643</v>
      </c>
      <c r="K67" s="18" t="n">
        <v>22.9801893</v>
      </c>
      <c r="L67" s="20" t="n">
        <v>0.6551835</v>
      </c>
      <c r="M67" s="18" t="n">
        <v>16.24212506</v>
      </c>
      <c r="N67" s="20" t="n">
        <v>0.62562379</v>
      </c>
      <c r="O67" s="18" t="n">
        <v>4.20584682</v>
      </c>
      <c r="P67" s="20" t="n">
        <v>0.33681729</v>
      </c>
      <c r="Q67" s="18" t="s">
        <v>182</v>
      </c>
      <c r="R67" s="20" t="s">
        <v>182</v>
      </c>
      <c r="S67" s="18" t="n">
        <v>0</v>
      </c>
      <c r="T67" s="20" t="n">
        <v>0</v>
      </c>
      <c r="U67" s="18" t="n">
        <v>0</v>
      </c>
      <c r="V67" s="20" t="n">
        <v>0</v>
      </c>
      <c r="W67" s="18" t="n">
        <v>1.70544202</v>
      </c>
      <c r="X67" s="20" t="n">
        <v>0.19615602</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6.28604607</v>
      </c>
      <c r="F70" s="20" t="n">
        <v>0.42773451</v>
      </c>
      <c r="G70" s="18" t="n">
        <v>7.62998218</v>
      </c>
      <c r="H70" s="20" t="n">
        <v>0.28956704</v>
      </c>
      <c r="I70" s="18" t="n">
        <v>13.42583129</v>
      </c>
      <c r="J70" s="20" t="n">
        <v>0.36328358</v>
      </c>
      <c r="K70" s="18" t="n">
        <v>25.54182924</v>
      </c>
      <c r="L70" s="20" t="n">
        <v>0.66811168</v>
      </c>
      <c r="M70" s="18" t="n">
        <v>40.81716073</v>
      </c>
      <c r="N70" s="20" t="n">
        <v>0.78618339</v>
      </c>
      <c r="O70" s="18" t="n">
        <v>0.78554432</v>
      </c>
      <c r="P70" s="20" t="n">
        <v>0.1032537</v>
      </c>
      <c r="Q70" s="18" t="s">
        <v>182</v>
      </c>
      <c r="R70" s="20" t="s">
        <v>182</v>
      </c>
      <c r="S70" s="18" t="n">
        <v>0</v>
      </c>
      <c r="T70" s="20" t="n">
        <v>0</v>
      </c>
      <c r="U70" s="18" t="n">
        <v>0</v>
      </c>
      <c r="V70" s="20" t="n">
        <v>0</v>
      </c>
      <c r="W70" s="18" t="n">
        <v>5.51360617</v>
      </c>
      <c r="X70" s="20" t="n">
        <v>0.44542874</v>
      </c>
    </row>
    <row r="71" spans="1:24">
      <c r="A71" s="15" t="s">
        <v>246</v>
      </c>
      <c r="B71" s="17" t="n">
        <v>6115</v>
      </c>
      <c r="C71" s="18">
        <f>(116.0/B71*100)</f>
        <v/>
      </c>
      <c r="D71" s="19" t="n">
        <v>5999</v>
      </c>
      <c r="E71" s="18" t="n">
        <v>3.24254027</v>
      </c>
      <c r="F71" s="20" t="n">
        <v>0.20927266</v>
      </c>
      <c r="G71" s="18" t="n">
        <v>3.28774393</v>
      </c>
      <c r="H71" s="20" t="n">
        <v>0.22852721</v>
      </c>
      <c r="I71" s="18" t="n">
        <v>14.5515679</v>
      </c>
      <c r="J71" s="20" t="n">
        <v>0.43086072</v>
      </c>
      <c r="K71" s="18" t="n">
        <v>29.71474156</v>
      </c>
      <c r="L71" s="20" t="n">
        <v>0.57981657</v>
      </c>
      <c r="M71" s="18" t="n">
        <v>47.4794623</v>
      </c>
      <c r="N71" s="20" t="n">
        <v>0.60018334</v>
      </c>
      <c r="O71" s="18" t="n">
        <v>0.43846837</v>
      </c>
      <c r="P71" s="20" t="n">
        <v>0.07809650999999999</v>
      </c>
      <c r="Q71" s="18" t="s">
        <v>182</v>
      </c>
      <c r="R71" s="20" t="s">
        <v>182</v>
      </c>
      <c r="S71" s="18" t="n">
        <v>0</v>
      </c>
      <c r="T71" s="20" t="n">
        <v>0</v>
      </c>
      <c r="U71" s="18" t="n">
        <v>0</v>
      </c>
      <c r="V71" s="20" t="n">
        <v>0</v>
      </c>
      <c r="W71" s="18" t="n">
        <v>1.28547568</v>
      </c>
      <c r="X71" s="20" t="n">
        <v>0.14048891</v>
      </c>
    </row>
    <row r="72" spans="1:24">
      <c r="A72" s="15" t="s">
        <v>247</v>
      </c>
      <c r="B72" s="17" t="n">
        <v>7708</v>
      </c>
      <c r="C72" s="18">
        <f>(8.0/B72*100)</f>
        <v/>
      </c>
      <c r="D72" s="19" t="n">
        <v>7700</v>
      </c>
      <c r="E72" s="18" t="n">
        <v>4.28019791</v>
      </c>
      <c r="F72" s="20" t="n">
        <v>0.23475468</v>
      </c>
      <c r="G72" s="18" t="n">
        <v>6.16834364</v>
      </c>
      <c r="H72" s="20" t="n">
        <v>0.29752156</v>
      </c>
      <c r="I72" s="18" t="n">
        <v>28.72752552</v>
      </c>
      <c r="J72" s="20" t="n">
        <v>0.57110254</v>
      </c>
      <c r="K72" s="18" t="n">
        <v>29.30526723</v>
      </c>
      <c r="L72" s="20" t="n">
        <v>0.48458109</v>
      </c>
      <c r="M72" s="18" t="n">
        <v>30.59089754</v>
      </c>
      <c r="N72" s="20" t="n">
        <v>0.64245927</v>
      </c>
      <c r="O72" s="18" t="n">
        <v>0.58560189</v>
      </c>
      <c r="P72" s="20" t="n">
        <v>0.09794811</v>
      </c>
      <c r="Q72" s="18" t="s">
        <v>182</v>
      </c>
      <c r="R72" s="20" t="s">
        <v>182</v>
      </c>
      <c r="S72" s="18" t="n">
        <v>0</v>
      </c>
      <c r="T72" s="20" t="n">
        <v>0</v>
      </c>
      <c r="U72" s="18" t="n">
        <v>0</v>
      </c>
      <c r="V72" s="20" t="n">
        <v>0</v>
      </c>
      <c r="W72" s="18" t="n">
        <v>0.34216627</v>
      </c>
      <c r="X72" s="20" t="n">
        <v>0.06928337</v>
      </c>
    </row>
    <row r="73" spans="1:24">
      <c r="A73" s="15" t="s">
        <v>248</v>
      </c>
      <c r="B73" s="17" t="n">
        <v>8249</v>
      </c>
      <c r="C73" s="18">
        <f>(236.0/B73*100)</f>
        <v/>
      </c>
      <c r="D73" s="19" t="n">
        <v>8013</v>
      </c>
      <c r="E73" s="18" t="n">
        <v>6.64567631</v>
      </c>
      <c r="F73" s="20" t="n">
        <v>0.43570252</v>
      </c>
      <c r="G73" s="18" t="n">
        <v>7.26422717</v>
      </c>
      <c r="H73" s="20" t="n">
        <v>0.44655921</v>
      </c>
      <c r="I73" s="18" t="n">
        <v>17.50352031</v>
      </c>
      <c r="J73" s="20" t="n">
        <v>0.58645467</v>
      </c>
      <c r="K73" s="18" t="n">
        <v>29.52538007</v>
      </c>
      <c r="L73" s="20" t="n">
        <v>0.72786073</v>
      </c>
      <c r="M73" s="18" t="n">
        <v>35.13170961</v>
      </c>
      <c r="N73" s="20" t="n">
        <v>1.10989686</v>
      </c>
      <c r="O73" s="18" t="n">
        <v>2.48806559</v>
      </c>
      <c r="P73" s="20" t="n">
        <v>0.2497187</v>
      </c>
      <c r="Q73" s="18" t="s">
        <v>182</v>
      </c>
      <c r="R73" s="20" t="s">
        <v>182</v>
      </c>
      <c r="S73" s="18" t="n">
        <v>0</v>
      </c>
      <c r="T73" s="20" t="n">
        <v>0</v>
      </c>
      <c r="U73" s="18" t="n">
        <v>0</v>
      </c>
      <c r="V73" s="20" t="n">
        <v>0</v>
      </c>
      <c r="W73" s="18" t="n">
        <v>1.44142094</v>
      </c>
      <c r="X73" s="20" t="n">
        <v>0.16894701</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6.42891866</v>
      </c>
      <c r="F77" s="20" t="n">
        <v>0.39638768</v>
      </c>
      <c r="G77" s="18" t="n">
        <v>4.15739178</v>
      </c>
      <c r="H77" s="20" t="n">
        <v>0.30024656</v>
      </c>
      <c r="I77" s="18" t="n">
        <v>9.15407108</v>
      </c>
      <c r="J77" s="20" t="n">
        <v>0.42574702</v>
      </c>
      <c r="K77" s="18" t="n">
        <v>22.43146486</v>
      </c>
      <c r="L77" s="20" t="n">
        <v>0.7334013700000001</v>
      </c>
      <c r="M77" s="18" t="n">
        <v>40.52925419</v>
      </c>
      <c r="N77" s="20" t="n">
        <v>0.79894827</v>
      </c>
      <c r="O77" s="18" t="n">
        <v>0.98838266</v>
      </c>
      <c r="P77" s="20" t="n">
        <v>0.11706247</v>
      </c>
      <c r="Q77" s="18" t="s">
        <v>182</v>
      </c>
      <c r="R77" s="20" t="s">
        <v>182</v>
      </c>
      <c r="S77" s="18" t="n">
        <v>0</v>
      </c>
      <c r="T77" s="20" t="n">
        <v>0</v>
      </c>
      <c r="U77" s="18" t="n">
        <v>0</v>
      </c>
      <c r="V77" s="20" t="n">
        <v>0</v>
      </c>
      <c r="W77" s="18" t="n">
        <v>16.31051676</v>
      </c>
      <c r="X77" s="20" t="n">
        <v>1.00111983</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323</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21.71831094</v>
      </c>
      <c r="F7" s="20" t="n">
        <v>0.44184109</v>
      </c>
      <c r="G7" s="18" t="n">
        <v>17.1715935</v>
      </c>
      <c r="H7" s="20" t="n">
        <v>0.35066589</v>
      </c>
      <c r="I7" s="18" t="n">
        <v>23.61118005</v>
      </c>
      <c r="J7" s="20" t="n">
        <v>0.42356782</v>
      </c>
      <c r="K7" s="18" t="n">
        <v>16.95867092</v>
      </c>
      <c r="L7" s="20" t="n">
        <v>0.37723718</v>
      </c>
      <c r="M7" s="18" t="n">
        <v>13.21692244</v>
      </c>
      <c r="N7" s="20" t="n">
        <v>0.3712295</v>
      </c>
      <c r="O7" s="18" t="n">
        <v>0.68415205</v>
      </c>
      <c r="P7" s="20" t="n">
        <v>0.08954156000000001</v>
      </c>
      <c r="Q7" s="18" t="s">
        <v>182</v>
      </c>
      <c r="R7" s="20" t="s">
        <v>182</v>
      </c>
      <c r="S7" s="18" t="n">
        <v>0</v>
      </c>
      <c r="T7" s="20" t="n">
        <v>0</v>
      </c>
      <c r="U7" s="18" t="n">
        <v>0</v>
      </c>
      <c r="V7" s="20" t="n">
        <v>0</v>
      </c>
      <c r="W7" s="18" t="n">
        <v>6.6391701</v>
      </c>
      <c r="X7" s="20" t="n">
        <v>0.37836329</v>
      </c>
    </row>
    <row r="8" spans="1:24">
      <c r="A8" s="15" t="s">
        <v>183</v>
      </c>
      <c r="B8" s="17" t="n">
        <v>7007</v>
      </c>
      <c r="C8" s="18">
        <f>(143.0/B8*100)</f>
        <v/>
      </c>
      <c r="D8" s="19" t="n">
        <v>6864</v>
      </c>
      <c r="E8" s="18" t="n">
        <v>17.73304826</v>
      </c>
      <c r="F8" s="20" t="n">
        <v>0.57093429</v>
      </c>
      <c r="G8" s="18" t="n">
        <v>13.86627068</v>
      </c>
      <c r="H8" s="20" t="n">
        <v>0.48498523</v>
      </c>
      <c r="I8" s="18" t="n">
        <v>19.87888366</v>
      </c>
      <c r="J8" s="20" t="n">
        <v>0.49739096</v>
      </c>
      <c r="K8" s="18" t="n">
        <v>18.74944409</v>
      </c>
      <c r="L8" s="20" t="n">
        <v>0.51373792</v>
      </c>
      <c r="M8" s="18" t="n">
        <v>23.15056206</v>
      </c>
      <c r="N8" s="20" t="n">
        <v>0.66977024</v>
      </c>
      <c r="O8" s="18" t="n">
        <v>0.38416514</v>
      </c>
      <c r="P8" s="20" t="n">
        <v>0.10070607</v>
      </c>
      <c r="Q8" s="18" t="s">
        <v>182</v>
      </c>
      <c r="R8" s="20" t="s">
        <v>182</v>
      </c>
      <c r="S8" s="18" t="n">
        <v>0.48216533</v>
      </c>
      <c r="T8" s="20" t="n">
        <v>0.11875491</v>
      </c>
      <c r="U8" s="18" t="n">
        <v>0</v>
      </c>
      <c r="V8" s="20" t="n">
        <v>0</v>
      </c>
      <c r="W8" s="18" t="n">
        <v>5.75546078</v>
      </c>
      <c r="X8" s="20" t="n">
        <v>0.46490736</v>
      </c>
    </row>
    <row r="9" spans="1:24">
      <c r="A9" s="15" t="s">
        <v>184</v>
      </c>
      <c r="B9" s="17" t="n">
        <v>9651</v>
      </c>
      <c r="C9" s="18">
        <f>(547.0/B9*100)</f>
        <v/>
      </c>
      <c r="D9" s="19" t="n">
        <v>9104</v>
      </c>
      <c r="E9" s="18" t="n">
        <v>16.42642787</v>
      </c>
      <c r="F9" s="20" t="n">
        <v>0.48073671</v>
      </c>
      <c r="G9" s="18" t="n">
        <v>13.03009679</v>
      </c>
      <c r="H9" s="20" t="n">
        <v>0.33430314</v>
      </c>
      <c r="I9" s="18" t="n">
        <v>19.26632739</v>
      </c>
      <c r="J9" s="20" t="n">
        <v>0.49111684</v>
      </c>
      <c r="K9" s="18" t="n">
        <v>20.44722766</v>
      </c>
      <c r="L9" s="20" t="n">
        <v>0.45962973</v>
      </c>
      <c r="M9" s="18" t="n">
        <v>21.21747388</v>
      </c>
      <c r="N9" s="20" t="n">
        <v>0.52862714</v>
      </c>
      <c r="O9" s="18" t="n">
        <v>0.05004097</v>
      </c>
      <c r="P9" s="20" t="n">
        <v>0.01991098</v>
      </c>
      <c r="Q9" s="18" t="s">
        <v>182</v>
      </c>
      <c r="R9" s="20" t="s">
        <v>182</v>
      </c>
      <c r="S9" s="18" t="n">
        <v>3.15349364</v>
      </c>
      <c r="T9" s="20" t="n">
        <v>0.5633157600000001</v>
      </c>
      <c r="U9" s="18" t="n">
        <v>0</v>
      </c>
      <c r="V9" s="20" t="n">
        <v>0</v>
      </c>
      <c r="W9" s="18" t="n">
        <v>6.4089118</v>
      </c>
      <c r="X9" s="20" t="n">
        <v>0.48105349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28.05040966</v>
      </c>
      <c r="F11" s="20" t="n">
        <v>0.77289614</v>
      </c>
      <c r="G11" s="18" t="n">
        <v>17.83868932</v>
      </c>
      <c r="H11" s="20" t="n">
        <v>0.64592552</v>
      </c>
      <c r="I11" s="18" t="n">
        <v>20.33606744</v>
      </c>
      <c r="J11" s="20" t="n">
        <v>0.57171129</v>
      </c>
      <c r="K11" s="18" t="n">
        <v>15.93550785</v>
      </c>
      <c r="L11" s="20" t="n">
        <v>0.58934762</v>
      </c>
      <c r="M11" s="18" t="n">
        <v>10.92190225</v>
      </c>
      <c r="N11" s="20" t="n">
        <v>0.46711401</v>
      </c>
      <c r="O11" s="18" t="n">
        <v>0.51160304</v>
      </c>
      <c r="P11" s="20" t="n">
        <v>0.12355617</v>
      </c>
      <c r="Q11" s="18" t="s">
        <v>182</v>
      </c>
      <c r="R11" s="20" t="s">
        <v>182</v>
      </c>
      <c r="S11" s="18" t="n">
        <v>0</v>
      </c>
      <c r="T11" s="20" t="n">
        <v>0</v>
      </c>
      <c r="U11" s="18" t="n">
        <v>0</v>
      </c>
      <c r="V11" s="20" t="n">
        <v>0</v>
      </c>
      <c r="W11" s="18" t="n">
        <v>6.40582045</v>
      </c>
      <c r="X11" s="20" t="n">
        <v>0.5737051</v>
      </c>
    </row>
    <row r="12" spans="1:24">
      <c r="A12" s="15" t="s">
        <v>187</v>
      </c>
      <c r="B12" s="17" t="n">
        <v>6894</v>
      </c>
      <c r="C12" s="18">
        <f>(127.0/B12*100)</f>
        <v/>
      </c>
      <c r="D12" s="19" t="n">
        <v>6767</v>
      </c>
      <c r="E12" s="18" t="n">
        <v>12.13854201</v>
      </c>
      <c r="F12" s="20" t="n">
        <v>0.57635146</v>
      </c>
      <c r="G12" s="18" t="n">
        <v>13.44317399</v>
      </c>
      <c r="H12" s="20" t="n">
        <v>0.40395076</v>
      </c>
      <c r="I12" s="18" t="n">
        <v>23.23301012</v>
      </c>
      <c r="J12" s="20" t="n">
        <v>0.48151359</v>
      </c>
      <c r="K12" s="18" t="n">
        <v>21.31279543</v>
      </c>
      <c r="L12" s="20" t="n">
        <v>0.66148456</v>
      </c>
      <c r="M12" s="18" t="n">
        <v>21.86972533</v>
      </c>
      <c r="N12" s="20" t="n">
        <v>0.65575289</v>
      </c>
      <c r="O12" s="18" t="n">
        <v>0.27941933</v>
      </c>
      <c r="P12" s="20" t="n">
        <v>0.06467172</v>
      </c>
      <c r="Q12" s="18" t="s">
        <v>182</v>
      </c>
      <c r="R12" s="20" t="s">
        <v>182</v>
      </c>
      <c r="S12" s="18" t="n">
        <v>2.37512526</v>
      </c>
      <c r="T12" s="20" t="n">
        <v>0.59821216</v>
      </c>
      <c r="U12" s="18" t="n">
        <v>0</v>
      </c>
      <c r="V12" s="20" t="n">
        <v>0</v>
      </c>
      <c r="W12" s="18" t="n">
        <v>5.34820852</v>
      </c>
      <c r="X12" s="20" t="n">
        <v>0.44753221</v>
      </c>
    </row>
    <row r="13" spans="1:24">
      <c r="A13" s="15" t="s">
        <v>188</v>
      </c>
      <c r="B13" s="17" t="n">
        <v>7161</v>
      </c>
      <c r="C13" s="18">
        <f>(315.0/B13*100)</f>
        <v/>
      </c>
      <c r="D13" s="19" t="n">
        <v>6846</v>
      </c>
      <c r="E13" s="18" t="n">
        <v>7.8733183</v>
      </c>
      <c r="F13" s="20" t="n">
        <v>0.4327214</v>
      </c>
      <c r="G13" s="18" t="n">
        <v>10.59833731</v>
      </c>
      <c r="H13" s="20" t="n">
        <v>0.44432922</v>
      </c>
      <c r="I13" s="18" t="n">
        <v>23.96463239</v>
      </c>
      <c r="J13" s="20" t="n">
        <v>0.6136014</v>
      </c>
      <c r="K13" s="18" t="n">
        <v>24.92310835</v>
      </c>
      <c r="L13" s="20" t="n">
        <v>0.61034674</v>
      </c>
      <c r="M13" s="18" t="n">
        <v>22.7046999</v>
      </c>
      <c r="N13" s="20" t="n">
        <v>0.72872079</v>
      </c>
      <c r="O13" s="18" t="n">
        <v>0.2169277</v>
      </c>
      <c r="P13" s="20" t="n">
        <v>0.05239598</v>
      </c>
      <c r="Q13" s="18" t="s">
        <v>182</v>
      </c>
      <c r="R13" s="20" t="s">
        <v>182</v>
      </c>
      <c r="S13" s="18" t="n">
        <v>4.18968514</v>
      </c>
      <c r="T13" s="20" t="n">
        <v>0.48142632</v>
      </c>
      <c r="U13" s="18" t="n">
        <v>0</v>
      </c>
      <c r="V13" s="20" t="n">
        <v>0</v>
      </c>
      <c r="W13" s="18" t="n">
        <v>5.5292909</v>
      </c>
      <c r="X13" s="20" t="n">
        <v>0.5126271100000001</v>
      </c>
    </row>
    <row r="14" spans="1:24">
      <c r="A14" s="15" t="s">
        <v>189</v>
      </c>
      <c r="B14" s="17" t="n">
        <v>5587</v>
      </c>
      <c r="C14" s="18">
        <f>(192.0/B14*100)</f>
        <v/>
      </c>
      <c r="D14" s="19" t="n">
        <v>5395</v>
      </c>
      <c r="E14" s="18" t="n">
        <v>7.35539002</v>
      </c>
      <c r="F14" s="20" t="n">
        <v>0.33210144</v>
      </c>
      <c r="G14" s="18" t="n">
        <v>10.47273322</v>
      </c>
      <c r="H14" s="20" t="n">
        <v>0.45021777</v>
      </c>
      <c r="I14" s="18" t="n">
        <v>22.87611772</v>
      </c>
      <c r="J14" s="20" t="n">
        <v>0.5331217499999999</v>
      </c>
      <c r="K14" s="18" t="n">
        <v>28.42639824</v>
      </c>
      <c r="L14" s="20" t="n">
        <v>0.67447932</v>
      </c>
      <c r="M14" s="18" t="n">
        <v>28.20849577</v>
      </c>
      <c r="N14" s="20" t="n">
        <v>0.61941002</v>
      </c>
      <c r="O14" s="18" t="n">
        <v>0.61419571</v>
      </c>
      <c r="P14" s="20" t="n">
        <v>0.11398136</v>
      </c>
      <c r="Q14" s="18" t="s">
        <v>182</v>
      </c>
      <c r="R14" s="20" t="s">
        <v>182</v>
      </c>
      <c r="S14" s="18" t="n">
        <v>0</v>
      </c>
      <c r="T14" s="20" t="n">
        <v>0</v>
      </c>
      <c r="U14" s="18" t="n">
        <v>0</v>
      </c>
      <c r="V14" s="20" t="n">
        <v>0</v>
      </c>
      <c r="W14" s="18" t="n">
        <v>2.04666932</v>
      </c>
      <c r="X14" s="20" t="n">
        <v>0.22987499</v>
      </c>
    </row>
    <row r="15" spans="1:24">
      <c r="A15" s="15" t="s">
        <v>190</v>
      </c>
      <c r="B15" s="17" t="n">
        <v>5882</v>
      </c>
      <c r="C15" s="18">
        <f>(145.0/B15*100)</f>
        <v/>
      </c>
      <c r="D15" s="19" t="n">
        <v>5737</v>
      </c>
      <c r="E15" s="18" t="n">
        <v>6.35255494</v>
      </c>
      <c r="F15" s="20" t="n">
        <v>0.3251891</v>
      </c>
      <c r="G15" s="18" t="n">
        <v>11.43838634</v>
      </c>
      <c r="H15" s="20" t="n">
        <v>0.39709033</v>
      </c>
      <c r="I15" s="18" t="n">
        <v>22.16866425</v>
      </c>
      <c r="J15" s="20" t="n">
        <v>0.57633559</v>
      </c>
      <c r="K15" s="18" t="n">
        <v>29.88108107</v>
      </c>
      <c r="L15" s="20" t="n">
        <v>0.6392017800000001</v>
      </c>
      <c r="M15" s="18" t="n">
        <v>25.24875232</v>
      </c>
      <c r="N15" s="20" t="n">
        <v>0.59686128</v>
      </c>
      <c r="O15" s="18" t="n">
        <v>0.47078478</v>
      </c>
      <c r="P15" s="20" t="n">
        <v>0.10640926</v>
      </c>
      <c r="Q15" s="18" t="s">
        <v>182</v>
      </c>
      <c r="R15" s="20" t="s">
        <v>182</v>
      </c>
      <c r="S15" s="18" t="n">
        <v>1.02877474</v>
      </c>
      <c r="T15" s="20" t="n">
        <v>0.46107984</v>
      </c>
      <c r="U15" s="18" t="n">
        <v>0</v>
      </c>
      <c r="V15" s="20" t="n">
        <v>0</v>
      </c>
      <c r="W15" s="18" t="n">
        <v>3.41100156</v>
      </c>
      <c r="X15" s="20" t="n">
        <v>0.39275538</v>
      </c>
    </row>
    <row r="16" spans="1:24">
      <c r="A16" s="15" t="s">
        <v>191</v>
      </c>
      <c r="B16" s="17" t="n">
        <v>6108</v>
      </c>
      <c r="C16" s="18">
        <f>(258.0/B16*100)</f>
        <v/>
      </c>
      <c r="D16" s="19" t="n">
        <v>5850</v>
      </c>
      <c r="E16" s="18" t="n">
        <v>11.98497715</v>
      </c>
      <c r="F16" s="20" t="n">
        <v>0.50864088</v>
      </c>
      <c r="G16" s="18" t="n">
        <v>9.973098589999999</v>
      </c>
      <c r="H16" s="20" t="n">
        <v>0.37659613</v>
      </c>
      <c r="I16" s="18" t="n">
        <v>19.53627454</v>
      </c>
      <c r="J16" s="20" t="n">
        <v>0.48035136</v>
      </c>
      <c r="K16" s="18" t="n">
        <v>21.23701552</v>
      </c>
      <c r="L16" s="20" t="n">
        <v>0.52686805</v>
      </c>
      <c r="M16" s="18" t="n">
        <v>28.84108561</v>
      </c>
      <c r="N16" s="20" t="n">
        <v>0.61103006</v>
      </c>
      <c r="O16" s="18" t="n">
        <v>0.51344234</v>
      </c>
      <c r="P16" s="20" t="n">
        <v>0.08759559</v>
      </c>
      <c r="Q16" s="18" t="s">
        <v>182</v>
      </c>
      <c r="R16" s="20" t="s">
        <v>182</v>
      </c>
      <c r="S16" s="18" t="n">
        <v>0</v>
      </c>
      <c r="T16" s="20" t="n">
        <v>0</v>
      </c>
      <c r="U16" s="18" t="n">
        <v>0</v>
      </c>
      <c r="V16" s="20" t="n">
        <v>0</v>
      </c>
      <c r="W16" s="18" t="n">
        <v>7.91410625</v>
      </c>
      <c r="X16" s="20" t="n">
        <v>0.64502501</v>
      </c>
    </row>
    <row r="17" spans="1:24">
      <c r="A17" s="15" t="s">
        <v>192</v>
      </c>
      <c r="B17" s="17" t="n">
        <v>6504</v>
      </c>
      <c r="C17" s="18">
        <f>(784.0/B17*100)</f>
        <v/>
      </c>
      <c r="D17" s="19" t="n">
        <v>5720</v>
      </c>
      <c r="E17" s="18" t="n">
        <v>24.70171976</v>
      </c>
      <c r="F17" s="20" t="n">
        <v>0.61754856</v>
      </c>
      <c r="G17" s="18" t="n">
        <v>17.1671209</v>
      </c>
      <c r="H17" s="20" t="n">
        <v>0.55036866</v>
      </c>
      <c r="I17" s="18" t="n">
        <v>21.31788495</v>
      </c>
      <c r="J17" s="20" t="n">
        <v>0.63741289</v>
      </c>
      <c r="K17" s="18" t="n">
        <v>16.26140737</v>
      </c>
      <c r="L17" s="20" t="n">
        <v>0.4853338</v>
      </c>
      <c r="M17" s="18" t="n">
        <v>14.16963709</v>
      </c>
      <c r="N17" s="20" t="n">
        <v>0.44743934</v>
      </c>
      <c r="O17" s="18" t="n">
        <v>0</v>
      </c>
      <c r="P17" s="20" t="n">
        <v>0</v>
      </c>
      <c r="Q17" s="18" t="s">
        <v>182</v>
      </c>
      <c r="R17" s="20" t="s">
        <v>182</v>
      </c>
      <c r="S17" s="18" t="n">
        <v>2.58975237</v>
      </c>
      <c r="T17" s="20" t="n">
        <v>0.34400553</v>
      </c>
      <c r="U17" s="18" t="n">
        <v>0</v>
      </c>
      <c r="V17" s="20" t="n">
        <v>0</v>
      </c>
      <c r="W17" s="18" t="n">
        <v>3.79247755</v>
      </c>
      <c r="X17" s="20" t="n">
        <v>0.48033302</v>
      </c>
    </row>
    <row r="18" spans="1:24">
      <c r="A18" s="15" t="s">
        <v>193</v>
      </c>
      <c r="B18" s="17" t="n">
        <v>5532</v>
      </c>
      <c r="C18" s="18">
        <f>(39.0/B18*100)</f>
        <v/>
      </c>
      <c r="D18" s="19" t="n">
        <v>5493</v>
      </c>
      <c r="E18" s="18" t="n">
        <v>14.45551267</v>
      </c>
      <c r="F18" s="20" t="n">
        <v>0.60043243</v>
      </c>
      <c r="G18" s="18" t="n">
        <v>16.29654331</v>
      </c>
      <c r="H18" s="20" t="n">
        <v>0.49787349</v>
      </c>
      <c r="I18" s="18" t="n">
        <v>21.20255626</v>
      </c>
      <c r="J18" s="20" t="n">
        <v>0.51816215</v>
      </c>
      <c r="K18" s="18" t="n">
        <v>22.4466414</v>
      </c>
      <c r="L18" s="20" t="n">
        <v>0.61480058</v>
      </c>
      <c r="M18" s="18" t="n">
        <v>17.59189127</v>
      </c>
      <c r="N18" s="20" t="n">
        <v>0.64141265</v>
      </c>
      <c r="O18" s="18" t="n">
        <v>1.16376988</v>
      </c>
      <c r="P18" s="20" t="n">
        <v>0.19341029</v>
      </c>
      <c r="Q18" s="18" t="s">
        <v>182</v>
      </c>
      <c r="R18" s="20" t="s">
        <v>182</v>
      </c>
      <c r="S18" s="18" t="n">
        <v>0</v>
      </c>
      <c r="T18" s="20" t="n">
        <v>0</v>
      </c>
      <c r="U18" s="18" t="n">
        <v>0</v>
      </c>
      <c r="V18" s="20" t="n">
        <v>0</v>
      </c>
      <c r="W18" s="18" t="n">
        <v>6.84308521</v>
      </c>
      <c r="X18" s="20" t="n">
        <v>0.7847232</v>
      </c>
    </row>
    <row r="19" spans="1:24">
      <c r="A19" s="15" t="s">
        <v>194</v>
      </c>
      <c r="B19" s="17" t="n">
        <v>5658</v>
      </c>
      <c r="C19" s="18">
        <f>(137.0/B19*100)</f>
        <v/>
      </c>
      <c r="D19" s="19" t="n">
        <v>5521</v>
      </c>
      <c r="E19" s="18" t="n">
        <v>14.79006531</v>
      </c>
      <c r="F19" s="20" t="n">
        <v>0.61278795</v>
      </c>
      <c r="G19" s="18" t="n">
        <v>14.88247079</v>
      </c>
      <c r="H19" s="20" t="n">
        <v>0.55295418</v>
      </c>
      <c r="I19" s="18" t="n">
        <v>24.24352248</v>
      </c>
      <c r="J19" s="20" t="n">
        <v>0.68611771</v>
      </c>
      <c r="K19" s="18" t="n">
        <v>21.32342533</v>
      </c>
      <c r="L19" s="20" t="n">
        <v>0.55689657</v>
      </c>
      <c r="M19" s="18" t="n">
        <v>19.38238143</v>
      </c>
      <c r="N19" s="20" t="n">
        <v>0.61113191</v>
      </c>
      <c r="O19" s="18" t="n">
        <v>0.6434072</v>
      </c>
      <c r="P19" s="20" t="n">
        <v>0.13334194</v>
      </c>
      <c r="Q19" s="18" t="s">
        <v>182</v>
      </c>
      <c r="R19" s="20" t="s">
        <v>182</v>
      </c>
      <c r="S19" s="18" t="n">
        <v>0</v>
      </c>
      <c r="T19" s="20" t="n">
        <v>0</v>
      </c>
      <c r="U19" s="18" t="n">
        <v>0</v>
      </c>
      <c r="V19" s="20" t="n">
        <v>0</v>
      </c>
      <c r="W19" s="18" t="n">
        <v>4.73472746</v>
      </c>
      <c r="X19" s="20" t="n">
        <v>0.4762794</v>
      </c>
    </row>
    <row r="20" spans="1:24">
      <c r="A20" s="15" t="s">
        <v>195</v>
      </c>
      <c r="B20" s="17" t="n">
        <v>3371</v>
      </c>
      <c r="C20" s="18">
        <f>(81.0/B20*100)</f>
        <v/>
      </c>
      <c r="D20" s="19" t="n">
        <v>3290</v>
      </c>
      <c r="E20" s="18" t="n">
        <v>9.595885170000001</v>
      </c>
      <c r="F20" s="20" t="n">
        <v>0.47551706</v>
      </c>
      <c r="G20" s="18" t="n">
        <v>10.05407874</v>
      </c>
      <c r="H20" s="20" t="n">
        <v>0.54676666</v>
      </c>
      <c r="I20" s="18" t="n">
        <v>24.55486918</v>
      </c>
      <c r="J20" s="20" t="n">
        <v>0.73281374</v>
      </c>
      <c r="K20" s="18" t="n">
        <v>28.83537157</v>
      </c>
      <c r="L20" s="20" t="n">
        <v>0.919469</v>
      </c>
      <c r="M20" s="18" t="n">
        <v>23.30010347</v>
      </c>
      <c r="N20" s="20" t="n">
        <v>0.641337</v>
      </c>
      <c r="O20" s="18" t="n">
        <v>0</v>
      </c>
      <c r="P20" s="20" t="n">
        <v>0</v>
      </c>
      <c r="Q20" s="18" t="s">
        <v>182</v>
      </c>
      <c r="R20" s="20" t="s">
        <v>182</v>
      </c>
      <c r="S20" s="18" t="n">
        <v>0</v>
      </c>
      <c r="T20" s="20" t="n">
        <v>0</v>
      </c>
      <c r="U20" s="18" t="n">
        <v>0</v>
      </c>
      <c r="V20" s="20" t="n">
        <v>0</v>
      </c>
      <c r="W20" s="18" t="n">
        <v>3.65969187</v>
      </c>
      <c r="X20" s="20" t="n">
        <v>0.35000618</v>
      </c>
    </row>
    <row r="21" spans="1:24">
      <c r="A21" s="15" t="s">
        <v>196</v>
      </c>
      <c r="B21" s="17" t="n">
        <v>5741</v>
      </c>
      <c r="C21" s="18">
        <f>(79.0/B21*100)</f>
        <v/>
      </c>
      <c r="D21" s="19" t="n">
        <v>5662</v>
      </c>
      <c r="E21" s="18" t="n">
        <v>21.41810334</v>
      </c>
      <c r="F21" s="20" t="n">
        <v>0.62803902</v>
      </c>
      <c r="G21" s="18" t="n">
        <v>18.16227749</v>
      </c>
      <c r="H21" s="20" t="n">
        <v>0.51507899</v>
      </c>
      <c r="I21" s="18" t="n">
        <v>22.83064776</v>
      </c>
      <c r="J21" s="20" t="n">
        <v>0.59200149</v>
      </c>
      <c r="K21" s="18" t="n">
        <v>19.83184087</v>
      </c>
      <c r="L21" s="20" t="n">
        <v>0.52041557</v>
      </c>
      <c r="M21" s="18" t="n">
        <v>15.12115942</v>
      </c>
      <c r="N21" s="20" t="n">
        <v>0.56400309</v>
      </c>
      <c r="O21" s="18" t="n">
        <v>0.18196995</v>
      </c>
      <c r="P21" s="20" t="n">
        <v>0.05700395</v>
      </c>
      <c r="Q21" s="18" t="s">
        <v>182</v>
      </c>
      <c r="R21" s="20" t="s">
        <v>182</v>
      </c>
      <c r="S21" s="18" t="n">
        <v>0</v>
      </c>
      <c r="T21" s="20" t="n">
        <v>0</v>
      </c>
      <c r="U21" s="18" t="n">
        <v>0</v>
      </c>
      <c r="V21" s="20" t="n">
        <v>0</v>
      </c>
      <c r="W21" s="18" t="n">
        <v>2.45400117</v>
      </c>
      <c r="X21" s="20" t="n">
        <v>0.22323255</v>
      </c>
    </row>
    <row r="22" spans="1:24">
      <c r="A22" s="15" t="s">
        <v>197</v>
      </c>
      <c r="B22" s="17" t="n">
        <v>6598</v>
      </c>
      <c r="C22" s="18">
        <f>(100.0/B22*100)</f>
        <v/>
      </c>
      <c r="D22" s="19" t="n">
        <v>6498</v>
      </c>
      <c r="E22" s="18" t="n">
        <v>15.7983646</v>
      </c>
      <c r="F22" s="20" t="n">
        <v>0.62800214</v>
      </c>
      <c r="G22" s="18" t="n">
        <v>14.22681843</v>
      </c>
      <c r="H22" s="20" t="n">
        <v>0.43127275</v>
      </c>
      <c r="I22" s="18" t="n">
        <v>18.65634226</v>
      </c>
      <c r="J22" s="20" t="n">
        <v>0.6544441</v>
      </c>
      <c r="K22" s="18" t="n">
        <v>15.98053505</v>
      </c>
      <c r="L22" s="20" t="n">
        <v>0.6275316399999999</v>
      </c>
      <c r="M22" s="18" t="n">
        <v>15.35484517</v>
      </c>
      <c r="N22" s="20" t="n">
        <v>0.58471974</v>
      </c>
      <c r="O22" s="18" t="n">
        <v>2.35867267</v>
      </c>
      <c r="P22" s="20" t="n">
        <v>0.31567483</v>
      </c>
      <c r="Q22" s="18" t="s">
        <v>182</v>
      </c>
      <c r="R22" s="20" t="s">
        <v>182</v>
      </c>
      <c r="S22" s="18" t="n">
        <v>10.38432823</v>
      </c>
      <c r="T22" s="20" t="n">
        <v>1.34076654</v>
      </c>
      <c r="U22" s="18" t="n">
        <v>0</v>
      </c>
      <c r="V22" s="20" t="n">
        <v>0</v>
      </c>
      <c r="W22" s="18" t="n">
        <v>7.2400936</v>
      </c>
      <c r="X22" s="20" t="n">
        <v>0.71529955</v>
      </c>
    </row>
    <row r="23" spans="1:24">
      <c r="A23" s="15" t="s">
        <v>198</v>
      </c>
      <c r="B23" s="17" t="n">
        <v>11583</v>
      </c>
      <c r="C23" s="18">
        <f>(512.0/B23*100)</f>
        <v/>
      </c>
      <c r="D23" s="19" t="n">
        <v>11071</v>
      </c>
      <c r="E23" s="18" t="n">
        <v>12.38452127</v>
      </c>
      <c r="F23" s="20" t="n">
        <v>0.4068472</v>
      </c>
      <c r="G23" s="18" t="n">
        <v>11.47939463</v>
      </c>
      <c r="H23" s="20" t="n">
        <v>0.40271331</v>
      </c>
      <c r="I23" s="18" t="n">
        <v>22.97225124</v>
      </c>
      <c r="J23" s="20" t="n">
        <v>0.56111826</v>
      </c>
      <c r="K23" s="18" t="n">
        <v>27.17022003</v>
      </c>
      <c r="L23" s="20" t="n">
        <v>0.58692366</v>
      </c>
      <c r="M23" s="18" t="n">
        <v>19.74996046</v>
      </c>
      <c r="N23" s="20" t="n">
        <v>0.59398683</v>
      </c>
      <c r="O23" s="18" t="n">
        <v>0.42102046</v>
      </c>
      <c r="P23" s="20" t="n">
        <v>0.10167526</v>
      </c>
      <c r="Q23" s="18" t="s">
        <v>182</v>
      </c>
      <c r="R23" s="20" t="s">
        <v>182</v>
      </c>
      <c r="S23" s="18" t="n">
        <v>0</v>
      </c>
      <c r="T23" s="20" t="n">
        <v>0</v>
      </c>
      <c r="U23" s="18" t="n">
        <v>0</v>
      </c>
      <c r="V23" s="20" t="n">
        <v>0</v>
      </c>
      <c r="W23" s="18" t="n">
        <v>5.82263191</v>
      </c>
      <c r="X23" s="20" t="n">
        <v>0.4728244</v>
      </c>
    </row>
    <row r="24" spans="1:24">
      <c r="A24" s="15" t="s">
        <v>199</v>
      </c>
      <c r="B24" s="17" t="n">
        <v>6647</v>
      </c>
      <c r="C24" s="18">
        <f>(17.0/B24*100)</f>
        <v/>
      </c>
      <c r="D24" s="19" t="n">
        <v>6630</v>
      </c>
      <c r="E24" s="18" t="n">
        <v>33.14250049</v>
      </c>
      <c r="F24" s="20" t="n">
        <v>0.67545215</v>
      </c>
      <c r="G24" s="18" t="n">
        <v>14.59726137</v>
      </c>
      <c r="H24" s="20" t="n">
        <v>0.41471262</v>
      </c>
      <c r="I24" s="18" t="n">
        <v>20.34962352</v>
      </c>
      <c r="J24" s="20" t="n">
        <v>0.5159927600000001</v>
      </c>
      <c r="K24" s="18" t="n">
        <v>15.73380655</v>
      </c>
      <c r="L24" s="20" t="n">
        <v>0.52281813</v>
      </c>
      <c r="M24" s="18" t="n">
        <v>13.98199388</v>
      </c>
      <c r="N24" s="20" t="n">
        <v>0.47529147</v>
      </c>
      <c r="O24" s="18" t="n">
        <v>0.74251018</v>
      </c>
      <c r="P24" s="20" t="n">
        <v>0.13552629</v>
      </c>
      <c r="Q24" s="18" t="s">
        <v>182</v>
      </c>
      <c r="R24" s="20" t="s">
        <v>182</v>
      </c>
      <c r="S24" s="18" t="n">
        <v>0</v>
      </c>
      <c r="T24" s="20" t="n">
        <v>0</v>
      </c>
      <c r="U24" s="18" t="n">
        <v>0</v>
      </c>
      <c r="V24" s="20" t="n">
        <v>0</v>
      </c>
      <c r="W24" s="18" t="n">
        <v>1.452304</v>
      </c>
      <c r="X24" s="20" t="n">
        <v>0.25362268</v>
      </c>
    </row>
    <row r="25" spans="1:24">
      <c r="A25" s="15" t="s">
        <v>200</v>
      </c>
      <c r="B25" s="17" t="n">
        <v>5581</v>
      </c>
      <c r="C25" s="18">
        <f>(28.0/B25*100)</f>
        <v/>
      </c>
      <c r="D25" s="19" t="n">
        <v>5553</v>
      </c>
      <c r="E25" s="18" t="n">
        <v>27.6475863</v>
      </c>
      <c r="F25" s="20" t="n">
        <v>0.69527545</v>
      </c>
      <c r="G25" s="18" t="n">
        <v>15.92940943</v>
      </c>
      <c r="H25" s="20" t="n">
        <v>0.55717155</v>
      </c>
      <c r="I25" s="18" t="n">
        <v>27.42815068</v>
      </c>
      <c r="J25" s="20" t="n">
        <v>0.60831915</v>
      </c>
      <c r="K25" s="18" t="n">
        <v>18.41024486</v>
      </c>
      <c r="L25" s="20" t="n">
        <v>0.61800965</v>
      </c>
      <c r="M25" s="18" t="n">
        <v>9.22884723</v>
      </c>
      <c r="N25" s="20" t="n">
        <v>0.42480659</v>
      </c>
      <c r="O25" s="18" t="n">
        <v>0.26888821</v>
      </c>
      <c r="P25" s="20" t="n">
        <v>0.07687529999999999</v>
      </c>
      <c r="Q25" s="18" t="s">
        <v>182</v>
      </c>
      <c r="R25" s="20" t="s">
        <v>182</v>
      </c>
      <c r="S25" s="18" t="n">
        <v>0</v>
      </c>
      <c r="T25" s="20" t="n">
        <v>0</v>
      </c>
      <c r="U25" s="18" t="n">
        <v>0</v>
      </c>
      <c r="V25" s="20" t="n">
        <v>0</v>
      </c>
      <c r="W25" s="18" t="n">
        <v>1.08687328</v>
      </c>
      <c r="X25" s="20" t="n">
        <v>0.15671889</v>
      </c>
    </row>
    <row r="26" spans="1:24">
      <c r="A26" s="15" t="s">
        <v>201</v>
      </c>
      <c r="B26" s="17" t="n">
        <v>4869</v>
      </c>
      <c r="C26" s="18">
        <f>(100.0/B26*100)</f>
        <v/>
      </c>
      <c r="D26" s="19" t="n">
        <v>4769</v>
      </c>
      <c r="E26" s="18" t="n">
        <v>6.84505128</v>
      </c>
      <c r="F26" s="20" t="n">
        <v>0.38680419</v>
      </c>
      <c r="G26" s="18" t="n">
        <v>12.43860722</v>
      </c>
      <c r="H26" s="20" t="n">
        <v>0.47615731</v>
      </c>
      <c r="I26" s="18" t="n">
        <v>21.77642614</v>
      </c>
      <c r="J26" s="20" t="n">
        <v>0.63241868</v>
      </c>
      <c r="K26" s="18" t="n">
        <v>28.9434361</v>
      </c>
      <c r="L26" s="20" t="n">
        <v>0.70821957</v>
      </c>
      <c r="M26" s="18" t="n">
        <v>27.56863309</v>
      </c>
      <c r="N26" s="20" t="n">
        <v>0.66627822</v>
      </c>
      <c r="O26" s="18" t="n">
        <v>0</v>
      </c>
      <c r="P26" s="20" t="n">
        <v>0</v>
      </c>
      <c r="Q26" s="18" t="s">
        <v>182</v>
      </c>
      <c r="R26" s="20" t="s">
        <v>182</v>
      </c>
      <c r="S26" s="18" t="n">
        <v>0</v>
      </c>
      <c r="T26" s="20" t="n">
        <v>0</v>
      </c>
      <c r="U26" s="18" t="n">
        <v>0</v>
      </c>
      <c r="V26" s="20" t="n">
        <v>0</v>
      </c>
      <c r="W26" s="18" t="n">
        <v>2.42784617</v>
      </c>
      <c r="X26" s="20" t="n">
        <v>0.29055928</v>
      </c>
    </row>
    <row r="27" spans="1:24">
      <c r="A27" s="15" t="s">
        <v>202</v>
      </c>
      <c r="B27" s="17" t="n">
        <v>5299</v>
      </c>
      <c r="C27" s="18">
        <f>(174.0/B27*100)</f>
        <v/>
      </c>
      <c r="D27" s="19" t="n">
        <v>5125</v>
      </c>
      <c r="E27" s="18" t="n">
        <v>10.32298621</v>
      </c>
      <c r="F27" s="20" t="n">
        <v>0.46272968</v>
      </c>
      <c r="G27" s="18" t="n">
        <v>9.97134426</v>
      </c>
      <c r="H27" s="20" t="n">
        <v>0.40689319</v>
      </c>
      <c r="I27" s="18" t="n">
        <v>18.16131286</v>
      </c>
      <c r="J27" s="20" t="n">
        <v>0.52850347</v>
      </c>
      <c r="K27" s="18" t="n">
        <v>23.84097634</v>
      </c>
      <c r="L27" s="20" t="n">
        <v>0.47144546</v>
      </c>
      <c r="M27" s="18" t="n">
        <v>27.2848749</v>
      </c>
      <c r="N27" s="20" t="n">
        <v>0.62339687</v>
      </c>
      <c r="O27" s="18" t="n">
        <v>1.20784237</v>
      </c>
      <c r="P27" s="20" t="n">
        <v>0.13609798</v>
      </c>
      <c r="Q27" s="18" t="s">
        <v>182</v>
      </c>
      <c r="R27" s="20" t="s">
        <v>182</v>
      </c>
      <c r="S27" s="18" t="n">
        <v>0</v>
      </c>
      <c r="T27" s="20" t="n">
        <v>0</v>
      </c>
      <c r="U27" s="18" t="n">
        <v>0</v>
      </c>
      <c r="V27" s="20" t="n">
        <v>0</v>
      </c>
      <c r="W27" s="18" t="n">
        <v>9.210663050000001</v>
      </c>
      <c r="X27" s="20" t="n">
        <v>0.35097036</v>
      </c>
    </row>
    <row r="28" spans="1:24">
      <c r="A28" s="15" t="s">
        <v>203</v>
      </c>
      <c r="B28" s="17" t="n">
        <v>7568</v>
      </c>
      <c r="C28" s="18">
        <f>(134.0/B28*100)</f>
        <v/>
      </c>
      <c r="D28" s="19" t="n">
        <v>7434</v>
      </c>
      <c r="E28" s="18" t="n">
        <v>34.78354716</v>
      </c>
      <c r="F28" s="20" t="n">
        <v>0.89434533</v>
      </c>
      <c r="G28" s="18" t="n">
        <v>16.26002812</v>
      </c>
      <c r="H28" s="20" t="n">
        <v>0.52700045</v>
      </c>
      <c r="I28" s="18" t="n">
        <v>19.89152061</v>
      </c>
      <c r="J28" s="20" t="n">
        <v>0.58884888</v>
      </c>
      <c r="K28" s="18" t="n">
        <v>15.52448074</v>
      </c>
      <c r="L28" s="20" t="n">
        <v>0.60661725</v>
      </c>
      <c r="M28" s="18" t="n">
        <v>9.614310919999999</v>
      </c>
      <c r="N28" s="20" t="n">
        <v>0.48716717</v>
      </c>
      <c r="O28" s="18" t="n">
        <v>2.26125479</v>
      </c>
      <c r="P28" s="20" t="n">
        <v>0.33076029</v>
      </c>
      <c r="Q28" s="18" t="s">
        <v>182</v>
      </c>
      <c r="R28" s="20" t="s">
        <v>182</v>
      </c>
      <c r="S28" s="18" t="n">
        <v>0</v>
      </c>
      <c r="T28" s="20" t="n">
        <v>0</v>
      </c>
      <c r="U28" s="18" t="n">
        <v>0</v>
      </c>
      <c r="V28" s="20" t="n">
        <v>0</v>
      </c>
      <c r="W28" s="18" t="n">
        <v>1.66485765</v>
      </c>
      <c r="X28" s="20" t="n">
        <v>0.2126621</v>
      </c>
    </row>
    <row r="29" spans="1:24">
      <c r="A29" s="15" t="s">
        <v>204</v>
      </c>
      <c r="B29" s="17" t="n">
        <v>5385</v>
      </c>
      <c r="C29" s="18">
        <f>(36.0/B29*100)</f>
        <v/>
      </c>
      <c r="D29" s="19" t="n">
        <v>5349</v>
      </c>
      <c r="E29" s="18" t="n">
        <v>27.82839607</v>
      </c>
      <c r="F29" s="20" t="n">
        <v>0.68523224</v>
      </c>
      <c r="G29" s="18" t="n">
        <v>17.10680471</v>
      </c>
      <c r="H29" s="20" t="n">
        <v>0.52126558</v>
      </c>
      <c r="I29" s="18" t="n">
        <v>21.81868585</v>
      </c>
      <c r="J29" s="20" t="n">
        <v>0.61809182</v>
      </c>
      <c r="K29" s="18" t="n">
        <v>17.42067711</v>
      </c>
      <c r="L29" s="20" t="n">
        <v>0.54407877</v>
      </c>
      <c r="M29" s="18" t="n">
        <v>11.14454431</v>
      </c>
      <c r="N29" s="20" t="n">
        <v>0.43786645</v>
      </c>
      <c r="O29" s="18" t="n">
        <v>0.11228954</v>
      </c>
      <c r="P29" s="20" t="n">
        <v>0.03614922</v>
      </c>
      <c r="Q29" s="18" t="s">
        <v>182</v>
      </c>
      <c r="R29" s="20" t="s">
        <v>182</v>
      </c>
      <c r="S29" s="18" t="n">
        <v>2.76922343</v>
      </c>
      <c r="T29" s="20" t="n">
        <v>0.24152133</v>
      </c>
      <c r="U29" s="18" t="n">
        <v>0</v>
      </c>
      <c r="V29" s="20" t="n">
        <v>0</v>
      </c>
      <c r="W29" s="18" t="n">
        <v>1.79937898</v>
      </c>
      <c r="X29" s="20" t="n">
        <v>0.30019452</v>
      </c>
    </row>
    <row r="30" spans="1:24">
      <c r="A30" s="15" t="s">
        <v>205</v>
      </c>
      <c r="B30" s="17" t="n">
        <v>4520</v>
      </c>
      <c r="C30" s="18">
        <f>(546.0/B30*100)</f>
        <v/>
      </c>
      <c r="D30" s="19" t="n">
        <v>3974</v>
      </c>
      <c r="E30" s="18" t="n">
        <v>19.35342711</v>
      </c>
      <c r="F30" s="20" t="n">
        <v>0.63464915</v>
      </c>
      <c r="G30" s="18" t="n">
        <v>18.01174048</v>
      </c>
      <c r="H30" s="20" t="n">
        <v>0.60632075</v>
      </c>
      <c r="I30" s="18" t="n">
        <v>26.36130175</v>
      </c>
      <c r="J30" s="20" t="n">
        <v>0.72228014</v>
      </c>
      <c r="K30" s="18" t="n">
        <v>16.86229735</v>
      </c>
      <c r="L30" s="20" t="n">
        <v>0.52661883</v>
      </c>
      <c r="M30" s="18" t="n">
        <v>12.44684652</v>
      </c>
      <c r="N30" s="20" t="n">
        <v>0.5645845</v>
      </c>
      <c r="O30" s="18" t="n">
        <v>0.80221346</v>
      </c>
      <c r="P30" s="20" t="n">
        <v>0.15627369</v>
      </c>
      <c r="Q30" s="18" t="s">
        <v>182</v>
      </c>
      <c r="R30" s="20" t="s">
        <v>182</v>
      </c>
      <c r="S30" s="18" t="n">
        <v>0</v>
      </c>
      <c r="T30" s="20" t="n">
        <v>0</v>
      </c>
      <c r="U30" s="18" t="n">
        <v>0</v>
      </c>
      <c r="V30" s="20" t="n">
        <v>0</v>
      </c>
      <c r="W30" s="18" t="n">
        <v>6.16217333</v>
      </c>
      <c r="X30" s="20" t="n">
        <v>0.62317464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9.73753106</v>
      </c>
      <c r="F32" s="20" t="n">
        <v>0.43509996</v>
      </c>
      <c r="G32" s="18" t="n">
        <v>15.35465551</v>
      </c>
      <c r="H32" s="20" t="n">
        <v>0.61389444</v>
      </c>
      <c r="I32" s="18" t="n">
        <v>23.74731207</v>
      </c>
      <c r="J32" s="20" t="n">
        <v>0.64366406</v>
      </c>
      <c r="K32" s="18" t="n">
        <v>24.72867401</v>
      </c>
      <c r="L32" s="20" t="n">
        <v>0.58030507</v>
      </c>
      <c r="M32" s="18" t="n">
        <v>23.59992447</v>
      </c>
      <c r="N32" s="20" t="n">
        <v>0.65161841</v>
      </c>
      <c r="O32" s="18" t="n">
        <v>0.34520353</v>
      </c>
      <c r="P32" s="20" t="n">
        <v>0.08409824</v>
      </c>
      <c r="Q32" s="18" t="s">
        <v>182</v>
      </c>
      <c r="R32" s="20" t="s">
        <v>182</v>
      </c>
      <c r="S32" s="18" t="n">
        <v>0</v>
      </c>
      <c r="T32" s="20" t="n">
        <v>0</v>
      </c>
      <c r="U32" s="18" t="n">
        <v>0</v>
      </c>
      <c r="V32" s="20" t="n">
        <v>0</v>
      </c>
      <c r="W32" s="18" t="n">
        <v>2.48669935</v>
      </c>
      <c r="X32" s="20" t="n">
        <v>0.32906785</v>
      </c>
    </row>
    <row r="33" spans="1:24">
      <c r="A33" s="15" t="s">
        <v>208</v>
      </c>
      <c r="B33" s="17" t="n">
        <v>7325</v>
      </c>
      <c r="C33" s="18">
        <f>(235.0/B33*100)</f>
        <v/>
      </c>
      <c r="D33" s="19" t="n">
        <v>7090</v>
      </c>
      <c r="E33" s="18" t="n">
        <v>17.43077549</v>
      </c>
      <c r="F33" s="20" t="n">
        <v>0.51162204</v>
      </c>
      <c r="G33" s="18" t="n">
        <v>15.1156478</v>
      </c>
      <c r="H33" s="20" t="n">
        <v>0.56275103</v>
      </c>
      <c r="I33" s="18" t="n">
        <v>24.74708595</v>
      </c>
      <c r="J33" s="20" t="n">
        <v>0.59774965</v>
      </c>
      <c r="K33" s="18" t="n">
        <v>23.82650656</v>
      </c>
      <c r="L33" s="20" t="n">
        <v>0.6390735400000001</v>
      </c>
      <c r="M33" s="18" t="n">
        <v>15.80520842</v>
      </c>
      <c r="N33" s="20" t="n">
        <v>0.53294587</v>
      </c>
      <c r="O33" s="18" t="n">
        <v>0.23117833</v>
      </c>
      <c r="P33" s="20" t="n">
        <v>0.06103039</v>
      </c>
      <c r="Q33" s="18" t="s">
        <v>182</v>
      </c>
      <c r="R33" s="20" t="s">
        <v>182</v>
      </c>
      <c r="S33" s="18" t="n">
        <v>0</v>
      </c>
      <c r="T33" s="20" t="n">
        <v>0</v>
      </c>
      <c r="U33" s="18" t="n">
        <v>0</v>
      </c>
      <c r="V33" s="20" t="n">
        <v>0</v>
      </c>
      <c r="W33" s="18" t="n">
        <v>2.84359744</v>
      </c>
      <c r="X33" s="20" t="n">
        <v>0.30227134</v>
      </c>
    </row>
    <row r="34" spans="1:24">
      <c r="A34" s="15" t="s">
        <v>209</v>
      </c>
      <c r="B34" s="17" t="n">
        <v>6350</v>
      </c>
      <c r="C34" s="18">
        <f>(86.0/B34*100)</f>
        <v/>
      </c>
      <c r="D34" s="19" t="n">
        <v>6264</v>
      </c>
      <c r="E34" s="18" t="n">
        <v>11.28580357</v>
      </c>
      <c r="F34" s="20" t="n">
        <v>0.55773441</v>
      </c>
      <c r="G34" s="18" t="n">
        <v>13.77043871</v>
      </c>
      <c r="H34" s="20" t="n">
        <v>0.41388153</v>
      </c>
      <c r="I34" s="18" t="n">
        <v>18.88529993</v>
      </c>
      <c r="J34" s="20" t="n">
        <v>0.53727507</v>
      </c>
      <c r="K34" s="18" t="n">
        <v>21.56655527</v>
      </c>
      <c r="L34" s="20" t="n">
        <v>0.5661668399999999</v>
      </c>
      <c r="M34" s="18" t="n">
        <v>24.59952785</v>
      </c>
      <c r="N34" s="20" t="n">
        <v>0.60008998</v>
      </c>
      <c r="O34" s="18" t="n">
        <v>1.1664654</v>
      </c>
      <c r="P34" s="20" t="n">
        <v>0.13798504</v>
      </c>
      <c r="Q34" s="18" t="s">
        <v>182</v>
      </c>
      <c r="R34" s="20" t="s">
        <v>182</v>
      </c>
      <c r="S34" s="18" t="n">
        <v>2.57979626</v>
      </c>
      <c r="T34" s="20" t="n">
        <v>0.53532241</v>
      </c>
      <c r="U34" s="18" t="n">
        <v>0</v>
      </c>
      <c r="V34" s="20" t="n">
        <v>0</v>
      </c>
      <c r="W34" s="18" t="n">
        <v>6.14611301</v>
      </c>
      <c r="X34" s="20" t="n">
        <v>0.62141557</v>
      </c>
    </row>
    <row r="35" spans="1:24">
      <c r="A35" s="15" t="s">
        <v>210</v>
      </c>
      <c r="B35" s="17" t="n">
        <v>6406</v>
      </c>
      <c r="C35" s="18">
        <f>(69.0/B35*100)</f>
        <v/>
      </c>
      <c r="D35" s="19" t="n">
        <v>6337</v>
      </c>
      <c r="E35" s="18" t="n">
        <v>12.47635495</v>
      </c>
      <c r="F35" s="20" t="n">
        <v>0.43520483</v>
      </c>
      <c r="G35" s="18" t="n">
        <v>14.30849435</v>
      </c>
      <c r="H35" s="20" t="n">
        <v>0.61899762</v>
      </c>
      <c r="I35" s="18" t="n">
        <v>23.73740003</v>
      </c>
      <c r="J35" s="20" t="n">
        <v>0.6586622</v>
      </c>
      <c r="K35" s="18" t="n">
        <v>24.61070017</v>
      </c>
      <c r="L35" s="20" t="n">
        <v>0.67744587</v>
      </c>
      <c r="M35" s="18" t="n">
        <v>19.5369855</v>
      </c>
      <c r="N35" s="20" t="n">
        <v>0.61905217</v>
      </c>
      <c r="O35" s="18" t="n">
        <v>0.52739161</v>
      </c>
      <c r="P35" s="20" t="n">
        <v>0.09266228</v>
      </c>
      <c r="Q35" s="18" t="s">
        <v>182</v>
      </c>
      <c r="R35" s="20" t="s">
        <v>182</v>
      </c>
      <c r="S35" s="18" t="n">
        <v>1.04009655</v>
      </c>
      <c r="T35" s="20" t="n">
        <v>0.05691651</v>
      </c>
      <c r="U35" s="18" t="n">
        <v>0</v>
      </c>
      <c r="V35" s="20" t="n">
        <v>0</v>
      </c>
      <c r="W35" s="18" t="n">
        <v>3.76257683</v>
      </c>
      <c r="X35" s="20" t="n">
        <v>0.23064502</v>
      </c>
    </row>
    <row r="36" spans="1:24">
      <c r="A36" s="15" t="s">
        <v>211</v>
      </c>
      <c r="B36" s="17" t="n">
        <v>6736</v>
      </c>
      <c r="C36" s="18">
        <f>(49.0/B36*100)</f>
        <v/>
      </c>
      <c r="D36" s="19" t="n">
        <v>6687</v>
      </c>
      <c r="E36" s="18" t="n">
        <v>22.25071522</v>
      </c>
      <c r="F36" s="20" t="n">
        <v>0.55737412</v>
      </c>
      <c r="G36" s="18" t="n">
        <v>16.25028887</v>
      </c>
      <c r="H36" s="20" t="n">
        <v>0.46533388</v>
      </c>
      <c r="I36" s="18" t="n">
        <v>22.54315752</v>
      </c>
      <c r="J36" s="20" t="n">
        <v>0.55468368</v>
      </c>
      <c r="K36" s="18" t="n">
        <v>20.45384826</v>
      </c>
      <c r="L36" s="20" t="n">
        <v>0.52747542</v>
      </c>
      <c r="M36" s="18" t="n">
        <v>15.19151324</v>
      </c>
      <c r="N36" s="20" t="n">
        <v>0.4224538</v>
      </c>
      <c r="O36" s="18" t="n">
        <v>0.41529674</v>
      </c>
      <c r="P36" s="20" t="n">
        <v>0.08125137</v>
      </c>
      <c r="Q36" s="18" t="s">
        <v>182</v>
      </c>
      <c r="R36" s="20" t="s">
        <v>182</v>
      </c>
      <c r="S36" s="18" t="n">
        <v>0</v>
      </c>
      <c r="T36" s="20" t="n">
        <v>0</v>
      </c>
      <c r="U36" s="18" t="n">
        <v>0</v>
      </c>
      <c r="V36" s="20" t="n">
        <v>0</v>
      </c>
      <c r="W36" s="18" t="n">
        <v>2.89518015</v>
      </c>
      <c r="X36" s="20" t="n">
        <v>0.29048223</v>
      </c>
    </row>
    <row r="37" spans="1:24">
      <c r="A37" s="15" t="s">
        <v>212</v>
      </c>
      <c r="B37" s="17" t="n">
        <v>5458</v>
      </c>
      <c r="C37" s="18">
        <f>(249.0/B37*100)</f>
        <v/>
      </c>
      <c r="D37" s="19" t="n">
        <v>5209</v>
      </c>
      <c r="E37" s="18" t="n">
        <v>14.2373822</v>
      </c>
      <c r="F37" s="20" t="n">
        <v>0.52469906</v>
      </c>
      <c r="G37" s="18" t="n">
        <v>15.36911784</v>
      </c>
      <c r="H37" s="20" t="n">
        <v>0.5490036700000001</v>
      </c>
      <c r="I37" s="18" t="n">
        <v>22.41249445</v>
      </c>
      <c r="J37" s="20" t="n">
        <v>0.53219887</v>
      </c>
      <c r="K37" s="18" t="n">
        <v>21.60459841</v>
      </c>
      <c r="L37" s="20" t="n">
        <v>0.62396487</v>
      </c>
      <c r="M37" s="18" t="n">
        <v>17.57357959</v>
      </c>
      <c r="N37" s="20" t="n">
        <v>0.56873442</v>
      </c>
      <c r="O37" s="18" t="n">
        <v>0.78484913</v>
      </c>
      <c r="P37" s="20" t="n">
        <v>0.13879451</v>
      </c>
      <c r="Q37" s="18" t="s">
        <v>182</v>
      </c>
      <c r="R37" s="20" t="s">
        <v>182</v>
      </c>
      <c r="S37" s="18" t="n">
        <v>0</v>
      </c>
      <c r="T37" s="20" t="n">
        <v>0</v>
      </c>
      <c r="U37" s="18" t="n">
        <v>0</v>
      </c>
      <c r="V37" s="20" t="n">
        <v>0</v>
      </c>
      <c r="W37" s="18" t="n">
        <v>8.01797837</v>
      </c>
      <c r="X37" s="20" t="n">
        <v>0.74179868</v>
      </c>
    </row>
    <row r="38" spans="1:24">
      <c r="A38" s="15" t="s">
        <v>213</v>
      </c>
      <c r="B38" s="17" t="n">
        <v>5860</v>
      </c>
      <c r="C38" s="18">
        <f>(64.0/B38*100)</f>
        <v/>
      </c>
      <c r="D38" s="19" t="n">
        <v>5796</v>
      </c>
      <c r="E38" s="18" t="n">
        <v>14.2824962</v>
      </c>
      <c r="F38" s="20" t="n">
        <v>0.49788595</v>
      </c>
      <c r="G38" s="18" t="n">
        <v>11.7395003</v>
      </c>
      <c r="H38" s="20" t="n">
        <v>0.4709684</v>
      </c>
      <c r="I38" s="18" t="n">
        <v>20.45858732</v>
      </c>
      <c r="J38" s="20" t="n">
        <v>0.56357907</v>
      </c>
      <c r="K38" s="18" t="n">
        <v>22.52732003</v>
      </c>
      <c r="L38" s="20" t="n">
        <v>0.59738356</v>
      </c>
      <c r="M38" s="18" t="n">
        <v>24.4407564</v>
      </c>
      <c r="N38" s="20" t="n">
        <v>0.73294062</v>
      </c>
      <c r="O38" s="18" t="n">
        <v>0.63859184</v>
      </c>
      <c r="P38" s="20" t="n">
        <v>0.12641848</v>
      </c>
      <c r="Q38" s="18" t="s">
        <v>182</v>
      </c>
      <c r="R38" s="20" t="s">
        <v>182</v>
      </c>
      <c r="S38" s="18" t="n">
        <v>0</v>
      </c>
      <c r="T38" s="20" t="n">
        <v>0</v>
      </c>
      <c r="U38" s="18" t="n">
        <v>0</v>
      </c>
      <c r="V38" s="20" t="n">
        <v>0</v>
      </c>
      <c r="W38" s="18" t="n">
        <v>5.91274792</v>
      </c>
      <c r="X38" s="20" t="n">
        <v>0.5192903800000001</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13.29541415</v>
      </c>
      <c r="F40" s="20" t="n">
        <v>0.52733641</v>
      </c>
      <c r="G40" s="18" t="n">
        <v>12.92465071</v>
      </c>
      <c r="H40" s="20" t="n">
        <v>0.44808041</v>
      </c>
      <c r="I40" s="18" t="n">
        <v>22.98025417</v>
      </c>
      <c r="J40" s="20" t="n">
        <v>0.6738358800000001</v>
      </c>
      <c r="K40" s="18" t="n">
        <v>19.42004895</v>
      </c>
      <c r="L40" s="20" t="n">
        <v>0.59993539</v>
      </c>
      <c r="M40" s="18" t="n">
        <v>16.83066837</v>
      </c>
      <c r="N40" s="20" t="n">
        <v>0.62182846</v>
      </c>
      <c r="O40" s="18" t="n">
        <v>0.41341733</v>
      </c>
      <c r="P40" s="20" t="n">
        <v>0.09588235000000001</v>
      </c>
      <c r="Q40" s="18" t="s">
        <v>182</v>
      </c>
      <c r="R40" s="20" t="s">
        <v>182</v>
      </c>
      <c r="S40" s="18" t="n">
        <v>8.997510549999999</v>
      </c>
      <c r="T40" s="20" t="n">
        <v>0.2011408</v>
      </c>
      <c r="U40" s="18" t="n">
        <v>0</v>
      </c>
      <c r="V40" s="20" t="n">
        <v>0</v>
      </c>
      <c r="W40" s="18" t="n">
        <v>5.13803576</v>
      </c>
      <c r="X40" s="20" t="n">
        <v>0.7522073</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14.08724567</v>
      </c>
      <c r="F46" s="20" t="n">
        <v>0.51373345</v>
      </c>
      <c r="G46" s="18" t="n">
        <v>9.594153110000001</v>
      </c>
      <c r="H46" s="20" t="n">
        <v>0.33218549</v>
      </c>
      <c r="I46" s="18" t="n">
        <v>12.44919691</v>
      </c>
      <c r="J46" s="20" t="n">
        <v>0.39074025</v>
      </c>
      <c r="K46" s="18" t="n">
        <v>15.0279107</v>
      </c>
      <c r="L46" s="20" t="n">
        <v>0.43362325</v>
      </c>
      <c r="M46" s="18" t="n">
        <v>14.78453627</v>
      </c>
      <c r="N46" s="20" t="n">
        <v>0.48340277</v>
      </c>
      <c r="O46" s="18" t="n">
        <v>1.13942081</v>
      </c>
      <c r="P46" s="20" t="n">
        <v>0.10156822</v>
      </c>
      <c r="Q46" s="18" t="s">
        <v>182</v>
      </c>
      <c r="R46" s="20" t="s">
        <v>182</v>
      </c>
      <c r="S46" s="18" t="n">
        <v>0</v>
      </c>
      <c r="T46" s="20" t="n">
        <v>0</v>
      </c>
      <c r="U46" s="18" t="n">
        <v>0</v>
      </c>
      <c r="V46" s="20" t="n">
        <v>0</v>
      </c>
      <c r="W46" s="18" t="n">
        <v>32.91753652</v>
      </c>
      <c r="X46" s="20" t="n">
        <v>1.25987882</v>
      </c>
    </row>
    <row r="47" spans="1:24">
      <c r="A47" s="15" t="s">
        <v>222</v>
      </c>
      <c r="B47" s="17" t="n">
        <v>5928</v>
      </c>
      <c r="C47" s="18">
        <f>(148.0/B47*100)</f>
        <v/>
      </c>
      <c r="D47" s="19" t="n">
        <v>5780</v>
      </c>
      <c r="E47" s="18" t="n">
        <v>12.40182455</v>
      </c>
      <c r="F47" s="20" t="n">
        <v>0.49293741</v>
      </c>
      <c r="G47" s="18" t="n">
        <v>11.34441927</v>
      </c>
      <c r="H47" s="20" t="n">
        <v>0.46215528</v>
      </c>
      <c r="I47" s="18" t="n">
        <v>16.42421669</v>
      </c>
      <c r="J47" s="20" t="n">
        <v>0.5259184099999999</v>
      </c>
      <c r="K47" s="18" t="n">
        <v>20.64019943</v>
      </c>
      <c r="L47" s="20" t="n">
        <v>0.69660799</v>
      </c>
      <c r="M47" s="18" t="n">
        <v>22.88150204</v>
      </c>
      <c r="N47" s="20" t="n">
        <v>0.68820741</v>
      </c>
      <c r="O47" s="18" t="n">
        <v>1.43520156</v>
      </c>
      <c r="P47" s="20" t="n">
        <v>0.18695101</v>
      </c>
      <c r="Q47" s="18" t="s">
        <v>182</v>
      </c>
      <c r="R47" s="20" t="s">
        <v>182</v>
      </c>
      <c r="S47" s="18" t="n">
        <v>0</v>
      </c>
      <c r="T47" s="20" t="n">
        <v>0</v>
      </c>
      <c r="U47" s="18" t="n">
        <v>0</v>
      </c>
      <c r="V47" s="20" t="n">
        <v>0</v>
      </c>
      <c r="W47" s="18" t="n">
        <v>14.87263646</v>
      </c>
      <c r="X47" s="20" t="n">
        <v>1.10015546</v>
      </c>
    </row>
    <row r="48" spans="1:24">
      <c r="A48" s="15" t="s">
        <v>223</v>
      </c>
      <c r="B48" s="17" t="n">
        <v>9841</v>
      </c>
      <c r="C48" s="18">
        <f>(19.0/B48*100)</f>
        <v/>
      </c>
      <c r="D48" s="19" t="n">
        <v>9822</v>
      </c>
      <c r="E48" s="18" t="n">
        <v>19.72658903</v>
      </c>
      <c r="F48" s="20" t="n">
        <v>0.66386403</v>
      </c>
      <c r="G48" s="18" t="n">
        <v>16.95900317</v>
      </c>
      <c r="H48" s="20" t="n">
        <v>0.63432311</v>
      </c>
      <c r="I48" s="18" t="n">
        <v>28.83844114</v>
      </c>
      <c r="J48" s="20" t="n">
        <v>0.98593504</v>
      </c>
      <c r="K48" s="18" t="n">
        <v>17.61415353</v>
      </c>
      <c r="L48" s="20" t="n">
        <v>0.759361</v>
      </c>
      <c r="M48" s="18" t="n">
        <v>13.50214095</v>
      </c>
      <c r="N48" s="20" t="n">
        <v>0.50008845</v>
      </c>
      <c r="O48" s="18" t="n">
        <v>2.15559195</v>
      </c>
      <c r="P48" s="20" t="n">
        <v>0.33339127</v>
      </c>
      <c r="Q48" s="18" t="s">
        <v>182</v>
      </c>
      <c r="R48" s="20" t="s">
        <v>182</v>
      </c>
      <c r="S48" s="18" t="n">
        <v>0</v>
      </c>
      <c r="T48" s="20" t="n">
        <v>0</v>
      </c>
      <c r="U48" s="18" t="n">
        <v>0</v>
      </c>
      <c r="V48" s="20" t="n">
        <v>0</v>
      </c>
      <c r="W48" s="18" t="n">
        <v>1.20408022</v>
      </c>
      <c r="X48" s="20" t="n">
        <v>0.37909787</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26.36265788</v>
      </c>
      <c r="F50" s="20" t="n">
        <v>0.77791515</v>
      </c>
      <c r="G50" s="18" t="n">
        <v>16.18516249</v>
      </c>
      <c r="H50" s="20" t="n">
        <v>0.44647899</v>
      </c>
      <c r="I50" s="18" t="n">
        <v>20.26111299</v>
      </c>
      <c r="J50" s="20" t="n">
        <v>0.54967999</v>
      </c>
      <c r="K50" s="18" t="n">
        <v>17.20307193</v>
      </c>
      <c r="L50" s="20" t="n">
        <v>0.44774203</v>
      </c>
      <c r="M50" s="18" t="n">
        <v>12.13799666</v>
      </c>
      <c r="N50" s="20" t="n">
        <v>0.48006905</v>
      </c>
      <c r="O50" s="18" t="n">
        <v>1.73733927</v>
      </c>
      <c r="P50" s="20" t="n">
        <v>0.2637219</v>
      </c>
      <c r="Q50" s="18" t="s">
        <v>182</v>
      </c>
      <c r="R50" s="20" t="s">
        <v>182</v>
      </c>
      <c r="S50" s="18" t="n">
        <v>0</v>
      </c>
      <c r="T50" s="20" t="n">
        <v>0</v>
      </c>
      <c r="U50" s="18" t="n">
        <v>0</v>
      </c>
      <c r="V50" s="20" t="n">
        <v>0</v>
      </c>
      <c r="W50" s="18" t="n">
        <v>6.11265877</v>
      </c>
      <c r="X50" s="20" t="n">
        <v>0.58736614</v>
      </c>
    </row>
    <row r="51" spans="1:24">
      <c r="A51" s="15" t="s">
        <v>226</v>
      </c>
      <c r="B51" s="17" t="n">
        <v>6866</v>
      </c>
      <c r="C51" s="18">
        <f>(117.0/B51*100)</f>
        <v/>
      </c>
      <c r="D51" s="19" t="n">
        <v>6749</v>
      </c>
      <c r="E51" s="18" t="n">
        <v>28.43811804</v>
      </c>
      <c r="F51" s="20" t="n">
        <v>0.85327171</v>
      </c>
      <c r="G51" s="18" t="n">
        <v>11.64004116</v>
      </c>
      <c r="H51" s="20" t="n">
        <v>0.4546633</v>
      </c>
      <c r="I51" s="18" t="n">
        <v>14.20652983</v>
      </c>
      <c r="J51" s="20" t="n">
        <v>0.51043465</v>
      </c>
      <c r="K51" s="18" t="n">
        <v>13.39142112</v>
      </c>
      <c r="L51" s="20" t="n">
        <v>0.45741906</v>
      </c>
      <c r="M51" s="18" t="n">
        <v>11.40523358</v>
      </c>
      <c r="N51" s="20" t="n">
        <v>0.4567333</v>
      </c>
      <c r="O51" s="18" t="n">
        <v>0.58299198</v>
      </c>
      <c r="P51" s="20" t="n">
        <v>0.10103176</v>
      </c>
      <c r="Q51" s="18" t="s">
        <v>182</v>
      </c>
      <c r="R51" s="20" t="s">
        <v>182</v>
      </c>
      <c r="S51" s="18" t="n">
        <v>10.58123437</v>
      </c>
      <c r="T51" s="20" t="n">
        <v>0.61247783</v>
      </c>
      <c r="U51" s="18" t="n">
        <v>0</v>
      </c>
      <c r="V51" s="20" t="n">
        <v>0</v>
      </c>
      <c r="W51" s="18" t="n">
        <v>9.75442992</v>
      </c>
      <c r="X51" s="20" t="n">
        <v>1.19698933</v>
      </c>
    </row>
    <row r="52" spans="1:24">
      <c r="A52" s="15" t="s">
        <v>227</v>
      </c>
      <c r="B52" s="17" t="n">
        <v>5809</v>
      </c>
      <c r="C52" s="18">
        <f>(119.0/B52*100)</f>
        <v/>
      </c>
      <c r="D52" s="19" t="n">
        <v>5690</v>
      </c>
      <c r="E52" s="18" t="n">
        <v>18.2840649</v>
      </c>
      <c r="F52" s="20" t="n">
        <v>0.558135</v>
      </c>
      <c r="G52" s="18" t="n">
        <v>16.38918698</v>
      </c>
      <c r="H52" s="20" t="n">
        <v>0.47150577</v>
      </c>
      <c r="I52" s="18" t="n">
        <v>22.42105664</v>
      </c>
      <c r="J52" s="20" t="n">
        <v>0.52289176</v>
      </c>
      <c r="K52" s="18" t="n">
        <v>20.61913024</v>
      </c>
      <c r="L52" s="20" t="n">
        <v>0.51567653</v>
      </c>
      <c r="M52" s="18" t="n">
        <v>16.80016415</v>
      </c>
      <c r="N52" s="20" t="n">
        <v>0.44575984</v>
      </c>
      <c r="O52" s="18" t="n">
        <v>0.34062239</v>
      </c>
      <c r="P52" s="20" t="n">
        <v>0.08848725</v>
      </c>
      <c r="Q52" s="18" t="s">
        <v>182</v>
      </c>
      <c r="R52" s="20" t="s">
        <v>182</v>
      </c>
      <c r="S52" s="18" t="n">
        <v>0</v>
      </c>
      <c r="T52" s="20" t="n">
        <v>0</v>
      </c>
      <c r="U52" s="18" t="n">
        <v>0</v>
      </c>
      <c r="V52" s="20" t="n">
        <v>0</v>
      </c>
      <c r="W52" s="18" t="n">
        <v>5.14577471</v>
      </c>
      <c r="X52" s="20" t="n">
        <v>0.49414334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25.35339502</v>
      </c>
      <c r="F54" s="20" t="n">
        <v>0.86004858</v>
      </c>
      <c r="G54" s="18" t="n">
        <v>14.20898597</v>
      </c>
      <c r="H54" s="20" t="n">
        <v>0.5933880499999999</v>
      </c>
      <c r="I54" s="18" t="n">
        <v>14.81413712</v>
      </c>
      <c r="J54" s="20" t="n">
        <v>0.65921062</v>
      </c>
      <c r="K54" s="18" t="n">
        <v>17.89048788</v>
      </c>
      <c r="L54" s="20" t="n">
        <v>0.6253908</v>
      </c>
      <c r="M54" s="18" t="n">
        <v>11.65631646</v>
      </c>
      <c r="N54" s="20" t="n">
        <v>0.61518175</v>
      </c>
      <c r="O54" s="18" t="n">
        <v>3.34984056</v>
      </c>
      <c r="P54" s="20" t="n">
        <v>0.32390166</v>
      </c>
      <c r="Q54" s="18" t="s">
        <v>182</v>
      </c>
      <c r="R54" s="20" t="s">
        <v>182</v>
      </c>
      <c r="S54" s="18" t="n">
        <v>0</v>
      </c>
      <c r="T54" s="20" t="n">
        <v>0</v>
      </c>
      <c r="U54" s="18" t="n">
        <v>0</v>
      </c>
      <c r="V54" s="20" t="n">
        <v>0</v>
      </c>
      <c r="W54" s="18" t="n">
        <v>12.72683699</v>
      </c>
      <c r="X54" s="20" t="n">
        <v>0.9268885</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12.44908357</v>
      </c>
      <c r="F56" s="20" t="n">
        <v>0.55648468</v>
      </c>
      <c r="G56" s="18" t="n">
        <v>14.1357396</v>
      </c>
      <c r="H56" s="20" t="n">
        <v>0.50212394</v>
      </c>
      <c r="I56" s="18" t="n">
        <v>28.03881453</v>
      </c>
      <c r="J56" s="20" t="n">
        <v>0.6993749</v>
      </c>
      <c r="K56" s="18" t="n">
        <v>24.58431224</v>
      </c>
      <c r="L56" s="20" t="n">
        <v>0.72669031</v>
      </c>
      <c r="M56" s="18" t="n">
        <v>18.72099629</v>
      </c>
      <c r="N56" s="20" t="n">
        <v>0.70287932</v>
      </c>
      <c r="O56" s="18" t="n">
        <v>0.86016939</v>
      </c>
      <c r="P56" s="20" t="n">
        <v>0.13748164</v>
      </c>
      <c r="Q56" s="18" t="s">
        <v>182</v>
      </c>
      <c r="R56" s="20" t="s">
        <v>182</v>
      </c>
      <c r="S56" s="18" t="n">
        <v>0</v>
      </c>
      <c r="T56" s="20" t="n">
        <v>0</v>
      </c>
      <c r="U56" s="18" t="n">
        <v>0</v>
      </c>
      <c r="V56" s="20" t="n">
        <v>0</v>
      </c>
      <c r="W56" s="18" t="n">
        <v>1.21088438</v>
      </c>
      <c r="X56" s="20" t="n">
        <v>0.26582068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10.51194331</v>
      </c>
      <c r="F61" s="20" t="n">
        <v>0.46167151</v>
      </c>
      <c r="G61" s="18" t="n">
        <v>12.8824656</v>
      </c>
      <c r="H61" s="20" t="n">
        <v>0.48257884</v>
      </c>
      <c r="I61" s="18" t="n">
        <v>24.17930851</v>
      </c>
      <c r="J61" s="20" t="n">
        <v>0.60947117</v>
      </c>
      <c r="K61" s="18" t="n">
        <v>23.48716055</v>
      </c>
      <c r="L61" s="20" t="n">
        <v>0.57148379</v>
      </c>
      <c r="M61" s="18" t="n">
        <v>23.12634476</v>
      </c>
      <c r="N61" s="20" t="n">
        <v>0.6144912</v>
      </c>
      <c r="O61" s="18" t="n">
        <v>1.1148369</v>
      </c>
      <c r="P61" s="20" t="n">
        <v>0.15882437</v>
      </c>
      <c r="Q61" s="18" t="s">
        <v>182</v>
      </c>
      <c r="R61" s="20" t="s">
        <v>182</v>
      </c>
      <c r="S61" s="18" t="n">
        <v>0</v>
      </c>
      <c r="T61" s="20" t="n">
        <v>0</v>
      </c>
      <c r="U61" s="18" t="n">
        <v>0</v>
      </c>
      <c r="V61" s="20" t="n">
        <v>0</v>
      </c>
      <c r="W61" s="18" t="n">
        <v>4.69794038</v>
      </c>
      <c r="X61" s="20" t="n">
        <v>0.626389</v>
      </c>
    </row>
    <row r="62" spans="1:24">
      <c r="A62" s="15" t="s">
        <v>237</v>
      </c>
      <c r="B62" s="17" t="n">
        <v>4476</v>
      </c>
      <c r="C62" s="18">
        <f>(5.0/B62*100)</f>
        <v/>
      </c>
      <c r="D62" s="19" t="n">
        <v>4471</v>
      </c>
      <c r="E62" s="18" t="n">
        <v>18.89519943</v>
      </c>
      <c r="F62" s="20" t="n">
        <v>0.61090435</v>
      </c>
      <c r="G62" s="18" t="n">
        <v>18.06622391</v>
      </c>
      <c r="H62" s="20" t="n">
        <v>0.5132696</v>
      </c>
      <c r="I62" s="18" t="n">
        <v>25.81719865</v>
      </c>
      <c r="J62" s="20" t="n">
        <v>0.63786599</v>
      </c>
      <c r="K62" s="18" t="n">
        <v>20.85688259</v>
      </c>
      <c r="L62" s="20" t="n">
        <v>0.63584327</v>
      </c>
      <c r="M62" s="18" t="n">
        <v>15.26292751</v>
      </c>
      <c r="N62" s="20" t="n">
        <v>0.58384631</v>
      </c>
      <c r="O62" s="18" t="n">
        <v>0.58527585</v>
      </c>
      <c r="P62" s="20" t="n">
        <v>0.13101018</v>
      </c>
      <c r="Q62" s="18" t="s">
        <v>182</v>
      </c>
      <c r="R62" s="20" t="s">
        <v>182</v>
      </c>
      <c r="S62" s="18" t="n">
        <v>0</v>
      </c>
      <c r="T62" s="20" t="n">
        <v>0</v>
      </c>
      <c r="U62" s="18" t="n">
        <v>0</v>
      </c>
      <c r="V62" s="20" t="n">
        <v>0</v>
      </c>
      <c r="W62" s="18" t="n">
        <v>0.51629207</v>
      </c>
      <c r="X62" s="20" t="n">
        <v>0.10311697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23.840925</v>
      </c>
      <c r="F67" s="20" t="n">
        <v>0.75463722</v>
      </c>
      <c r="G67" s="18" t="n">
        <v>19.13009061</v>
      </c>
      <c r="H67" s="20" t="n">
        <v>0.53831642</v>
      </c>
      <c r="I67" s="18" t="n">
        <v>23.37404305</v>
      </c>
      <c r="J67" s="20" t="n">
        <v>0.58183967</v>
      </c>
      <c r="K67" s="18" t="n">
        <v>18.60513231</v>
      </c>
      <c r="L67" s="20" t="n">
        <v>0.53436541</v>
      </c>
      <c r="M67" s="18" t="n">
        <v>8.814269599999999</v>
      </c>
      <c r="N67" s="20" t="n">
        <v>0.39783732</v>
      </c>
      <c r="O67" s="18" t="n">
        <v>4.20584682</v>
      </c>
      <c r="P67" s="20" t="n">
        <v>0.33681729</v>
      </c>
      <c r="Q67" s="18" t="s">
        <v>182</v>
      </c>
      <c r="R67" s="20" t="s">
        <v>182</v>
      </c>
      <c r="S67" s="18" t="n">
        <v>0</v>
      </c>
      <c r="T67" s="20" t="n">
        <v>0</v>
      </c>
      <c r="U67" s="18" t="n">
        <v>0</v>
      </c>
      <c r="V67" s="20" t="n">
        <v>0</v>
      </c>
      <c r="W67" s="18" t="n">
        <v>2.02969261</v>
      </c>
      <c r="X67" s="20" t="n">
        <v>0.19413471</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8.14010592</v>
      </c>
      <c r="F70" s="20" t="n">
        <v>0.37115198</v>
      </c>
      <c r="G70" s="18" t="n">
        <v>10.27165952</v>
      </c>
      <c r="H70" s="20" t="n">
        <v>0.45047577</v>
      </c>
      <c r="I70" s="18" t="n">
        <v>18.36817856</v>
      </c>
      <c r="J70" s="20" t="n">
        <v>0.51167684</v>
      </c>
      <c r="K70" s="18" t="n">
        <v>26.14414412</v>
      </c>
      <c r="L70" s="20" t="n">
        <v>0.70116287</v>
      </c>
      <c r="M70" s="18" t="n">
        <v>30.29261037</v>
      </c>
      <c r="N70" s="20" t="n">
        <v>0.65026145</v>
      </c>
      <c r="O70" s="18" t="n">
        <v>0.78554432</v>
      </c>
      <c r="P70" s="20" t="n">
        <v>0.1032537</v>
      </c>
      <c r="Q70" s="18" t="s">
        <v>182</v>
      </c>
      <c r="R70" s="20" t="s">
        <v>182</v>
      </c>
      <c r="S70" s="18" t="n">
        <v>0</v>
      </c>
      <c r="T70" s="20" t="n">
        <v>0</v>
      </c>
      <c r="U70" s="18" t="n">
        <v>0</v>
      </c>
      <c r="V70" s="20" t="n">
        <v>0</v>
      </c>
      <c r="W70" s="18" t="n">
        <v>5.99775718</v>
      </c>
      <c r="X70" s="20" t="n">
        <v>0.47835266</v>
      </c>
    </row>
    <row r="71" spans="1:24">
      <c r="A71" s="15" t="s">
        <v>246</v>
      </c>
      <c r="B71" s="17" t="n">
        <v>6115</v>
      </c>
      <c r="C71" s="18">
        <f>(116.0/B71*100)</f>
        <v/>
      </c>
      <c r="D71" s="19" t="n">
        <v>5999</v>
      </c>
      <c r="E71" s="18" t="n">
        <v>14.18415643</v>
      </c>
      <c r="F71" s="20" t="n">
        <v>0.39766636</v>
      </c>
      <c r="G71" s="18" t="n">
        <v>13.59059564</v>
      </c>
      <c r="H71" s="20" t="n">
        <v>0.42010464</v>
      </c>
      <c r="I71" s="18" t="n">
        <v>27.99295047</v>
      </c>
      <c r="J71" s="20" t="n">
        <v>0.60948378</v>
      </c>
      <c r="K71" s="18" t="n">
        <v>23.75171073</v>
      </c>
      <c r="L71" s="20" t="n">
        <v>0.61565355</v>
      </c>
      <c r="M71" s="18" t="n">
        <v>18.85408481</v>
      </c>
      <c r="N71" s="20" t="n">
        <v>0.48017909</v>
      </c>
      <c r="O71" s="18" t="n">
        <v>0.43846837</v>
      </c>
      <c r="P71" s="20" t="n">
        <v>0.07809650999999999</v>
      </c>
      <c r="Q71" s="18" t="s">
        <v>182</v>
      </c>
      <c r="R71" s="20" t="s">
        <v>182</v>
      </c>
      <c r="S71" s="18" t="n">
        <v>0</v>
      </c>
      <c r="T71" s="20" t="n">
        <v>0</v>
      </c>
      <c r="U71" s="18" t="n">
        <v>0</v>
      </c>
      <c r="V71" s="20" t="n">
        <v>0</v>
      </c>
      <c r="W71" s="18" t="n">
        <v>1.18803355</v>
      </c>
      <c r="X71" s="20" t="n">
        <v>0.13817077</v>
      </c>
    </row>
    <row r="72" spans="1:24">
      <c r="A72" s="15" t="s">
        <v>247</v>
      </c>
      <c r="B72" s="17" t="n">
        <v>7708</v>
      </c>
      <c r="C72" s="18">
        <f>(8.0/B72*100)</f>
        <v/>
      </c>
      <c r="D72" s="19" t="n">
        <v>7700</v>
      </c>
      <c r="E72" s="18" t="n">
        <v>15.35646067</v>
      </c>
      <c r="F72" s="20" t="n">
        <v>0.44820734</v>
      </c>
      <c r="G72" s="18" t="n">
        <v>15.44790301</v>
      </c>
      <c r="H72" s="20" t="n">
        <v>0.42695863</v>
      </c>
      <c r="I72" s="18" t="n">
        <v>28.34429432</v>
      </c>
      <c r="J72" s="20" t="n">
        <v>0.60614987</v>
      </c>
      <c r="K72" s="18" t="n">
        <v>23.05498628</v>
      </c>
      <c r="L72" s="20" t="n">
        <v>0.49605989</v>
      </c>
      <c r="M72" s="18" t="n">
        <v>16.62976612</v>
      </c>
      <c r="N72" s="20" t="n">
        <v>0.521222</v>
      </c>
      <c r="O72" s="18" t="n">
        <v>0.58560189</v>
      </c>
      <c r="P72" s="20" t="n">
        <v>0.09794811</v>
      </c>
      <c r="Q72" s="18" t="s">
        <v>182</v>
      </c>
      <c r="R72" s="20" t="s">
        <v>182</v>
      </c>
      <c r="S72" s="18" t="n">
        <v>0</v>
      </c>
      <c r="T72" s="20" t="n">
        <v>0</v>
      </c>
      <c r="U72" s="18" t="n">
        <v>0</v>
      </c>
      <c r="V72" s="20" t="n">
        <v>0</v>
      </c>
      <c r="W72" s="18" t="n">
        <v>0.58098772</v>
      </c>
      <c r="X72" s="20" t="n">
        <v>0.10132136</v>
      </c>
    </row>
    <row r="73" spans="1:24">
      <c r="A73" s="15" t="s">
        <v>248</v>
      </c>
      <c r="B73" s="17" t="n">
        <v>8249</v>
      </c>
      <c r="C73" s="18">
        <f>(236.0/B73*100)</f>
        <v/>
      </c>
      <c r="D73" s="19" t="n">
        <v>8013</v>
      </c>
      <c r="E73" s="18" t="n">
        <v>13.4728622</v>
      </c>
      <c r="F73" s="20" t="n">
        <v>0.57191015</v>
      </c>
      <c r="G73" s="18" t="n">
        <v>14.31171599</v>
      </c>
      <c r="H73" s="20" t="n">
        <v>0.57705772</v>
      </c>
      <c r="I73" s="18" t="n">
        <v>25.41319191</v>
      </c>
      <c r="J73" s="20" t="n">
        <v>0.58569039</v>
      </c>
      <c r="K73" s="18" t="n">
        <v>24.12576668</v>
      </c>
      <c r="L73" s="20" t="n">
        <v>0.64142566</v>
      </c>
      <c r="M73" s="18" t="n">
        <v>18.63002784</v>
      </c>
      <c r="N73" s="20" t="n">
        <v>0.7137805699999999</v>
      </c>
      <c r="O73" s="18" t="n">
        <v>2.48806559</v>
      </c>
      <c r="P73" s="20" t="n">
        <v>0.2497187</v>
      </c>
      <c r="Q73" s="18" t="s">
        <v>182</v>
      </c>
      <c r="R73" s="20" t="s">
        <v>182</v>
      </c>
      <c r="S73" s="18" t="n">
        <v>0</v>
      </c>
      <c r="T73" s="20" t="n">
        <v>0</v>
      </c>
      <c r="U73" s="18" t="n">
        <v>0</v>
      </c>
      <c r="V73" s="20" t="n">
        <v>0</v>
      </c>
      <c r="W73" s="18" t="n">
        <v>1.5583698</v>
      </c>
      <c r="X73" s="20" t="n">
        <v>0.18969849</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20.4902793</v>
      </c>
      <c r="F77" s="20" t="n">
        <v>0.6368001</v>
      </c>
      <c r="G77" s="18" t="n">
        <v>10.03717775</v>
      </c>
      <c r="H77" s="20" t="n">
        <v>0.41047278</v>
      </c>
      <c r="I77" s="18" t="n">
        <v>16.05137997</v>
      </c>
      <c r="J77" s="20" t="n">
        <v>0.59068969</v>
      </c>
      <c r="K77" s="18" t="n">
        <v>18.28122091</v>
      </c>
      <c r="L77" s="20" t="n">
        <v>0.53265538</v>
      </c>
      <c r="M77" s="18" t="n">
        <v>16.88507082</v>
      </c>
      <c r="N77" s="20" t="n">
        <v>0.52555154</v>
      </c>
      <c r="O77" s="18" t="n">
        <v>0.98838266</v>
      </c>
      <c r="P77" s="20" t="n">
        <v>0.11706247</v>
      </c>
      <c r="Q77" s="18" t="s">
        <v>182</v>
      </c>
      <c r="R77" s="20" t="s">
        <v>182</v>
      </c>
      <c r="S77" s="18" t="n">
        <v>0</v>
      </c>
      <c r="T77" s="20" t="n">
        <v>0</v>
      </c>
      <c r="U77" s="18" t="n">
        <v>0</v>
      </c>
      <c r="V77" s="20" t="n">
        <v>0</v>
      </c>
      <c r="W77" s="18" t="n">
        <v>17.26648859</v>
      </c>
      <c r="X77" s="20" t="n">
        <v>0.97404013</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324</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12.85614537</v>
      </c>
      <c r="F7" s="20" t="n">
        <v>0.39956934</v>
      </c>
      <c r="G7" s="18" t="n">
        <v>15.25975131</v>
      </c>
      <c r="H7" s="20" t="n">
        <v>0.37571758</v>
      </c>
      <c r="I7" s="18" t="n">
        <v>29.07229708</v>
      </c>
      <c r="J7" s="20" t="n">
        <v>0.42285423</v>
      </c>
      <c r="K7" s="18" t="n">
        <v>21.6460122</v>
      </c>
      <c r="L7" s="20" t="n">
        <v>0.41330199</v>
      </c>
      <c r="M7" s="18" t="n">
        <v>13.5919579</v>
      </c>
      <c r="N7" s="20" t="n">
        <v>0.36905137</v>
      </c>
      <c r="O7" s="18" t="n">
        <v>0.68415205</v>
      </c>
      <c r="P7" s="20" t="n">
        <v>0.08954156000000001</v>
      </c>
      <c r="Q7" s="18" t="s">
        <v>182</v>
      </c>
      <c r="R7" s="20" t="s">
        <v>182</v>
      </c>
      <c r="S7" s="18" t="n">
        <v>0</v>
      </c>
      <c r="T7" s="20" t="n">
        <v>0</v>
      </c>
      <c r="U7" s="18" t="n">
        <v>0</v>
      </c>
      <c r="V7" s="20" t="n">
        <v>0</v>
      </c>
      <c r="W7" s="18" t="n">
        <v>6.88968409</v>
      </c>
      <c r="X7" s="20" t="n">
        <v>0.39090574</v>
      </c>
    </row>
    <row r="8" spans="1:24">
      <c r="A8" s="15" t="s">
        <v>183</v>
      </c>
      <c r="B8" s="17" t="n">
        <v>7007</v>
      </c>
      <c r="C8" s="18">
        <f>(143.0/B8*100)</f>
        <v/>
      </c>
      <c r="D8" s="19" t="n">
        <v>6864</v>
      </c>
      <c r="E8" s="18" t="n">
        <v>16.92524569</v>
      </c>
      <c r="F8" s="20" t="n">
        <v>0.52102204</v>
      </c>
      <c r="G8" s="18" t="n">
        <v>15.6625359</v>
      </c>
      <c r="H8" s="20" t="n">
        <v>0.50159082</v>
      </c>
      <c r="I8" s="18" t="n">
        <v>25.37918766</v>
      </c>
      <c r="J8" s="20" t="n">
        <v>0.51295904</v>
      </c>
      <c r="K8" s="18" t="n">
        <v>19.74220936</v>
      </c>
      <c r="L8" s="20" t="n">
        <v>0.52859569</v>
      </c>
      <c r="M8" s="18" t="n">
        <v>15.06783478</v>
      </c>
      <c r="N8" s="20" t="n">
        <v>0.40152263</v>
      </c>
      <c r="O8" s="18" t="n">
        <v>0.38416514</v>
      </c>
      <c r="P8" s="20" t="n">
        <v>0.10070607</v>
      </c>
      <c r="Q8" s="18" t="s">
        <v>182</v>
      </c>
      <c r="R8" s="20" t="s">
        <v>182</v>
      </c>
      <c r="S8" s="18" t="n">
        <v>0.48216533</v>
      </c>
      <c r="T8" s="20" t="n">
        <v>0.11875491</v>
      </c>
      <c r="U8" s="18" t="n">
        <v>0</v>
      </c>
      <c r="V8" s="20" t="n">
        <v>0</v>
      </c>
      <c r="W8" s="18" t="n">
        <v>6.35665613</v>
      </c>
      <c r="X8" s="20" t="n">
        <v>0.45618412</v>
      </c>
    </row>
    <row r="9" spans="1:24">
      <c r="A9" s="15" t="s">
        <v>184</v>
      </c>
      <c r="B9" s="17" t="n">
        <v>9651</v>
      </c>
      <c r="C9" s="18">
        <f>(547.0/B9*100)</f>
        <v/>
      </c>
      <c r="D9" s="19" t="n">
        <v>9104</v>
      </c>
      <c r="E9" s="18" t="n">
        <v>12.83433705</v>
      </c>
      <c r="F9" s="20" t="n">
        <v>0.41928491</v>
      </c>
      <c r="G9" s="18" t="n">
        <v>15.70361856</v>
      </c>
      <c r="H9" s="20" t="n">
        <v>0.39766779</v>
      </c>
      <c r="I9" s="18" t="n">
        <v>28.72242642</v>
      </c>
      <c r="J9" s="20" t="n">
        <v>0.50497671</v>
      </c>
      <c r="K9" s="18" t="n">
        <v>18.67185835</v>
      </c>
      <c r="L9" s="20" t="n">
        <v>0.51319246</v>
      </c>
      <c r="M9" s="18" t="n">
        <v>13.96196215</v>
      </c>
      <c r="N9" s="20" t="n">
        <v>0.44610482</v>
      </c>
      <c r="O9" s="18" t="n">
        <v>0.05004097</v>
      </c>
      <c r="P9" s="20" t="n">
        <v>0.01991098</v>
      </c>
      <c r="Q9" s="18" t="s">
        <v>182</v>
      </c>
      <c r="R9" s="20" t="s">
        <v>182</v>
      </c>
      <c r="S9" s="18" t="n">
        <v>3.15349364</v>
      </c>
      <c r="T9" s="20" t="n">
        <v>0.5633157600000001</v>
      </c>
      <c r="U9" s="18" t="n">
        <v>0</v>
      </c>
      <c r="V9" s="20" t="n">
        <v>0</v>
      </c>
      <c r="W9" s="18" t="n">
        <v>6.90226287</v>
      </c>
      <c r="X9" s="20" t="n">
        <v>0.5203920399999999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18.4728386</v>
      </c>
      <c r="F11" s="20" t="n">
        <v>0.69057079</v>
      </c>
      <c r="G11" s="18" t="n">
        <v>16.63882111</v>
      </c>
      <c r="H11" s="20" t="n">
        <v>0.46522756</v>
      </c>
      <c r="I11" s="18" t="n">
        <v>25.9480729</v>
      </c>
      <c r="J11" s="20" t="n">
        <v>0.68424174</v>
      </c>
      <c r="K11" s="18" t="n">
        <v>18.81556138</v>
      </c>
      <c r="L11" s="20" t="n">
        <v>0.57045695</v>
      </c>
      <c r="M11" s="18" t="n">
        <v>12.74092324</v>
      </c>
      <c r="N11" s="20" t="n">
        <v>0.5520918</v>
      </c>
      <c r="O11" s="18" t="n">
        <v>0.51160304</v>
      </c>
      <c r="P11" s="20" t="n">
        <v>0.12355617</v>
      </c>
      <c r="Q11" s="18" t="s">
        <v>182</v>
      </c>
      <c r="R11" s="20" t="s">
        <v>182</v>
      </c>
      <c r="S11" s="18" t="n">
        <v>0</v>
      </c>
      <c r="T11" s="20" t="n">
        <v>0</v>
      </c>
      <c r="U11" s="18" t="n">
        <v>0</v>
      </c>
      <c r="V11" s="20" t="n">
        <v>0</v>
      </c>
      <c r="W11" s="18" t="n">
        <v>6.87217972</v>
      </c>
      <c r="X11" s="20" t="n">
        <v>0.56913591</v>
      </c>
    </row>
    <row r="12" spans="1:24">
      <c r="A12" s="15" t="s">
        <v>187</v>
      </c>
      <c r="B12" s="17" t="n">
        <v>6894</v>
      </c>
      <c r="C12" s="18">
        <f>(127.0/B12*100)</f>
        <v/>
      </c>
      <c r="D12" s="19" t="n">
        <v>6767</v>
      </c>
      <c r="E12" s="18" t="n">
        <v>9.184065110000001</v>
      </c>
      <c r="F12" s="20" t="n">
        <v>0.42928104</v>
      </c>
      <c r="G12" s="18" t="n">
        <v>14.0577934</v>
      </c>
      <c r="H12" s="20" t="n">
        <v>0.40181434</v>
      </c>
      <c r="I12" s="18" t="n">
        <v>25.07678418</v>
      </c>
      <c r="J12" s="20" t="n">
        <v>0.51413515</v>
      </c>
      <c r="K12" s="18" t="n">
        <v>22.66777619</v>
      </c>
      <c r="L12" s="20" t="n">
        <v>0.6563515599999999</v>
      </c>
      <c r="M12" s="18" t="n">
        <v>20.80900511</v>
      </c>
      <c r="N12" s="20" t="n">
        <v>0.59787755</v>
      </c>
      <c r="O12" s="18" t="n">
        <v>0.27941933</v>
      </c>
      <c r="P12" s="20" t="n">
        <v>0.06467172</v>
      </c>
      <c r="Q12" s="18" t="s">
        <v>182</v>
      </c>
      <c r="R12" s="20" t="s">
        <v>182</v>
      </c>
      <c r="S12" s="18" t="n">
        <v>2.37512526</v>
      </c>
      <c r="T12" s="20" t="n">
        <v>0.59821216</v>
      </c>
      <c r="U12" s="18" t="n">
        <v>0</v>
      </c>
      <c r="V12" s="20" t="n">
        <v>0</v>
      </c>
      <c r="W12" s="18" t="n">
        <v>5.55003142</v>
      </c>
      <c r="X12" s="20" t="n">
        <v>0.44936315</v>
      </c>
    </row>
    <row r="13" spans="1:24">
      <c r="A13" s="15" t="s">
        <v>188</v>
      </c>
      <c r="B13" s="17" t="n">
        <v>7161</v>
      </c>
      <c r="C13" s="18">
        <f>(315.0/B13*100)</f>
        <v/>
      </c>
      <c r="D13" s="19" t="n">
        <v>6846</v>
      </c>
      <c r="E13" s="18" t="n">
        <v>5.94409602</v>
      </c>
      <c r="F13" s="20" t="n">
        <v>0.3912663</v>
      </c>
      <c r="G13" s="18" t="n">
        <v>10.45859557</v>
      </c>
      <c r="H13" s="20" t="n">
        <v>0.45972991</v>
      </c>
      <c r="I13" s="18" t="n">
        <v>25.10571831</v>
      </c>
      <c r="J13" s="20" t="n">
        <v>0.59682963</v>
      </c>
      <c r="K13" s="18" t="n">
        <v>28.81656086</v>
      </c>
      <c r="L13" s="20" t="n">
        <v>0.7286397</v>
      </c>
      <c r="M13" s="18" t="n">
        <v>19.48330844</v>
      </c>
      <c r="N13" s="20" t="n">
        <v>0.61775334</v>
      </c>
      <c r="O13" s="18" t="n">
        <v>0.2169277</v>
      </c>
      <c r="P13" s="20" t="n">
        <v>0.05239598</v>
      </c>
      <c r="Q13" s="18" t="s">
        <v>182</v>
      </c>
      <c r="R13" s="20" t="s">
        <v>182</v>
      </c>
      <c r="S13" s="18" t="n">
        <v>4.18968514</v>
      </c>
      <c r="T13" s="20" t="n">
        <v>0.48142632</v>
      </c>
      <c r="U13" s="18" t="n">
        <v>0</v>
      </c>
      <c r="V13" s="20" t="n">
        <v>0</v>
      </c>
      <c r="W13" s="18" t="n">
        <v>5.78510795</v>
      </c>
      <c r="X13" s="20" t="n">
        <v>0.52149823</v>
      </c>
    </row>
    <row r="14" spans="1:24">
      <c r="A14" s="15" t="s">
        <v>189</v>
      </c>
      <c r="B14" s="17" t="n">
        <v>5587</v>
      </c>
      <c r="C14" s="18">
        <f>(192.0/B14*100)</f>
        <v/>
      </c>
      <c r="D14" s="19" t="n">
        <v>5395</v>
      </c>
      <c r="E14" s="18" t="n">
        <v>7.67899757</v>
      </c>
      <c r="F14" s="20" t="n">
        <v>0.37032471</v>
      </c>
      <c r="G14" s="18" t="n">
        <v>14.52292166</v>
      </c>
      <c r="H14" s="20" t="n">
        <v>0.54514727</v>
      </c>
      <c r="I14" s="18" t="n">
        <v>31.63148613</v>
      </c>
      <c r="J14" s="20" t="n">
        <v>0.75086165</v>
      </c>
      <c r="K14" s="18" t="n">
        <v>25.62685491</v>
      </c>
      <c r="L14" s="20" t="n">
        <v>0.70374392</v>
      </c>
      <c r="M14" s="18" t="n">
        <v>17.69029948</v>
      </c>
      <c r="N14" s="20" t="n">
        <v>0.50836166</v>
      </c>
      <c r="O14" s="18" t="n">
        <v>0.61419571</v>
      </c>
      <c r="P14" s="20" t="n">
        <v>0.11398136</v>
      </c>
      <c r="Q14" s="18" t="s">
        <v>182</v>
      </c>
      <c r="R14" s="20" t="s">
        <v>182</v>
      </c>
      <c r="S14" s="18" t="n">
        <v>0</v>
      </c>
      <c r="T14" s="20" t="n">
        <v>0</v>
      </c>
      <c r="U14" s="18" t="n">
        <v>0</v>
      </c>
      <c r="V14" s="20" t="n">
        <v>0</v>
      </c>
      <c r="W14" s="18" t="n">
        <v>2.23524454</v>
      </c>
      <c r="X14" s="20" t="n">
        <v>0.23651038</v>
      </c>
    </row>
    <row r="15" spans="1:24">
      <c r="A15" s="15" t="s">
        <v>190</v>
      </c>
      <c r="B15" s="17" t="n">
        <v>5882</v>
      </c>
      <c r="C15" s="18">
        <f>(145.0/B15*100)</f>
        <v/>
      </c>
      <c r="D15" s="19" t="n">
        <v>5737</v>
      </c>
      <c r="E15" s="18" t="n">
        <v>7.08405728</v>
      </c>
      <c r="F15" s="20" t="n">
        <v>0.45020007</v>
      </c>
      <c r="G15" s="18" t="n">
        <v>18.75324393</v>
      </c>
      <c r="H15" s="20" t="n">
        <v>0.65107631</v>
      </c>
      <c r="I15" s="18" t="n">
        <v>29.59851941</v>
      </c>
      <c r="J15" s="20" t="n">
        <v>0.64826985</v>
      </c>
      <c r="K15" s="18" t="n">
        <v>25.76082994</v>
      </c>
      <c r="L15" s="20" t="n">
        <v>0.83248361</v>
      </c>
      <c r="M15" s="18" t="n">
        <v>13.47176001</v>
      </c>
      <c r="N15" s="20" t="n">
        <v>0.461065</v>
      </c>
      <c r="O15" s="18" t="n">
        <v>0.47078478</v>
      </c>
      <c r="P15" s="20" t="n">
        <v>0.10640926</v>
      </c>
      <c r="Q15" s="18" t="s">
        <v>182</v>
      </c>
      <c r="R15" s="20" t="s">
        <v>182</v>
      </c>
      <c r="S15" s="18" t="n">
        <v>1.02877474</v>
      </c>
      <c r="T15" s="20" t="n">
        <v>0.46107984</v>
      </c>
      <c r="U15" s="18" t="n">
        <v>0</v>
      </c>
      <c r="V15" s="20" t="n">
        <v>0</v>
      </c>
      <c r="W15" s="18" t="n">
        <v>3.83202991</v>
      </c>
      <c r="X15" s="20" t="n">
        <v>0.39144471</v>
      </c>
    </row>
    <row r="16" spans="1:24">
      <c r="A16" s="15" t="s">
        <v>191</v>
      </c>
      <c r="B16" s="17" t="n">
        <v>6108</v>
      </c>
      <c r="C16" s="18">
        <f>(258.0/B16*100)</f>
        <v/>
      </c>
      <c r="D16" s="19" t="n">
        <v>5850</v>
      </c>
      <c r="E16" s="18" t="n">
        <v>11.57326195</v>
      </c>
      <c r="F16" s="20" t="n">
        <v>0.43899564</v>
      </c>
      <c r="G16" s="18" t="n">
        <v>13.97743819</v>
      </c>
      <c r="H16" s="20" t="n">
        <v>0.48539258</v>
      </c>
      <c r="I16" s="18" t="n">
        <v>25.47724818</v>
      </c>
      <c r="J16" s="20" t="n">
        <v>0.66953503</v>
      </c>
      <c r="K16" s="18" t="n">
        <v>21.28775789</v>
      </c>
      <c r="L16" s="20" t="n">
        <v>0.60685784</v>
      </c>
      <c r="M16" s="18" t="n">
        <v>18.69899463</v>
      </c>
      <c r="N16" s="20" t="n">
        <v>0.55853997</v>
      </c>
      <c r="O16" s="18" t="n">
        <v>0.51344234</v>
      </c>
      <c r="P16" s="20" t="n">
        <v>0.08759559</v>
      </c>
      <c r="Q16" s="18" t="s">
        <v>182</v>
      </c>
      <c r="R16" s="20" t="s">
        <v>182</v>
      </c>
      <c r="S16" s="18" t="n">
        <v>0</v>
      </c>
      <c r="T16" s="20" t="n">
        <v>0</v>
      </c>
      <c r="U16" s="18" t="n">
        <v>0</v>
      </c>
      <c r="V16" s="20" t="n">
        <v>0</v>
      </c>
      <c r="W16" s="18" t="n">
        <v>8.471856819999999</v>
      </c>
      <c r="X16" s="20" t="n">
        <v>0.68814357</v>
      </c>
    </row>
    <row r="17" spans="1:24">
      <c r="A17" s="15" t="s">
        <v>192</v>
      </c>
      <c r="B17" s="17" t="n">
        <v>6504</v>
      </c>
      <c r="C17" s="18">
        <f>(784.0/B17*100)</f>
        <v/>
      </c>
      <c r="D17" s="19" t="n">
        <v>5720</v>
      </c>
      <c r="E17" s="18" t="n">
        <v>14.75288503</v>
      </c>
      <c r="F17" s="20" t="n">
        <v>0.50224143</v>
      </c>
      <c r="G17" s="18" t="n">
        <v>20.00808365</v>
      </c>
      <c r="H17" s="20" t="n">
        <v>0.56785706</v>
      </c>
      <c r="I17" s="18" t="n">
        <v>30.52350043</v>
      </c>
      <c r="J17" s="20" t="n">
        <v>0.69310313</v>
      </c>
      <c r="K17" s="18" t="n">
        <v>18.41439506</v>
      </c>
      <c r="L17" s="20" t="n">
        <v>0.59451969</v>
      </c>
      <c r="M17" s="18" t="n">
        <v>9.66905957</v>
      </c>
      <c r="N17" s="20" t="n">
        <v>0.4258086</v>
      </c>
      <c r="O17" s="18" t="n">
        <v>0</v>
      </c>
      <c r="P17" s="20" t="n">
        <v>0</v>
      </c>
      <c r="Q17" s="18" t="s">
        <v>182</v>
      </c>
      <c r="R17" s="20" t="s">
        <v>182</v>
      </c>
      <c r="S17" s="18" t="n">
        <v>2.58975237</v>
      </c>
      <c r="T17" s="20" t="n">
        <v>0.34400553</v>
      </c>
      <c r="U17" s="18" t="n">
        <v>0</v>
      </c>
      <c r="V17" s="20" t="n">
        <v>0</v>
      </c>
      <c r="W17" s="18" t="n">
        <v>4.04232388</v>
      </c>
      <c r="X17" s="20" t="n">
        <v>0.46020655</v>
      </c>
    </row>
    <row r="18" spans="1:24">
      <c r="A18" s="15" t="s">
        <v>193</v>
      </c>
      <c r="B18" s="17" t="n">
        <v>5532</v>
      </c>
      <c r="C18" s="18">
        <f>(39.0/B18*100)</f>
        <v/>
      </c>
      <c r="D18" s="19" t="n">
        <v>5493</v>
      </c>
      <c r="E18" s="18" t="n">
        <v>12.39772954</v>
      </c>
      <c r="F18" s="20" t="n">
        <v>0.46758444</v>
      </c>
      <c r="G18" s="18" t="n">
        <v>17.89798843</v>
      </c>
      <c r="H18" s="20" t="n">
        <v>0.58148246</v>
      </c>
      <c r="I18" s="18" t="n">
        <v>26.10643759</v>
      </c>
      <c r="J18" s="20" t="n">
        <v>0.64234322</v>
      </c>
      <c r="K18" s="18" t="n">
        <v>21.89338667</v>
      </c>
      <c r="L18" s="20" t="n">
        <v>0.59182631</v>
      </c>
      <c r="M18" s="18" t="n">
        <v>13.22030108</v>
      </c>
      <c r="N18" s="20" t="n">
        <v>0.51979549</v>
      </c>
      <c r="O18" s="18" t="n">
        <v>1.16376988</v>
      </c>
      <c r="P18" s="20" t="n">
        <v>0.19341029</v>
      </c>
      <c r="Q18" s="18" t="s">
        <v>182</v>
      </c>
      <c r="R18" s="20" t="s">
        <v>182</v>
      </c>
      <c r="S18" s="18" t="n">
        <v>0</v>
      </c>
      <c r="T18" s="20" t="n">
        <v>0</v>
      </c>
      <c r="U18" s="18" t="n">
        <v>0</v>
      </c>
      <c r="V18" s="20" t="n">
        <v>0</v>
      </c>
      <c r="W18" s="18" t="n">
        <v>7.3203868</v>
      </c>
      <c r="X18" s="20" t="n">
        <v>0.86262016</v>
      </c>
    </row>
    <row r="19" spans="1:24">
      <c r="A19" s="15" t="s">
        <v>194</v>
      </c>
      <c r="B19" s="17" t="n">
        <v>5658</v>
      </c>
      <c r="C19" s="18">
        <f>(137.0/B19*100)</f>
        <v/>
      </c>
      <c r="D19" s="19" t="n">
        <v>5521</v>
      </c>
      <c r="E19" s="18" t="n">
        <v>14.06193408</v>
      </c>
      <c r="F19" s="20" t="n">
        <v>0.62571528</v>
      </c>
      <c r="G19" s="18" t="n">
        <v>16.96764716</v>
      </c>
      <c r="H19" s="20" t="n">
        <v>0.57065534</v>
      </c>
      <c r="I19" s="18" t="n">
        <v>27.28780481</v>
      </c>
      <c r="J19" s="20" t="n">
        <v>0.64247622</v>
      </c>
      <c r="K19" s="18" t="n">
        <v>20.65381711</v>
      </c>
      <c r="L19" s="20" t="n">
        <v>0.54446019</v>
      </c>
      <c r="M19" s="18" t="n">
        <v>15.10117363</v>
      </c>
      <c r="N19" s="20" t="n">
        <v>0.6097503</v>
      </c>
      <c r="O19" s="18" t="n">
        <v>0.6434072</v>
      </c>
      <c r="P19" s="20" t="n">
        <v>0.13334194</v>
      </c>
      <c r="Q19" s="18" t="s">
        <v>182</v>
      </c>
      <c r="R19" s="20" t="s">
        <v>182</v>
      </c>
      <c r="S19" s="18" t="n">
        <v>0</v>
      </c>
      <c r="T19" s="20" t="n">
        <v>0</v>
      </c>
      <c r="U19" s="18" t="n">
        <v>0</v>
      </c>
      <c r="V19" s="20" t="n">
        <v>0</v>
      </c>
      <c r="W19" s="18" t="n">
        <v>5.284216</v>
      </c>
      <c r="X19" s="20" t="n">
        <v>0.51101121</v>
      </c>
    </row>
    <row r="20" spans="1:24">
      <c r="A20" s="15" t="s">
        <v>195</v>
      </c>
      <c r="B20" s="17" t="n">
        <v>3371</v>
      </c>
      <c r="C20" s="18">
        <f>(81.0/B20*100)</f>
        <v/>
      </c>
      <c r="D20" s="19" t="n">
        <v>3290</v>
      </c>
      <c r="E20" s="18" t="n">
        <v>10.52334724</v>
      </c>
      <c r="F20" s="20" t="n">
        <v>0.54605688</v>
      </c>
      <c r="G20" s="18" t="n">
        <v>16.05878746</v>
      </c>
      <c r="H20" s="20" t="n">
        <v>0.6151214</v>
      </c>
      <c r="I20" s="18" t="n">
        <v>30.76898848</v>
      </c>
      <c r="J20" s="20" t="n">
        <v>0.81893596</v>
      </c>
      <c r="K20" s="18" t="n">
        <v>24.27934083</v>
      </c>
      <c r="L20" s="20" t="n">
        <v>0.75668857</v>
      </c>
      <c r="M20" s="18" t="n">
        <v>14.3851294</v>
      </c>
      <c r="N20" s="20" t="n">
        <v>0.54827184</v>
      </c>
      <c r="O20" s="18" t="n">
        <v>0</v>
      </c>
      <c r="P20" s="20" t="n">
        <v>0</v>
      </c>
      <c r="Q20" s="18" t="s">
        <v>182</v>
      </c>
      <c r="R20" s="20" t="s">
        <v>182</v>
      </c>
      <c r="S20" s="18" t="n">
        <v>0</v>
      </c>
      <c r="T20" s="20" t="n">
        <v>0</v>
      </c>
      <c r="U20" s="18" t="n">
        <v>0</v>
      </c>
      <c r="V20" s="20" t="n">
        <v>0</v>
      </c>
      <c r="W20" s="18" t="n">
        <v>3.98440659</v>
      </c>
      <c r="X20" s="20" t="n">
        <v>0.37249628</v>
      </c>
    </row>
    <row r="21" spans="1:24">
      <c r="A21" s="15" t="s">
        <v>196</v>
      </c>
      <c r="B21" s="17" t="n">
        <v>5741</v>
      </c>
      <c r="C21" s="18">
        <f>(79.0/B21*100)</f>
        <v/>
      </c>
      <c r="D21" s="19" t="n">
        <v>5662</v>
      </c>
      <c r="E21" s="18" t="n">
        <v>16.0409323</v>
      </c>
      <c r="F21" s="20" t="n">
        <v>0.58142983</v>
      </c>
      <c r="G21" s="18" t="n">
        <v>19.6104584</v>
      </c>
      <c r="H21" s="20" t="n">
        <v>0.51707789</v>
      </c>
      <c r="I21" s="18" t="n">
        <v>28.76868976</v>
      </c>
      <c r="J21" s="20" t="n">
        <v>0.7673875100000001</v>
      </c>
      <c r="K21" s="18" t="n">
        <v>20.2356993</v>
      </c>
      <c r="L21" s="20" t="n">
        <v>0.54740777</v>
      </c>
      <c r="M21" s="18" t="n">
        <v>12.19143155</v>
      </c>
      <c r="N21" s="20" t="n">
        <v>0.54861428</v>
      </c>
      <c r="O21" s="18" t="n">
        <v>0.18196995</v>
      </c>
      <c r="P21" s="20" t="n">
        <v>0.05700395</v>
      </c>
      <c r="Q21" s="18" t="s">
        <v>182</v>
      </c>
      <c r="R21" s="20" t="s">
        <v>182</v>
      </c>
      <c r="S21" s="18" t="n">
        <v>0</v>
      </c>
      <c r="T21" s="20" t="n">
        <v>0</v>
      </c>
      <c r="U21" s="18" t="n">
        <v>0</v>
      </c>
      <c r="V21" s="20" t="n">
        <v>0</v>
      </c>
      <c r="W21" s="18" t="n">
        <v>2.97081874</v>
      </c>
      <c r="X21" s="20" t="n">
        <v>0.23797746</v>
      </c>
    </row>
    <row r="22" spans="1:24">
      <c r="A22" s="15" t="s">
        <v>197</v>
      </c>
      <c r="B22" s="17" t="n">
        <v>6598</v>
      </c>
      <c r="C22" s="18">
        <f>(100.0/B22*100)</f>
        <v/>
      </c>
      <c r="D22" s="19" t="n">
        <v>6498</v>
      </c>
      <c r="E22" s="18" t="n">
        <v>13.75909969</v>
      </c>
      <c r="F22" s="20" t="n">
        <v>0.66305833</v>
      </c>
      <c r="G22" s="18" t="n">
        <v>15.92710965</v>
      </c>
      <c r="H22" s="20" t="n">
        <v>0.62876572</v>
      </c>
      <c r="I22" s="18" t="n">
        <v>20.80884545</v>
      </c>
      <c r="J22" s="20" t="n">
        <v>0.6195607</v>
      </c>
      <c r="K22" s="18" t="n">
        <v>15.95834835</v>
      </c>
      <c r="L22" s="20" t="n">
        <v>0.58714782</v>
      </c>
      <c r="M22" s="18" t="n">
        <v>13.46854259</v>
      </c>
      <c r="N22" s="20" t="n">
        <v>0.50232459</v>
      </c>
      <c r="O22" s="18" t="n">
        <v>2.35867267</v>
      </c>
      <c r="P22" s="20" t="n">
        <v>0.31567483</v>
      </c>
      <c r="Q22" s="18" t="s">
        <v>182</v>
      </c>
      <c r="R22" s="20" t="s">
        <v>182</v>
      </c>
      <c r="S22" s="18" t="n">
        <v>10.38432823</v>
      </c>
      <c r="T22" s="20" t="n">
        <v>1.34076654</v>
      </c>
      <c r="U22" s="18" t="n">
        <v>0</v>
      </c>
      <c r="V22" s="20" t="n">
        <v>0</v>
      </c>
      <c r="W22" s="18" t="n">
        <v>7.33505336</v>
      </c>
      <c r="X22" s="20" t="n">
        <v>0.73216925</v>
      </c>
    </row>
    <row r="23" spans="1:24">
      <c r="A23" s="15" t="s">
        <v>198</v>
      </c>
      <c r="B23" s="17" t="n">
        <v>11583</v>
      </c>
      <c r="C23" s="18">
        <f>(512.0/B23*100)</f>
        <v/>
      </c>
      <c r="D23" s="19" t="n">
        <v>11071</v>
      </c>
      <c r="E23" s="18" t="n">
        <v>8.620152450000001</v>
      </c>
      <c r="F23" s="20" t="n">
        <v>0.41056719</v>
      </c>
      <c r="G23" s="18" t="n">
        <v>11.27881626</v>
      </c>
      <c r="H23" s="20" t="n">
        <v>0.38792287</v>
      </c>
      <c r="I23" s="18" t="n">
        <v>26.1571544</v>
      </c>
      <c r="J23" s="20" t="n">
        <v>0.5649426400000001</v>
      </c>
      <c r="K23" s="18" t="n">
        <v>29.59136348</v>
      </c>
      <c r="L23" s="20" t="n">
        <v>0.60757659</v>
      </c>
      <c r="M23" s="18" t="n">
        <v>17.81853986</v>
      </c>
      <c r="N23" s="20" t="n">
        <v>0.46798472</v>
      </c>
      <c r="O23" s="18" t="n">
        <v>0.42102046</v>
      </c>
      <c r="P23" s="20" t="n">
        <v>0.10167526</v>
      </c>
      <c r="Q23" s="18" t="s">
        <v>182</v>
      </c>
      <c r="R23" s="20" t="s">
        <v>182</v>
      </c>
      <c r="S23" s="18" t="n">
        <v>0</v>
      </c>
      <c r="T23" s="20" t="n">
        <v>0</v>
      </c>
      <c r="U23" s="18" t="n">
        <v>0</v>
      </c>
      <c r="V23" s="20" t="n">
        <v>0</v>
      </c>
      <c r="W23" s="18" t="n">
        <v>6.1129531</v>
      </c>
      <c r="X23" s="20" t="n">
        <v>0.44609949</v>
      </c>
    </row>
    <row r="24" spans="1:24">
      <c r="A24" s="15" t="s">
        <v>199</v>
      </c>
      <c r="B24" s="17" t="n">
        <v>6647</v>
      </c>
      <c r="C24" s="18">
        <f>(17.0/B24*100)</f>
        <v/>
      </c>
      <c r="D24" s="19" t="n">
        <v>6630</v>
      </c>
      <c r="E24" s="18" t="n">
        <v>23.49863137</v>
      </c>
      <c r="F24" s="20" t="n">
        <v>0.60673941</v>
      </c>
      <c r="G24" s="18" t="n">
        <v>20.23848</v>
      </c>
      <c r="H24" s="20" t="n">
        <v>0.57284233</v>
      </c>
      <c r="I24" s="18" t="n">
        <v>31.40215769</v>
      </c>
      <c r="J24" s="20" t="n">
        <v>0.69550216</v>
      </c>
      <c r="K24" s="18" t="n">
        <v>14.08281412</v>
      </c>
      <c r="L24" s="20" t="n">
        <v>0.58166879</v>
      </c>
      <c r="M24" s="18" t="n">
        <v>8.48626964</v>
      </c>
      <c r="N24" s="20" t="n">
        <v>0.34909121</v>
      </c>
      <c r="O24" s="18" t="n">
        <v>0.74251018</v>
      </c>
      <c r="P24" s="20" t="n">
        <v>0.13552629</v>
      </c>
      <c r="Q24" s="18" t="s">
        <v>182</v>
      </c>
      <c r="R24" s="20" t="s">
        <v>182</v>
      </c>
      <c r="S24" s="18" t="n">
        <v>0</v>
      </c>
      <c r="T24" s="20" t="n">
        <v>0</v>
      </c>
      <c r="U24" s="18" t="n">
        <v>0</v>
      </c>
      <c r="V24" s="20" t="n">
        <v>0</v>
      </c>
      <c r="W24" s="18" t="n">
        <v>1.54913699</v>
      </c>
      <c r="X24" s="20" t="n">
        <v>0.25946475</v>
      </c>
    </row>
    <row r="25" spans="1:24">
      <c r="A25" s="15" t="s">
        <v>200</v>
      </c>
      <c r="B25" s="17" t="n">
        <v>5581</v>
      </c>
      <c r="C25" s="18">
        <f>(28.0/B25*100)</f>
        <v/>
      </c>
      <c r="D25" s="19" t="n">
        <v>5553</v>
      </c>
      <c r="E25" s="18" t="n">
        <v>23.94184655</v>
      </c>
      <c r="F25" s="20" t="n">
        <v>0.71930475</v>
      </c>
      <c r="G25" s="18" t="n">
        <v>22.28723173</v>
      </c>
      <c r="H25" s="20" t="n">
        <v>0.60126575</v>
      </c>
      <c r="I25" s="18" t="n">
        <v>32.49898237</v>
      </c>
      <c r="J25" s="20" t="n">
        <v>0.67240024</v>
      </c>
      <c r="K25" s="18" t="n">
        <v>14.29641407</v>
      </c>
      <c r="L25" s="20" t="n">
        <v>0.49873875</v>
      </c>
      <c r="M25" s="18" t="n">
        <v>5.66954683</v>
      </c>
      <c r="N25" s="20" t="n">
        <v>0.33107957</v>
      </c>
      <c r="O25" s="18" t="n">
        <v>0.26888821</v>
      </c>
      <c r="P25" s="20" t="n">
        <v>0.07687529999999999</v>
      </c>
      <c r="Q25" s="18" t="s">
        <v>182</v>
      </c>
      <c r="R25" s="20" t="s">
        <v>182</v>
      </c>
      <c r="S25" s="18" t="n">
        <v>0</v>
      </c>
      <c r="T25" s="20" t="n">
        <v>0</v>
      </c>
      <c r="U25" s="18" t="n">
        <v>0</v>
      </c>
      <c r="V25" s="20" t="n">
        <v>0</v>
      </c>
      <c r="W25" s="18" t="n">
        <v>1.03709023</v>
      </c>
      <c r="X25" s="20" t="n">
        <v>0.1597992</v>
      </c>
    </row>
    <row r="26" spans="1:24">
      <c r="A26" s="15" t="s">
        <v>201</v>
      </c>
      <c r="B26" s="17" t="n">
        <v>4869</v>
      </c>
      <c r="C26" s="18">
        <f>(100.0/B26*100)</f>
        <v/>
      </c>
      <c r="D26" s="19" t="n">
        <v>4769</v>
      </c>
      <c r="E26" s="18" t="n">
        <v>10.35830714</v>
      </c>
      <c r="F26" s="20" t="n">
        <v>0.5259139900000001</v>
      </c>
      <c r="G26" s="18" t="n">
        <v>16.70989344</v>
      </c>
      <c r="H26" s="20" t="n">
        <v>0.56455661</v>
      </c>
      <c r="I26" s="18" t="n">
        <v>27.09457452</v>
      </c>
      <c r="J26" s="20" t="n">
        <v>0.71047259</v>
      </c>
      <c r="K26" s="18" t="n">
        <v>25.72003613</v>
      </c>
      <c r="L26" s="20" t="n">
        <v>0.68748658</v>
      </c>
      <c r="M26" s="18" t="n">
        <v>17.35865785</v>
      </c>
      <c r="N26" s="20" t="n">
        <v>0.63280432</v>
      </c>
      <c r="O26" s="18" t="n">
        <v>0</v>
      </c>
      <c r="P26" s="20" t="n">
        <v>0</v>
      </c>
      <c r="Q26" s="18" t="s">
        <v>182</v>
      </c>
      <c r="R26" s="20" t="s">
        <v>182</v>
      </c>
      <c r="S26" s="18" t="n">
        <v>0</v>
      </c>
      <c r="T26" s="20" t="n">
        <v>0</v>
      </c>
      <c r="U26" s="18" t="n">
        <v>0</v>
      </c>
      <c r="V26" s="20" t="n">
        <v>0</v>
      </c>
      <c r="W26" s="18" t="n">
        <v>2.75853093</v>
      </c>
      <c r="X26" s="20" t="n">
        <v>0.26784696</v>
      </c>
    </row>
    <row r="27" spans="1:24">
      <c r="A27" s="15" t="s">
        <v>202</v>
      </c>
      <c r="B27" s="17" t="n">
        <v>5299</v>
      </c>
      <c r="C27" s="18">
        <f>(174.0/B27*100)</f>
        <v/>
      </c>
      <c r="D27" s="19" t="n">
        <v>5125</v>
      </c>
      <c r="E27" s="18" t="n">
        <v>10.95344516</v>
      </c>
      <c r="F27" s="20" t="n">
        <v>0.44695571</v>
      </c>
      <c r="G27" s="18" t="n">
        <v>12.77752384</v>
      </c>
      <c r="H27" s="20" t="n">
        <v>0.45816451</v>
      </c>
      <c r="I27" s="18" t="n">
        <v>24.64179518</v>
      </c>
      <c r="J27" s="20" t="n">
        <v>0.4892005</v>
      </c>
      <c r="K27" s="18" t="n">
        <v>22.90974797</v>
      </c>
      <c r="L27" s="20" t="n">
        <v>0.5056571399999999</v>
      </c>
      <c r="M27" s="18" t="n">
        <v>17.65059372</v>
      </c>
      <c r="N27" s="20" t="n">
        <v>0.58439307</v>
      </c>
      <c r="O27" s="18" t="n">
        <v>1.20784237</v>
      </c>
      <c r="P27" s="20" t="n">
        <v>0.13609798</v>
      </c>
      <c r="Q27" s="18" t="s">
        <v>182</v>
      </c>
      <c r="R27" s="20" t="s">
        <v>182</v>
      </c>
      <c r="S27" s="18" t="n">
        <v>0</v>
      </c>
      <c r="T27" s="20" t="n">
        <v>0</v>
      </c>
      <c r="U27" s="18" t="n">
        <v>0</v>
      </c>
      <c r="V27" s="20" t="n">
        <v>0</v>
      </c>
      <c r="W27" s="18" t="n">
        <v>9.85905176</v>
      </c>
      <c r="X27" s="20" t="n">
        <v>0.37992465</v>
      </c>
    </row>
    <row r="28" spans="1:24">
      <c r="A28" s="15" t="s">
        <v>203</v>
      </c>
      <c r="B28" s="17" t="n">
        <v>7568</v>
      </c>
      <c r="C28" s="18">
        <f>(134.0/B28*100)</f>
        <v/>
      </c>
      <c r="D28" s="19" t="n">
        <v>7434</v>
      </c>
      <c r="E28" s="18" t="n">
        <v>26.19077616</v>
      </c>
      <c r="F28" s="20" t="n">
        <v>0.8138656</v>
      </c>
      <c r="G28" s="18" t="n">
        <v>15.26185598</v>
      </c>
      <c r="H28" s="20" t="n">
        <v>0.51133389</v>
      </c>
      <c r="I28" s="18" t="n">
        <v>21.98688908</v>
      </c>
      <c r="J28" s="20" t="n">
        <v>0.62923167</v>
      </c>
      <c r="K28" s="18" t="n">
        <v>20.37858275</v>
      </c>
      <c r="L28" s="20" t="n">
        <v>0.60294129</v>
      </c>
      <c r="M28" s="18" t="n">
        <v>12.02978201</v>
      </c>
      <c r="N28" s="20" t="n">
        <v>0.5056566300000001</v>
      </c>
      <c r="O28" s="18" t="n">
        <v>2.26125479</v>
      </c>
      <c r="P28" s="20" t="n">
        <v>0.33076029</v>
      </c>
      <c r="Q28" s="18" t="s">
        <v>182</v>
      </c>
      <c r="R28" s="20" t="s">
        <v>182</v>
      </c>
      <c r="S28" s="18" t="n">
        <v>0</v>
      </c>
      <c r="T28" s="20" t="n">
        <v>0</v>
      </c>
      <c r="U28" s="18" t="n">
        <v>0</v>
      </c>
      <c r="V28" s="20" t="n">
        <v>0</v>
      </c>
      <c r="W28" s="18" t="n">
        <v>1.89085923</v>
      </c>
      <c r="X28" s="20" t="n">
        <v>0.1916635</v>
      </c>
    </row>
    <row r="29" spans="1:24">
      <c r="A29" s="15" t="s">
        <v>204</v>
      </c>
      <c r="B29" s="17" t="n">
        <v>5385</v>
      </c>
      <c r="C29" s="18">
        <f>(36.0/B29*100)</f>
        <v/>
      </c>
      <c r="D29" s="19" t="n">
        <v>5349</v>
      </c>
      <c r="E29" s="18" t="n">
        <v>20.20568331</v>
      </c>
      <c r="F29" s="20" t="n">
        <v>0.56962588</v>
      </c>
      <c r="G29" s="18" t="n">
        <v>18.09722173</v>
      </c>
      <c r="H29" s="20" t="n">
        <v>0.59887842</v>
      </c>
      <c r="I29" s="18" t="n">
        <v>31.36905425</v>
      </c>
      <c r="J29" s="20" t="n">
        <v>0.58242195</v>
      </c>
      <c r="K29" s="18" t="n">
        <v>17.76084118</v>
      </c>
      <c r="L29" s="20" t="n">
        <v>0.50436466</v>
      </c>
      <c r="M29" s="18" t="n">
        <v>7.60304853</v>
      </c>
      <c r="N29" s="20" t="n">
        <v>0.34335971</v>
      </c>
      <c r="O29" s="18" t="n">
        <v>0.11228954</v>
      </c>
      <c r="P29" s="20" t="n">
        <v>0.03614922</v>
      </c>
      <c r="Q29" s="18" t="s">
        <v>182</v>
      </c>
      <c r="R29" s="20" t="s">
        <v>182</v>
      </c>
      <c r="S29" s="18" t="n">
        <v>2.76922343</v>
      </c>
      <c r="T29" s="20" t="n">
        <v>0.24152133</v>
      </c>
      <c r="U29" s="18" t="n">
        <v>0</v>
      </c>
      <c r="V29" s="20" t="n">
        <v>0</v>
      </c>
      <c r="W29" s="18" t="n">
        <v>2.08263803</v>
      </c>
      <c r="X29" s="20" t="n">
        <v>0.32818125</v>
      </c>
    </row>
    <row r="30" spans="1:24">
      <c r="A30" s="15" t="s">
        <v>205</v>
      </c>
      <c r="B30" s="17" t="n">
        <v>4520</v>
      </c>
      <c r="C30" s="18">
        <f>(546.0/B30*100)</f>
        <v/>
      </c>
      <c r="D30" s="19" t="n">
        <v>3974</v>
      </c>
      <c r="E30" s="18" t="n">
        <v>13.5841982</v>
      </c>
      <c r="F30" s="20" t="n">
        <v>0.55824871</v>
      </c>
      <c r="G30" s="18" t="n">
        <v>17.12189802</v>
      </c>
      <c r="H30" s="20" t="n">
        <v>0.58536605</v>
      </c>
      <c r="I30" s="18" t="n">
        <v>30.90229636</v>
      </c>
      <c r="J30" s="20" t="n">
        <v>0.77204499</v>
      </c>
      <c r="K30" s="18" t="n">
        <v>19.94596408</v>
      </c>
      <c r="L30" s="20" t="n">
        <v>0.60834814</v>
      </c>
      <c r="M30" s="18" t="n">
        <v>11.39522888</v>
      </c>
      <c r="N30" s="20" t="n">
        <v>0.51700797</v>
      </c>
      <c r="O30" s="18" t="n">
        <v>0.80221346</v>
      </c>
      <c r="P30" s="20" t="n">
        <v>0.15627369</v>
      </c>
      <c r="Q30" s="18" t="s">
        <v>182</v>
      </c>
      <c r="R30" s="20" t="s">
        <v>182</v>
      </c>
      <c r="S30" s="18" t="n">
        <v>0</v>
      </c>
      <c r="T30" s="20" t="n">
        <v>0</v>
      </c>
      <c r="U30" s="18" t="n">
        <v>0</v>
      </c>
      <c r="V30" s="20" t="n">
        <v>0</v>
      </c>
      <c r="W30" s="18" t="n">
        <v>6.248201</v>
      </c>
      <c r="X30" s="20" t="n">
        <v>0.54912826</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9.59685934</v>
      </c>
      <c r="F32" s="20" t="n">
        <v>0.44158687</v>
      </c>
      <c r="G32" s="18" t="n">
        <v>14.66560394</v>
      </c>
      <c r="H32" s="20" t="n">
        <v>0.5508650899999999</v>
      </c>
      <c r="I32" s="18" t="n">
        <v>26.89500019</v>
      </c>
      <c r="J32" s="20" t="n">
        <v>0.7195445</v>
      </c>
      <c r="K32" s="18" t="n">
        <v>25.3258238</v>
      </c>
      <c r="L32" s="20" t="n">
        <v>0.71400442</v>
      </c>
      <c r="M32" s="18" t="n">
        <v>20.50182653</v>
      </c>
      <c r="N32" s="20" t="n">
        <v>0.63892202</v>
      </c>
      <c r="O32" s="18" t="n">
        <v>0.34520353</v>
      </c>
      <c r="P32" s="20" t="n">
        <v>0.08409824</v>
      </c>
      <c r="Q32" s="18" t="s">
        <v>182</v>
      </c>
      <c r="R32" s="20" t="s">
        <v>182</v>
      </c>
      <c r="S32" s="18" t="n">
        <v>0</v>
      </c>
      <c r="T32" s="20" t="n">
        <v>0</v>
      </c>
      <c r="U32" s="18" t="n">
        <v>0</v>
      </c>
      <c r="V32" s="20" t="n">
        <v>0</v>
      </c>
      <c r="W32" s="18" t="n">
        <v>2.66968267</v>
      </c>
      <c r="X32" s="20" t="n">
        <v>0.3217168</v>
      </c>
    </row>
    <row r="33" spans="1:24">
      <c r="A33" s="15" t="s">
        <v>208</v>
      </c>
      <c r="B33" s="17" t="n">
        <v>7325</v>
      </c>
      <c r="C33" s="18">
        <f>(235.0/B33*100)</f>
        <v/>
      </c>
      <c r="D33" s="19" t="n">
        <v>7090</v>
      </c>
      <c r="E33" s="18" t="n">
        <v>13.89450658</v>
      </c>
      <c r="F33" s="20" t="n">
        <v>0.45743</v>
      </c>
      <c r="G33" s="18" t="n">
        <v>15.31186157</v>
      </c>
      <c r="H33" s="20" t="n">
        <v>0.54498057</v>
      </c>
      <c r="I33" s="18" t="n">
        <v>27.88281822</v>
      </c>
      <c r="J33" s="20" t="n">
        <v>0.6247849</v>
      </c>
      <c r="K33" s="18" t="n">
        <v>24.54371453</v>
      </c>
      <c r="L33" s="20" t="n">
        <v>0.66797105</v>
      </c>
      <c r="M33" s="18" t="n">
        <v>15.10947134</v>
      </c>
      <c r="N33" s="20" t="n">
        <v>0.46378012</v>
      </c>
      <c r="O33" s="18" t="n">
        <v>0.23117833</v>
      </c>
      <c r="P33" s="20" t="n">
        <v>0.06103039</v>
      </c>
      <c r="Q33" s="18" t="s">
        <v>182</v>
      </c>
      <c r="R33" s="20" t="s">
        <v>182</v>
      </c>
      <c r="S33" s="18" t="n">
        <v>0</v>
      </c>
      <c r="T33" s="20" t="n">
        <v>0</v>
      </c>
      <c r="U33" s="18" t="n">
        <v>0</v>
      </c>
      <c r="V33" s="20" t="n">
        <v>0</v>
      </c>
      <c r="W33" s="18" t="n">
        <v>3.02644941</v>
      </c>
      <c r="X33" s="20" t="n">
        <v>0.31320855</v>
      </c>
    </row>
    <row r="34" spans="1:24">
      <c r="A34" s="15" t="s">
        <v>209</v>
      </c>
      <c r="B34" s="17" t="n">
        <v>6350</v>
      </c>
      <c r="C34" s="18">
        <f>(86.0/B34*100)</f>
        <v/>
      </c>
      <c r="D34" s="19" t="n">
        <v>6264</v>
      </c>
      <c r="E34" s="18" t="n">
        <v>12.3684867</v>
      </c>
      <c r="F34" s="20" t="n">
        <v>0.56334584</v>
      </c>
      <c r="G34" s="18" t="n">
        <v>16.63357944</v>
      </c>
      <c r="H34" s="20" t="n">
        <v>0.54338035</v>
      </c>
      <c r="I34" s="18" t="n">
        <v>22.59628528</v>
      </c>
      <c r="J34" s="20" t="n">
        <v>0.60646192</v>
      </c>
      <c r="K34" s="18" t="n">
        <v>20.96240516</v>
      </c>
      <c r="L34" s="20" t="n">
        <v>0.62577141</v>
      </c>
      <c r="M34" s="18" t="n">
        <v>17.33735968</v>
      </c>
      <c r="N34" s="20" t="n">
        <v>0.52760121</v>
      </c>
      <c r="O34" s="18" t="n">
        <v>1.1664654</v>
      </c>
      <c r="P34" s="20" t="n">
        <v>0.13798504</v>
      </c>
      <c r="Q34" s="18" t="s">
        <v>182</v>
      </c>
      <c r="R34" s="20" t="s">
        <v>182</v>
      </c>
      <c r="S34" s="18" t="n">
        <v>2.57979626</v>
      </c>
      <c r="T34" s="20" t="n">
        <v>0.53532241</v>
      </c>
      <c r="U34" s="18" t="n">
        <v>0</v>
      </c>
      <c r="V34" s="20" t="n">
        <v>0</v>
      </c>
      <c r="W34" s="18" t="n">
        <v>6.35562208</v>
      </c>
      <c r="X34" s="20" t="n">
        <v>0.54911529</v>
      </c>
    </row>
    <row r="35" spans="1:24">
      <c r="A35" s="15" t="s">
        <v>210</v>
      </c>
      <c r="B35" s="17" t="n">
        <v>6406</v>
      </c>
      <c r="C35" s="18">
        <f>(69.0/B35*100)</f>
        <v/>
      </c>
      <c r="D35" s="19" t="n">
        <v>6337</v>
      </c>
      <c r="E35" s="18" t="n">
        <v>12.23608597</v>
      </c>
      <c r="F35" s="20" t="n">
        <v>0.45768005</v>
      </c>
      <c r="G35" s="18" t="n">
        <v>21.62155855</v>
      </c>
      <c r="H35" s="20" t="n">
        <v>0.73360784</v>
      </c>
      <c r="I35" s="18" t="n">
        <v>29.58062592</v>
      </c>
      <c r="J35" s="20" t="n">
        <v>0.71579744</v>
      </c>
      <c r="K35" s="18" t="n">
        <v>19.41106129</v>
      </c>
      <c r="L35" s="20" t="n">
        <v>0.55730905</v>
      </c>
      <c r="M35" s="18" t="n">
        <v>11.10980333</v>
      </c>
      <c r="N35" s="20" t="n">
        <v>0.50086937</v>
      </c>
      <c r="O35" s="18" t="n">
        <v>0.52739161</v>
      </c>
      <c r="P35" s="20" t="n">
        <v>0.09266228</v>
      </c>
      <c r="Q35" s="18" t="s">
        <v>182</v>
      </c>
      <c r="R35" s="20" t="s">
        <v>182</v>
      </c>
      <c r="S35" s="18" t="n">
        <v>1.04009655</v>
      </c>
      <c r="T35" s="20" t="n">
        <v>0.05691651</v>
      </c>
      <c r="U35" s="18" t="n">
        <v>0</v>
      </c>
      <c r="V35" s="20" t="n">
        <v>0</v>
      </c>
      <c r="W35" s="18" t="n">
        <v>4.47337677</v>
      </c>
      <c r="X35" s="20" t="n">
        <v>0.25269362</v>
      </c>
    </row>
    <row r="36" spans="1:24">
      <c r="A36" s="15" t="s">
        <v>211</v>
      </c>
      <c r="B36" s="17" t="n">
        <v>6736</v>
      </c>
      <c r="C36" s="18">
        <f>(49.0/B36*100)</f>
        <v/>
      </c>
      <c r="D36" s="19" t="n">
        <v>6687</v>
      </c>
      <c r="E36" s="18" t="n">
        <v>17.05813975</v>
      </c>
      <c r="F36" s="20" t="n">
        <v>0.55675239</v>
      </c>
      <c r="G36" s="18" t="n">
        <v>19.17380921</v>
      </c>
      <c r="H36" s="20" t="n">
        <v>0.60119257</v>
      </c>
      <c r="I36" s="18" t="n">
        <v>27.10231766</v>
      </c>
      <c r="J36" s="20" t="n">
        <v>0.62016829</v>
      </c>
      <c r="K36" s="18" t="n">
        <v>21.27279669</v>
      </c>
      <c r="L36" s="20" t="n">
        <v>0.51615352</v>
      </c>
      <c r="M36" s="18" t="n">
        <v>11.46349121</v>
      </c>
      <c r="N36" s="20" t="n">
        <v>0.46676671</v>
      </c>
      <c r="O36" s="18" t="n">
        <v>0.41529674</v>
      </c>
      <c r="P36" s="20" t="n">
        <v>0.08125137</v>
      </c>
      <c r="Q36" s="18" t="s">
        <v>182</v>
      </c>
      <c r="R36" s="20" t="s">
        <v>182</v>
      </c>
      <c r="S36" s="18" t="n">
        <v>0</v>
      </c>
      <c r="T36" s="20" t="n">
        <v>0</v>
      </c>
      <c r="U36" s="18" t="n">
        <v>0</v>
      </c>
      <c r="V36" s="20" t="n">
        <v>0</v>
      </c>
      <c r="W36" s="18" t="n">
        <v>3.51414873</v>
      </c>
      <c r="X36" s="20" t="n">
        <v>0.31964589</v>
      </c>
    </row>
    <row r="37" spans="1:24">
      <c r="A37" s="15" t="s">
        <v>212</v>
      </c>
      <c r="B37" s="17" t="n">
        <v>5458</v>
      </c>
      <c r="C37" s="18">
        <f>(249.0/B37*100)</f>
        <v/>
      </c>
      <c r="D37" s="19" t="n">
        <v>5209</v>
      </c>
      <c r="E37" s="18" t="n">
        <v>10.84350325</v>
      </c>
      <c r="F37" s="20" t="n">
        <v>0.49587695</v>
      </c>
      <c r="G37" s="18" t="n">
        <v>14.40740907</v>
      </c>
      <c r="H37" s="20" t="n">
        <v>0.52194787</v>
      </c>
      <c r="I37" s="18" t="n">
        <v>27.52182061</v>
      </c>
      <c r="J37" s="20" t="n">
        <v>0.63651612</v>
      </c>
      <c r="K37" s="18" t="n">
        <v>22.73737142</v>
      </c>
      <c r="L37" s="20" t="n">
        <v>0.62973567</v>
      </c>
      <c r="M37" s="18" t="n">
        <v>15.2139087</v>
      </c>
      <c r="N37" s="20" t="n">
        <v>0.56031522</v>
      </c>
      <c r="O37" s="18" t="n">
        <v>0.78484913</v>
      </c>
      <c r="P37" s="20" t="n">
        <v>0.13879451</v>
      </c>
      <c r="Q37" s="18" t="s">
        <v>182</v>
      </c>
      <c r="R37" s="20" t="s">
        <v>182</v>
      </c>
      <c r="S37" s="18" t="n">
        <v>0</v>
      </c>
      <c r="T37" s="20" t="n">
        <v>0</v>
      </c>
      <c r="U37" s="18" t="n">
        <v>0</v>
      </c>
      <c r="V37" s="20" t="n">
        <v>0</v>
      </c>
      <c r="W37" s="18" t="n">
        <v>8.49113783</v>
      </c>
      <c r="X37" s="20" t="n">
        <v>0.78290907</v>
      </c>
    </row>
    <row r="38" spans="1:24">
      <c r="A38" s="15" t="s">
        <v>213</v>
      </c>
      <c r="B38" s="17" t="n">
        <v>5860</v>
      </c>
      <c r="C38" s="18">
        <f>(64.0/B38*100)</f>
        <v/>
      </c>
      <c r="D38" s="19" t="n">
        <v>5796</v>
      </c>
      <c r="E38" s="18" t="n">
        <v>11.08290454</v>
      </c>
      <c r="F38" s="20" t="n">
        <v>0.51773092</v>
      </c>
      <c r="G38" s="18" t="n">
        <v>15.41796707</v>
      </c>
      <c r="H38" s="20" t="n">
        <v>0.51399197</v>
      </c>
      <c r="I38" s="18" t="n">
        <v>28.81760817</v>
      </c>
      <c r="J38" s="20" t="n">
        <v>0.80036834</v>
      </c>
      <c r="K38" s="18" t="n">
        <v>23.45951763</v>
      </c>
      <c r="L38" s="20" t="n">
        <v>0.69047535</v>
      </c>
      <c r="M38" s="18" t="n">
        <v>13.87849433</v>
      </c>
      <c r="N38" s="20" t="n">
        <v>0.54732686</v>
      </c>
      <c r="O38" s="18" t="n">
        <v>0.63859184</v>
      </c>
      <c r="P38" s="20" t="n">
        <v>0.12641848</v>
      </c>
      <c r="Q38" s="18" t="s">
        <v>182</v>
      </c>
      <c r="R38" s="20" t="s">
        <v>182</v>
      </c>
      <c r="S38" s="18" t="n">
        <v>0</v>
      </c>
      <c r="T38" s="20" t="n">
        <v>0</v>
      </c>
      <c r="U38" s="18" t="n">
        <v>0</v>
      </c>
      <c r="V38" s="20" t="n">
        <v>0</v>
      </c>
      <c r="W38" s="18" t="n">
        <v>6.70491641</v>
      </c>
      <c r="X38" s="20" t="n">
        <v>0.5136388</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11.44021294</v>
      </c>
      <c r="F40" s="20" t="n">
        <v>0.55123867</v>
      </c>
      <c r="G40" s="18" t="n">
        <v>13.82299259</v>
      </c>
      <c r="H40" s="20" t="n">
        <v>0.49865263</v>
      </c>
      <c r="I40" s="18" t="n">
        <v>26.97603278</v>
      </c>
      <c r="J40" s="20" t="n">
        <v>0.7074563699999999</v>
      </c>
      <c r="K40" s="18" t="n">
        <v>19.35632922</v>
      </c>
      <c r="L40" s="20" t="n">
        <v>0.63263818</v>
      </c>
      <c r="M40" s="18" t="n">
        <v>13.56542334</v>
      </c>
      <c r="N40" s="20" t="n">
        <v>0.56042249</v>
      </c>
      <c r="O40" s="18" t="n">
        <v>0.41341733</v>
      </c>
      <c r="P40" s="20" t="n">
        <v>0.09588235000000001</v>
      </c>
      <c r="Q40" s="18" t="s">
        <v>182</v>
      </c>
      <c r="R40" s="20" t="s">
        <v>182</v>
      </c>
      <c r="S40" s="18" t="n">
        <v>8.997510549999999</v>
      </c>
      <c r="T40" s="20" t="n">
        <v>0.2011408</v>
      </c>
      <c r="U40" s="18" t="n">
        <v>0</v>
      </c>
      <c r="V40" s="20" t="n">
        <v>0</v>
      </c>
      <c r="W40" s="18" t="n">
        <v>5.42808125</v>
      </c>
      <c r="X40" s="20" t="n">
        <v>0.74491968</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15.65323788</v>
      </c>
      <c r="F46" s="20" t="n">
        <v>0.51695503</v>
      </c>
      <c r="G46" s="18" t="n">
        <v>10.00479493</v>
      </c>
      <c r="H46" s="20" t="n">
        <v>0.31002299</v>
      </c>
      <c r="I46" s="18" t="n">
        <v>12.21045599</v>
      </c>
      <c r="J46" s="20" t="n">
        <v>0.38496692</v>
      </c>
      <c r="K46" s="18" t="n">
        <v>14.37602226</v>
      </c>
      <c r="L46" s="20" t="n">
        <v>0.48724452</v>
      </c>
      <c r="M46" s="18" t="n">
        <v>12.92826864</v>
      </c>
      <c r="N46" s="20" t="n">
        <v>0.43531906</v>
      </c>
      <c r="O46" s="18" t="n">
        <v>1.13942081</v>
      </c>
      <c r="P46" s="20" t="n">
        <v>0.10156822</v>
      </c>
      <c r="Q46" s="18" t="s">
        <v>182</v>
      </c>
      <c r="R46" s="20" t="s">
        <v>182</v>
      </c>
      <c r="S46" s="18" t="n">
        <v>0</v>
      </c>
      <c r="T46" s="20" t="n">
        <v>0</v>
      </c>
      <c r="U46" s="18" t="n">
        <v>0</v>
      </c>
      <c r="V46" s="20" t="n">
        <v>0</v>
      </c>
      <c r="W46" s="18" t="n">
        <v>33.6877995</v>
      </c>
      <c r="X46" s="20" t="n">
        <v>1.24297492</v>
      </c>
    </row>
    <row r="47" spans="1:24">
      <c r="A47" s="15" t="s">
        <v>222</v>
      </c>
      <c r="B47" s="17" t="n">
        <v>5928</v>
      </c>
      <c r="C47" s="18">
        <f>(148.0/B47*100)</f>
        <v/>
      </c>
      <c r="D47" s="19" t="n">
        <v>5780</v>
      </c>
      <c r="E47" s="18" t="n">
        <v>11.14644517</v>
      </c>
      <c r="F47" s="20" t="n">
        <v>0.48888255</v>
      </c>
      <c r="G47" s="18" t="n">
        <v>13.05385503</v>
      </c>
      <c r="H47" s="20" t="n">
        <v>0.41514909</v>
      </c>
      <c r="I47" s="18" t="n">
        <v>20.21978116</v>
      </c>
      <c r="J47" s="20" t="n">
        <v>0.72102625</v>
      </c>
      <c r="K47" s="18" t="n">
        <v>20.78897312</v>
      </c>
      <c r="L47" s="20" t="n">
        <v>0.6935163</v>
      </c>
      <c r="M47" s="18" t="n">
        <v>18.15807337</v>
      </c>
      <c r="N47" s="20" t="n">
        <v>0.55851536</v>
      </c>
      <c r="O47" s="18" t="n">
        <v>1.43520156</v>
      </c>
      <c r="P47" s="20" t="n">
        <v>0.18695101</v>
      </c>
      <c r="Q47" s="18" t="s">
        <v>182</v>
      </c>
      <c r="R47" s="20" t="s">
        <v>182</v>
      </c>
      <c r="S47" s="18" t="n">
        <v>0</v>
      </c>
      <c r="T47" s="20" t="n">
        <v>0</v>
      </c>
      <c r="U47" s="18" t="n">
        <v>0</v>
      </c>
      <c r="V47" s="20" t="n">
        <v>0</v>
      </c>
      <c r="W47" s="18" t="n">
        <v>15.1976706</v>
      </c>
      <c r="X47" s="20" t="n">
        <v>1.11444391</v>
      </c>
    </row>
    <row r="48" spans="1:24">
      <c r="A48" s="15" t="s">
        <v>223</v>
      </c>
      <c r="B48" s="17" t="n">
        <v>9841</v>
      </c>
      <c r="C48" s="18">
        <f>(19.0/B48*100)</f>
        <v/>
      </c>
      <c r="D48" s="19" t="n">
        <v>9822</v>
      </c>
      <c r="E48" s="18" t="n">
        <v>27.38885338</v>
      </c>
      <c r="F48" s="20" t="n">
        <v>1.00599114</v>
      </c>
      <c r="G48" s="18" t="n">
        <v>18.15049203</v>
      </c>
      <c r="H48" s="20" t="n">
        <v>0.6616482</v>
      </c>
      <c r="I48" s="18" t="n">
        <v>27.22484857</v>
      </c>
      <c r="J48" s="20" t="n">
        <v>0.88681067</v>
      </c>
      <c r="K48" s="18" t="n">
        <v>12.53852136</v>
      </c>
      <c r="L48" s="20" t="n">
        <v>0.58378572</v>
      </c>
      <c r="M48" s="18" t="n">
        <v>10.61086639</v>
      </c>
      <c r="N48" s="20" t="n">
        <v>0.47579055</v>
      </c>
      <c r="O48" s="18" t="n">
        <v>2.15559195</v>
      </c>
      <c r="P48" s="20" t="n">
        <v>0.33339127</v>
      </c>
      <c r="Q48" s="18" t="s">
        <v>182</v>
      </c>
      <c r="R48" s="20" t="s">
        <v>182</v>
      </c>
      <c r="S48" s="18" t="n">
        <v>0</v>
      </c>
      <c r="T48" s="20" t="n">
        <v>0</v>
      </c>
      <c r="U48" s="18" t="n">
        <v>0</v>
      </c>
      <c r="V48" s="20" t="n">
        <v>0</v>
      </c>
      <c r="W48" s="18" t="n">
        <v>1.93082632</v>
      </c>
      <c r="X48" s="20" t="n">
        <v>0.42281193</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25.81149074</v>
      </c>
      <c r="F50" s="20" t="n">
        <v>0.78622342</v>
      </c>
      <c r="G50" s="18" t="n">
        <v>15.86589589</v>
      </c>
      <c r="H50" s="20" t="n">
        <v>0.42483666</v>
      </c>
      <c r="I50" s="18" t="n">
        <v>19.20883041</v>
      </c>
      <c r="J50" s="20" t="n">
        <v>0.5682195</v>
      </c>
      <c r="K50" s="18" t="n">
        <v>18.47871225</v>
      </c>
      <c r="L50" s="20" t="n">
        <v>0.5428335399999999</v>
      </c>
      <c r="M50" s="18" t="n">
        <v>12.38913233</v>
      </c>
      <c r="N50" s="20" t="n">
        <v>0.52878117</v>
      </c>
      <c r="O50" s="18" t="n">
        <v>1.73733927</v>
      </c>
      <c r="P50" s="20" t="n">
        <v>0.2637219</v>
      </c>
      <c r="Q50" s="18" t="s">
        <v>182</v>
      </c>
      <c r="R50" s="20" t="s">
        <v>182</v>
      </c>
      <c r="S50" s="18" t="n">
        <v>0</v>
      </c>
      <c r="T50" s="20" t="n">
        <v>0</v>
      </c>
      <c r="U50" s="18" t="n">
        <v>0</v>
      </c>
      <c r="V50" s="20" t="n">
        <v>0</v>
      </c>
      <c r="W50" s="18" t="n">
        <v>6.50859912</v>
      </c>
      <c r="X50" s="20" t="n">
        <v>0.6530932699999999</v>
      </c>
    </row>
    <row r="51" spans="1:24">
      <c r="A51" s="15" t="s">
        <v>226</v>
      </c>
      <c r="B51" s="17" t="n">
        <v>6866</v>
      </c>
      <c r="C51" s="18">
        <f>(117.0/B51*100)</f>
        <v/>
      </c>
      <c r="D51" s="19" t="n">
        <v>6749</v>
      </c>
      <c r="E51" s="18" t="n">
        <v>23.18053798</v>
      </c>
      <c r="F51" s="20" t="n">
        <v>0.7731632899999999</v>
      </c>
      <c r="G51" s="18" t="n">
        <v>11.77352585</v>
      </c>
      <c r="H51" s="20" t="n">
        <v>0.45294782</v>
      </c>
      <c r="I51" s="18" t="n">
        <v>16.88202841</v>
      </c>
      <c r="J51" s="20" t="n">
        <v>0.5601349</v>
      </c>
      <c r="K51" s="18" t="n">
        <v>15.35874562</v>
      </c>
      <c r="L51" s="20" t="n">
        <v>0.6067739</v>
      </c>
      <c r="M51" s="18" t="n">
        <v>11.65621899</v>
      </c>
      <c r="N51" s="20" t="n">
        <v>0.44318673</v>
      </c>
      <c r="O51" s="18" t="n">
        <v>0.58299198</v>
      </c>
      <c r="P51" s="20" t="n">
        <v>0.10103176</v>
      </c>
      <c r="Q51" s="18" t="s">
        <v>182</v>
      </c>
      <c r="R51" s="20" t="s">
        <v>182</v>
      </c>
      <c r="S51" s="18" t="n">
        <v>10.58123437</v>
      </c>
      <c r="T51" s="20" t="n">
        <v>0.61247783</v>
      </c>
      <c r="U51" s="18" t="n">
        <v>0</v>
      </c>
      <c r="V51" s="20" t="n">
        <v>0</v>
      </c>
      <c r="W51" s="18" t="n">
        <v>9.98471679</v>
      </c>
      <c r="X51" s="20" t="n">
        <v>1.20738742</v>
      </c>
    </row>
    <row r="52" spans="1:24">
      <c r="A52" s="15" t="s">
        <v>227</v>
      </c>
      <c r="B52" s="17" t="n">
        <v>5809</v>
      </c>
      <c r="C52" s="18">
        <f>(119.0/B52*100)</f>
        <v/>
      </c>
      <c r="D52" s="19" t="n">
        <v>5690</v>
      </c>
      <c r="E52" s="18" t="n">
        <v>16.08686398</v>
      </c>
      <c r="F52" s="20" t="n">
        <v>0.6113604500000001</v>
      </c>
      <c r="G52" s="18" t="n">
        <v>19.27467208</v>
      </c>
      <c r="H52" s="20" t="n">
        <v>0.51157083</v>
      </c>
      <c r="I52" s="18" t="n">
        <v>26.85122527</v>
      </c>
      <c r="J52" s="20" t="n">
        <v>0.5364049400000001</v>
      </c>
      <c r="K52" s="18" t="n">
        <v>19.58040146</v>
      </c>
      <c r="L52" s="20" t="n">
        <v>0.5456639599999999</v>
      </c>
      <c r="M52" s="18" t="n">
        <v>12.68847413</v>
      </c>
      <c r="N52" s="20" t="n">
        <v>0.41172393</v>
      </c>
      <c r="O52" s="18" t="n">
        <v>0.34062239</v>
      </c>
      <c r="P52" s="20" t="n">
        <v>0.08848725</v>
      </c>
      <c r="Q52" s="18" t="s">
        <v>182</v>
      </c>
      <c r="R52" s="20" t="s">
        <v>182</v>
      </c>
      <c r="S52" s="18" t="n">
        <v>0</v>
      </c>
      <c r="T52" s="20" t="n">
        <v>0</v>
      </c>
      <c r="U52" s="18" t="n">
        <v>0</v>
      </c>
      <c r="V52" s="20" t="n">
        <v>0</v>
      </c>
      <c r="W52" s="18" t="n">
        <v>5.17774068</v>
      </c>
      <c r="X52" s="20" t="n">
        <v>0.476505</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24.21983507</v>
      </c>
      <c r="F54" s="20" t="n">
        <v>0.89249774</v>
      </c>
      <c r="G54" s="18" t="n">
        <v>14.34488819</v>
      </c>
      <c r="H54" s="20" t="n">
        <v>0.56501769</v>
      </c>
      <c r="I54" s="18" t="n">
        <v>16.03665741</v>
      </c>
      <c r="J54" s="20" t="n">
        <v>0.63838859</v>
      </c>
      <c r="K54" s="18" t="n">
        <v>17.58389142</v>
      </c>
      <c r="L54" s="20" t="n">
        <v>0.56164521</v>
      </c>
      <c r="M54" s="18" t="n">
        <v>11.3078408</v>
      </c>
      <c r="N54" s="20" t="n">
        <v>0.61525371</v>
      </c>
      <c r="O54" s="18" t="n">
        <v>3.34984056</v>
      </c>
      <c r="P54" s="20" t="n">
        <v>0.32390166</v>
      </c>
      <c r="Q54" s="18" t="s">
        <v>182</v>
      </c>
      <c r="R54" s="20" t="s">
        <v>182</v>
      </c>
      <c r="S54" s="18" t="n">
        <v>0</v>
      </c>
      <c r="T54" s="20" t="n">
        <v>0</v>
      </c>
      <c r="U54" s="18" t="n">
        <v>0</v>
      </c>
      <c r="V54" s="20" t="n">
        <v>0</v>
      </c>
      <c r="W54" s="18" t="n">
        <v>13.15704656</v>
      </c>
      <c r="X54" s="20" t="n">
        <v>0.93927882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15.75079532</v>
      </c>
      <c r="F56" s="20" t="n">
        <v>0.54266646</v>
      </c>
      <c r="G56" s="18" t="n">
        <v>17.85251164</v>
      </c>
      <c r="H56" s="20" t="n">
        <v>0.5346526</v>
      </c>
      <c r="I56" s="18" t="n">
        <v>28.6887521</v>
      </c>
      <c r="J56" s="20" t="n">
        <v>0.60316993</v>
      </c>
      <c r="K56" s="18" t="n">
        <v>20.44987235</v>
      </c>
      <c r="L56" s="20" t="n">
        <v>0.6630579599999999</v>
      </c>
      <c r="M56" s="18" t="n">
        <v>15.2927793</v>
      </c>
      <c r="N56" s="20" t="n">
        <v>0.59954582</v>
      </c>
      <c r="O56" s="18" t="n">
        <v>0.86016939</v>
      </c>
      <c r="P56" s="20" t="n">
        <v>0.13748164</v>
      </c>
      <c r="Q56" s="18" t="s">
        <v>182</v>
      </c>
      <c r="R56" s="20" t="s">
        <v>182</v>
      </c>
      <c r="S56" s="18" t="n">
        <v>0</v>
      </c>
      <c r="T56" s="20" t="n">
        <v>0</v>
      </c>
      <c r="U56" s="18" t="n">
        <v>0</v>
      </c>
      <c r="V56" s="20" t="n">
        <v>0</v>
      </c>
      <c r="W56" s="18" t="n">
        <v>1.1051199</v>
      </c>
      <c r="X56" s="20" t="n">
        <v>0.2713407</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23.92863153</v>
      </c>
      <c r="F61" s="20" t="n">
        <v>0.67749487</v>
      </c>
      <c r="G61" s="18" t="n">
        <v>21.73258044</v>
      </c>
      <c r="H61" s="20" t="n">
        <v>0.62756252</v>
      </c>
      <c r="I61" s="18" t="n">
        <v>23.34285228</v>
      </c>
      <c r="J61" s="20" t="n">
        <v>0.63520724</v>
      </c>
      <c r="K61" s="18" t="n">
        <v>13.87875369</v>
      </c>
      <c r="L61" s="20" t="n">
        <v>0.48291434</v>
      </c>
      <c r="M61" s="18" t="n">
        <v>10.89045908</v>
      </c>
      <c r="N61" s="20" t="n">
        <v>0.44069939</v>
      </c>
      <c r="O61" s="18" t="n">
        <v>1.1148369</v>
      </c>
      <c r="P61" s="20" t="n">
        <v>0.15882437</v>
      </c>
      <c r="Q61" s="18" t="s">
        <v>182</v>
      </c>
      <c r="R61" s="20" t="s">
        <v>182</v>
      </c>
      <c r="S61" s="18" t="n">
        <v>0</v>
      </c>
      <c r="T61" s="20" t="n">
        <v>0</v>
      </c>
      <c r="U61" s="18" t="n">
        <v>0</v>
      </c>
      <c r="V61" s="20" t="n">
        <v>0</v>
      </c>
      <c r="W61" s="18" t="n">
        <v>5.11188608</v>
      </c>
      <c r="X61" s="20" t="n">
        <v>0.63049568</v>
      </c>
    </row>
    <row r="62" spans="1:24">
      <c r="A62" s="15" t="s">
        <v>237</v>
      </c>
      <c r="B62" s="17" t="n">
        <v>4476</v>
      </c>
      <c r="C62" s="18">
        <f>(5.0/B62*100)</f>
        <v/>
      </c>
      <c r="D62" s="19" t="n">
        <v>4471</v>
      </c>
      <c r="E62" s="18" t="n">
        <v>16.01416048</v>
      </c>
      <c r="F62" s="20" t="n">
        <v>0.5813923</v>
      </c>
      <c r="G62" s="18" t="n">
        <v>19.64992418</v>
      </c>
      <c r="H62" s="20" t="n">
        <v>0.53283478</v>
      </c>
      <c r="I62" s="18" t="n">
        <v>29.21419493</v>
      </c>
      <c r="J62" s="20" t="n">
        <v>0.62141765</v>
      </c>
      <c r="K62" s="18" t="n">
        <v>19.04811657</v>
      </c>
      <c r="L62" s="20" t="n">
        <v>0.49117973</v>
      </c>
      <c r="M62" s="18" t="n">
        <v>14.6377183</v>
      </c>
      <c r="N62" s="20" t="n">
        <v>0.5168191</v>
      </c>
      <c r="O62" s="18" t="n">
        <v>0.58527585</v>
      </c>
      <c r="P62" s="20" t="n">
        <v>0.13101018</v>
      </c>
      <c r="Q62" s="18" t="s">
        <v>182</v>
      </c>
      <c r="R62" s="20" t="s">
        <v>182</v>
      </c>
      <c r="S62" s="18" t="n">
        <v>0</v>
      </c>
      <c r="T62" s="20" t="n">
        <v>0</v>
      </c>
      <c r="U62" s="18" t="n">
        <v>0</v>
      </c>
      <c r="V62" s="20" t="n">
        <v>0</v>
      </c>
      <c r="W62" s="18" t="n">
        <v>0.85060969</v>
      </c>
      <c r="X62" s="20" t="n">
        <v>0.13007159</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14.4085985</v>
      </c>
      <c r="F67" s="20" t="n">
        <v>0.56033145</v>
      </c>
      <c r="G67" s="18" t="n">
        <v>17.54986447</v>
      </c>
      <c r="H67" s="20" t="n">
        <v>0.52715987</v>
      </c>
      <c r="I67" s="18" t="n">
        <v>28.10158678</v>
      </c>
      <c r="J67" s="20" t="n">
        <v>0.6428648300000001</v>
      </c>
      <c r="K67" s="18" t="n">
        <v>23.86327555</v>
      </c>
      <c r="L67" s="20" t="n">
        <v>0.64211123</v>
      </c>
      <c r="M67" s="18" t="n">
        <v>9.265154239999999</v>
      </c>
      <c r="N67" s="20" t="n">
        <v>0.41052068</v>
      </c>
      <c r="O67" s="18" t="n">
        <v>4.20584682</v>
      </c>
      <c r="P67" s="20" t="n">
        <v>0.33681729</v>
      </c>
      <c r="Q67" s="18" t="s">
        <v>182</v>
      </c>
      <c r="R67" s="20" t="s">
        <v>182</v>
      </c>
      <c r="S67" s="18" t="n">
        <v>0</v>
      </c>
      <c r="T67" s="20" t="n">
        <v>0</v>
      </c>
      <c r="U67" s="18" t="n">
        <v>0</v>
      </c>
      <c r="V67" s="20" t="n">
        <v>0</v>
      </c>
      <c r="W67" s="18" t="n">
        <v>2.60567365</v>
      </c>
      <c r="X67" s="20" t="n">
        <v>0.22003729</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9.83983035</v>
      </c>
      <c r="F70" s="20" t="n">
        <v>0.42734331</v>
      </c>
      <c r="G70" s="18" t="n">
        <v>11.78186104</v>
      </c>
      <c r="H70" s="20" t="n">
        <v>0.54689997</v>
      </c>
      <c r="I70" s="18" t="n">
        <v>21.33080811</v>
      </c>
      <c r="J70" s="20" t="n">
        <v>0.6134446</v>
      </c>
      <c r="K70" s="18" t="n">
        <v>26.69551031</v>
      </c>
      <c r="L70" s="20" t="n">
        <v>0.72294496</v>
      </c>
      <c r="M70" s="18" t="n">
        <v>23.36120097</v>
      </c>
      <c r="N70" s="20" t="n">
        <v>0.70078506</v>
      </c>
      <c r="O70" s="18" t="n">
        <v>0.78554432</v>
      </c>
      <c r="P70" s="20" t="n">
        <v>0.1032537</v>
      </c>
      <c r="Q70" s="18" t="s">
        <v>182</v>
      </c>
      <c r="R70" s="20" t="s">
        <v>182</v>
      </c>
      <c r="S70" s="18" t="n">
        <v>0</v>
      </c>
      <c r="T70" s="20" t="n">
        <v>0</v>
      </c>
      <c r="U70" s="18" t="n">
        <v>0</v>
      </c>
      <c r="V70" s="20" t="n">
        <v>0</v>
      </c>
      <c r="W70" s="18" t="n">
        <v>6.20524491</v>
      </c>
      <c r="X70" s="20" t="n">
        <v>0.51967253</v>
      </c>
    </row>
    <row r="71" spans="1:24">
      <c r="A71" s="15" t="s">
        <v>246</v>
      </c>
      <c r="B71" s="17" t="n">
        <v>6115</v>
      </c>
      <c r="C71" s="18">
        <f>(116.0/B71*100)</f>
        <v/>
      </c>
      <c r="D71" s="19" t="n">
        <v>5999</v>
      </c>
      <c r="E71" s="18" t="n">
        <v>14.3509383</v>
      </c>
      <c r="F71" s="20" t="n">
        <v>0.3817702</v>
      </c>
      <c r="G71" s="18" t="n">
        <v>13.87071016</v>
      </c>
      <c r="H71" s="20" t="n">
        <v>0.5061992199999999</v>
      </c>
      <c r="I71" s="18" t="n">
        <v>29.0327687</v>
      </c>
      <c r="J71" s="20" t="n">
        <v>0.59579277</v>
      </c>
      <c r="K71" s="18" t="n">
        <v>24.8279027</v>
      </c>
      <c r="L71" s="20" t="n">
        <v>0.55385659</v>
      </c>
      <c r="M71" s="18" t="n">
        <v>16.15583992</v>
      </c>
      <c r="N71" s="20" t="n">
        <v>0.44854542</v>
      </c>
      <c r="O71" s="18" t="n">
        <v>0.43846837</v>
      </c>
      <c r="P71" s="20" t="n">
        <v>0.07809650999999999</v>
      </c>
      <c r="Q71" s="18" t="s">
        <v>182</v>
      </c>
      <c r="R71" s="20" t="s">
        <v>182</v>
      </c>
      <c r="S71" s="18" t="n">
        <v>0</v>
      </c>
      <c r="T71" s="20" t="n">
        <v>0</v>
      </c>
      <c r="U71" s="18" t="n">
        <v>0</v>
      </c>
      <c r="V71" s="20" t="n">
        <v>0</v>
      </c>
      <c r="W71" s="18" t="n">
        <v>1.32337185</v>
      </c>
      <c r="X71" s="20" t="n">
        <v>0.13427224</v>
      </c>
    </row>
    <row r="72" spans="1:24">
      <c r="A72" s="15" t="s">
        <v>247</v>
      </c>
      <c r="B72" s="17" t="n">
        <v>7708</v>
      </c>
      <c r="C72" s="18">
        <f>(8.0/B72*100)</f>
        <v/>
      </c>
      <c r="D72" s="19" t="n">
        <v>7700</v>
      </c>
      <c r="E72" s="18" t="n">
        <v>13.99613608</v>
      </c>
      <c r="F72" s="20" t="n">
        <v>0.44308566</v>
      </c>
      <c r="G72" s="18" t="n">
        <v>17.45106103</v>
      </c>
      <c r="H72" s="20" t="n">
        <v>0.48234941</v>
      </c>
      <c r="I72" s="18" t="n">
        <v>31.56379362</v>
      </c>
      <c r="J72" s="20" t="n">
        <v>0.66829695</v>
      </c>
      <c r="K72" s="18" t="n">
        <v>21.03728583</v>
      </c>
      <c r="L72" s="20" t="n">
        <v>0.49818326</v>
      </c>
      <c r="M72" s="18" t="n">
        <v>14.82239793</v>
      </c>
      <c r="N72" s="20" t="n">
        <v>0.4767641</v>
      </c>
      <c r="O72" s="18" t="n">
        <v>0.58560189</v>
      </c>
      <c r="P72" s="20" t="n">
        <v>0.09794811</v>
      </c>
      <c r="Q72" s="18" t="s">
        <v>182</v>
      </c>
      <c r="R72" s="20" t="s">
        <v>182</v>
      </c>
      <c r="S72" s="18" t="n">
        <v>0</v>
      </c>
      <c r="T72" s="20" t="n">
        <v>0</v>
      </c>
      <c r="U72" s="18" t="n">
        <v>0</v>
      </c>
      <c r="V72" s="20" t="n">
        <v>0</v>
      </c>
      <c r="W72" s="18" t="n">
        <v>0.54372362</v>
      </c>
      <c r="X72" s="20" t="n">
        <v>0.08957291000000001</v>
      </c>
    </row>
    <row r="73" spans="1:24">
      <c r="A73" s="15" t="s">
        <v>248</v>
      </c>
      <c r="B73" s="17" t="n">
        <v>8249</v>
      </c>
      <c r="C73" s="18">
        <f>(236.0/B73*100)</f>
        <v/>
      </c>
      <c r="D73" s="19" t="n">
        <v>8013</v>
      </c>
      <c r="E73" s="18" t="n">
        <v>14.96351497</v>
      </c>
      <c r="F73" s="20" t="n">
        <v>0.58842174</v>
      </c>
      <c r="G73" s="18" t="n">
        <v>14.90870163</v>
      </c>
      <c r="H73" s="20" t="n">
        <v>0.56195514</v>
      </c>
      <c r="I73" s="18" t="n">
        <v>24.57585306</v>
      </c>
      <c r="J73" s="20" t="n">
        <v>0.59128314</v>
      </c>
      <c r="K73" s="18" t="n">
        <v>23.81563099</v>
      </c>
      <c r="L73" s="20" t="n">
        <v>0.63980784</v>
      </c>
      <c r="M73" s="18" t="n">
        <v>17.38049505</v>
      </c>
      <c r="N73" s="20" t="n">
        <v>0.65813996</v>
      </c>
      <c r="O73" s="18" t="n">
        <v>2.48806559</v>
      </c>
      <c r="P73" s="20" t="n">
        <v>0.2497187</v>
      </c>
      <c r="Q73" s="18" t="s">
        <v>182</v>
      </c>
      <c r="R73" s="20" t="s">
        <v>182</v>
      </c>
      <c r="S73" s="18" t="n">
        <v>0</v>
      </c>
      <c r="T73" s="20" t="n">
        <v>0</v>
      </c>
      <c r="U73" s="18" t="n">
        <v>0</v>
      </c>
      <c r="V73" s="20" t="n">
        <v>0</v>
      </c>
      <c r="W73" s="18" t="n">
        <v>1.8677387</v>
      </c>
      <c r="X73" s="20" t="n">
        <v>0.19683729</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13.15886367</v>
      </c>
      <c r="F77" s="20" t="n">
        <v>0.45050615</v>
      </c>
      <c r="G77" s="18" t="n">
        <v>9.313684820000001</v>
      </c>
      <c r="H77" s="20" t="n">
        <v>0.40918617</v>
      </c>
      <c r="I77" s="18" t="n">
        <v>16.78408828</v>
      </c>
      <c r="J77" s="20" t="n">
        <v>0.61404582</v>
      </c>
      <c r="K77" s="18" t="n">
        <v>22.60090946</v>
      </c>
      <c r="L77" s="20" t="n">
        <v>0.5644374599999999</v>
      </c>
      <c r="M77" s="18" t="n">
        <v>18.98807616</v>
      </c>
      <c r="N77" s="20" t="n">
        <v>0.50449809</v>
      </c>
      <c r="O77" s="18" t="n">
        <v>0.98838266</v>
      </c>
      <c r="P77" s="20" t="n">
        <v>0.11706247</v>
      </c>
      <c r="Q77" s="18" t="s">
        <v>182</v>
      </c>
      <c r="R77" s="20" t="s">
        <v>182</v>
      </c>
      <c r="S77" s="18" t="n">
        <v>0</v>
      </c>
      <c r="T77" s="20" t="n">
        <v>0</v>
      </c>
      <c r="U77" s="18" t="n">
        <v>0</v>
      </c>
      <c r="V77" s="20" t="n">
        <v>0</v>
      </c>
      <c r="W77" s="18" t="n">
        <v>18.16599496</v>
      </c>
      <c r="X77" s="20" t="n">
        <v>1.00916081</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325</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10.44746879</v>
      </c>
      <c r="F7" s="20" t="n">
        <v>0.33260529</v>
      </c>
      <c r="G7" s="18" t="n">
        <v>17.44178286</v>
      </c>
      <c r="H7" s="20" t="n">
        <v>0.38383285</v>
      </c>
      <c r="I7" s="18" t="n">
        <v>25.11540636</v>
      </c>
      <c r="J7" s="20" t="n">
        <v>0.49138607</v>
      </c>
      <c r="K7" s="18" t="n">
        <v>21.27097549</v>
      </c>
      <c r="L7" s="20" t="n">
        <v>0.46492771</v>
      </c>
      <c r="M7" s="18" t="n">
        <v>18.17030689</v>
      </c>
      <c r="N7" s="20" t="n">
        <v>0.39727401</v>
      </c>
      <c r="O7" s="18" t="n">
        <v>0.68415205</v>
      </c>
      <c r="P7" s="20" t="n">
        <v>0.08954156000000001</v>
      </c>
      <c r="Q7" s="18" t="s">
        <v>182</v>
      </c>
      <c r="R7" s="20" t="s">
        <v>182</v>
      </c>
      <c r="S7" s="18" t="n">
        <v>0</v>
      </c>
      <c r="T7" s="20" t="n">
        <v>0</v>
      </c>
      <c r="U7" s="18" t="n">
        <v>0</v>
      </c>
      <c r="V7" s="20" t="n">
        <v>0</v>
      </c>
      <c r="W7" s="18" t="n">
        <v>6.86990756</v>
      </c>
      <c r="X7" s="20" t="n">
        <v>0.3836252</v>
      </c>
    </row>
    <row r="8" spans="1:24">
      <c r="A8" s="15" t="s">
        <v>183</v>
      </c>
      <c r="B8" s="17" t="n">
        <v>7007</v>
      </c>
      <c r="C8" s="18">
        <f>(143.0/B8*100)</f>
        <v/>
      </c>
      <c r="D8" s="19" t="n">
        <v>6864</v>
      </c>
      <c r="E8" s="18" t="n">
        <v>14.88424766</v>
      </c>
      <c r="F8" s="20" t="n">
        <v>0.45561313</v>
      </c>
      <c r="G8" s="18" t="n">
        <v>17.78704482</v>
      </c>
      <c r="H8" s="20" t="n">
        <v>0.51120367</v>
      </c>
      <c r="I8" s="18" t="n">
        <v>20.83279728</v>
      </c>
      <c r="J8" s="20" t="n">
        <v>0.62155439</v>
      </c>
      <c r="K8" s="18" t="n">
        <v>16.91525234</v>
      </c>
      <c r="L8" s="20" t="n">
        <v>0.570395</v>
      </c>
      <c r="M8" s="18" t="n">
        <v>22.81482131</v>
      </c>
      <c r="N8" s="20" t="n">
        <v>0.60085778</v>
      </c>
      <c r="O8" s="18" t="n">
        <v>0.38416514</v>
      </c>
      <c r="P8" s="20" t="n">
        <v>0.10070607</v>
      </c>
      <c r="Q8" s="18" t="s">
        <v>182</v>
      </c>
      <c r="R8" s="20" t="s">
        <v>182</v>
      </c>
      <c r="S8" s="18" t="n">
        <v>0.48216533</v>
      </c>
      <c r="T8" s="20" t="n">
        <v>0.11875491</v>
      </c>
      <c r="U8" s="18" t="n">
        <v>0</v>
      </c>
      <c r="V8" s="20" t="n">
        <v>0</v>
      </c>
      <c r="W8" s="18" t="n">
        <v>5.89950611</v>
      </c>
      <c r="X8" s="20" t="n">
        <v>0.44004463</v>
      </c>
    </row>
    <row r="9" spans="1:24">
      <c r="A9" s="15" t="s">
        <v>184</v>
      </c>
      <c r="B9" s="17" t="n">
        <v>9651</v>
      </c>
      <c r="C9" s="18">
        <f>(547.0/B9*100)</f>
        <v/>
      </c>
      <c r="D9" s="19" t="n">
        <v>9104</v>
      </c>
      <c r="E9" s="18" t="n">
        <v>10.49499696</v>
      </c>
      <c r="F9" s="20" t="n">
        <v>0.34331603</v>
      </c>
      <c r="G9" s="18" t="n">
        <v>15.80193742</v>
      </c>
      <c r="H9" s="20" t="n">
        <v>0.44696358</v>
      </c>
      <c r="I9" s="18" t="n">
        <v>20.21214344</v>
      </c>
      <c r="J9" s="20" t="n">
        <v>0.50410129</v>
      </c>
      <c r="K9" s="18" t="n">
        <v>21.38728173</v>
      </c>
      <c r="L9" s="20" t="n">
        <v>0.46849361</v>
      </c>
      <c r="M9" s="18" t="n">
        <v>22.16012781</v>
      </c>
      <c r="N9" s="20" t="n">
        <v>0.5248802</v>
      </c>
      <c r="O9" s="18" t="n">
        <v>0.05004097</v>
      </c>
      <c r="P9" s="20" t="n">
        <v>0.01991098</v>
      </c>
      <c r="Q9" s="18" t="s">
        <v>182</v>
      </c>
      <c r="R9" s="20" t="s">
        <v>182</v>
      </c>
      <c r="S9" s="18" t="n">
        <v>3.15349364</v>
      </c>
      <c r="T9" s="20" t="n">
        <v>0.5633157600000001</v>
      </c>
      <c r="U9" s="18" t="n">
        <v>0</v>
      </c>
      <c r="V9" s="20" t="n">
        <v>0</v>
      </c>
      <c r="W9" s="18" t="n">
        <v>6.73997803</v>
      </c>
      <c r="X9" s="20" t="n">
        <v>0.52923116</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7.70245512</v>
      </c>
      <c r="F11" s="20" t="n">
        <v>0.44250546</v>
      </c>
      <c r="G11" s="18" t="n">
        <v>13.5356563</v>
      </c>
      <c r="H11" s="20" t="n">
        <v>0.55214234</v>
      </c>
      <c r="I11" s="18" t="n">
        <v>22.44817449</v>
      </c>
      <c r="J11" s="20" t="n">
        <v>0.65729396</v>
      </c>
      <c r="K11" s="18" t="n">
        <v>25.2976266</v>
      </c>
      <c r="L11" s="20" t="n">
        <v>0.63743467</v>
      </c>
      <c r="M11" s="18" t="n">
        <v>23.64150329</v>
      </c>
      <c r="N11" s="20" t="n">
        <v>0.77311503</v>
      </c>
      <c r="O11" s="18" t="n">
        <v>0.51160304</v>
      </c>
      <c r="P11" s="20" t="n">
        <v>0.12355617</v>
      </c>
      <c r="Q11" s="18" t="s">
        <v>182</v>
      </c>
      <c r="R11" s="20" t="s">
        <v>182</v>
      </c>
      <c r="S11" s="18" t="n">
        <v>0</v>
      </c>
      <c r="T11" s="20" t="n">
        <v>0</v>
      </c>
      <c r="U11" s="18" t="n">
        <v>0</v>
      </c>
      <c r="V11" s="20" t="n">
        <v>0</v>
      </c>
      <c r="W11" s="18" t="n">
        <v>6.86298116</v>
      </c>
      <c r="X11" s="20" t="n">
        <v>0.6190499</v>
      </c>
    </row>
    <row r="12" spans="1:24">
      <c r="A12" s="15" t="s">
        <v>187</v>
      </c>
      <c r="B12" s="17" t="n">
        <v>6894</v>
      </c>
      <c r="C12" s="18">
        <f>(127.0/B12*100)</f>
        <v/>
      </c>
      <c r="D12" s="19" t="n">
        <v>6767</v>
      </c>
      <c r="E12" s="18" t="n">
        <v>6.19323467</v>
      </c>
      <c r="F12" s="20" t="n">
        <v>0.27010773</v>
      </c>
      <c r="G12" s="18" t="n">
        <v>13.3171983</v>
      </c>
      <c r="H12" s="20" t="n">
        <v>0.50765276</v>
      </c>
      <c r="I12" s="18" t="n">
        <v>22.15764323</v>
      </c>
      <c r="J12" s="20" t="n">
        <v>0.49313654</v>
      </c>
      <c r="K12" s="18" t="n">
        <v>23.88343531</v>
      </c>
      <c r="L12" s="20" t="n">
        <v>0.62659371</v>
      </c>
      <c r="M12" s="18" t="n">
        <v>26.41840676</v>
      </c>
      <c r="N12" s="20" t="n">
        <v>0.67519998</v>
      </c>
      <c r="O12" s="18" t="n">
        <v>0.27941933</v>
      </c>
      <c r="P12" s="20" t="n">
        <v>0.06467172</v>
      </c>
      <c r="Q12" s="18" t="s">
        <v>182</v>
      </c>
      <c r="R12" s="20" t="s">
        <v>182</v>
      </c>
      <c r="S12" s="18" t="n">
        <v>2.37512526</v>
      </c>
      <c r="T12" s="20" t="n">
        <v>0.59821216</v>
      </c>
      <c r="U12" s="18" t="n">
        <v>0</v>
      </c>
      <c r="V12" s="20" t="n">
        <v>0</v>
      </c>
      <c r="W12" s="18" t="n">
        <v>5.37553713</v>
      </c>
      <c r="X12" s="20" t="n">
        <v>0.4374512</v>
      </c>
    </row>
    <row r="13" spans="1:24">
      <c r="A13" s="15" t="s">
        <v>188</v>
      </c>
      <c r="B13" s="17" t="n">
        <v>7161</v>
      </c>
      <c r="C13" s="18">
        <f>(315.0/B13*100)</f>
        <v/>
      </c>
      <c r="D13" s="19" t="n">
        <v>6846</v>
      </c>
      <c r="E13" s="18" t="n">
        <v>17.58325161</v>
      </c>
      <c r="F13" s="20" t="n">
        <v>0.59076067</v>
      </c>
      <c r="G13" s="18" t="n">
        <v>18.83396865</v>
      </c>
      <c r="H13" s="20" t="n">
        <v>0.64415081</v>
      </c>
      <c r="I13" s="18" t="n">
        <v>19.96506269</v>
      </c>
      <c r="J13" s="20" t="n">
        <v>0.54021873</v>
      </c>
      <c r="K13" s="18" t="n">
        <v>17.0212161</v>
      </c>
      <c r="L13" s="20" t="n">
        <v>0.5588761</v>
      </c>
      <c r="M13" s="18" t="n">
        <v>16.24606599</v>
      </c>
      <c r="N13" s="20" t="n">
        <v>0.58638822</v>
      </c>
      <c r="O13" s="18" t="n">
        <v>0.2169277</v>
      </c>
      <c r="P13" s="20" t="n">
        <v>0.05239598</v>
      </c>
      <c r="Q13" s="18" t="s">
        <v>182</v>
      </c>
      <c r="R13" s="20" t="s">
        <v>182</v>
      </c>
      <c r="S13" s="18" t="n">
        <v>4.18968514</v>
      </c>
      <c r="T13" s="20" t="n">
        <v>0.48142632</v>
      </c>
      <c r="U13" s="18" t="n">
        <v>0</v>
      </c>
      <c r="V13" s="20" t="n">
        <v>0</v>
      </c>
      <c r="W13" s="18" t="n">
        <v>5.94382212</v>
      </c>
      <c r="X13" s="20" t="n">
        <v>0.52944556</v>
      </c>
    </row>
    <row r="14" spans="1:24">
      <c r="A14" s="15" t="s">
        <v>189</v>
      </c>
      <c r="B14" s="17" t="n">
        <v>5587</v>
      </c>
      <c r="C14" s="18">
        <f>(192.0/B14*100)</f>
        <v/>
      </c>
      <c r="D14" s="19" t="n">
        <v>5395</v>
      </c>
      <c r="E14" s="18" t="n">
        <v>11.19386365</v>
      </c>
      <c r="F14" s="20" t="n">
        <v>0.50065457</v>
      </c>
      <c r="G14" s="18" t="n">
        <v>21.6366987</v>
      </c>
      <c r="H14" s="20" t="n">
        <v>0.68209986</v>
      </c>
      <c r="I14" s="18" t="n">
        <v>24.89783609</v>
      </c>
      <c r="J14" s="20" t="n">
        <v>0.59819959</v>
      </c>
      <c r="K14" s="18" t="n">
        <v>21.8605407</v>
      </c>
      <c r="L14" s="20" t="n">
        <v>0.60899344</v>
      </c>
      <c r="M14" s="18" t="n">
        <v>17.72247438</v>
      </c>
      <c r="N14" s="20" t="n">
        <v>0.60297795</v>
      </c>
      <c r="O14" s="18" t="n">
        <v>0.61419571</v>
      </c>
      <c r="P14" s="20" t="n">
        <v>0.11398136</v>
      </c>
      <c r="Q14" s="18" t="s">
        <v>182</v>
      </c>
      <c r="R14" s="20" t="s">
        <v>182</v>
      </c>
      <c r="S14" s="18" t="n">
        <v>0</v>
      </c>
      <c r="T14" s="20" t="n">
        <v>0</v>
      </c>
      <c r="U14" s="18" t="n">
        <v>0</v>
      </c>
      <c r="V14" s="20" t="n">
        <v>0</v>
      </c>
      <c r="W14" s="18" t="n">
        <v>2.07439077</v>
      </c>
      <c r="X14" s="20" t="n">
        <v>0.23217261</v>
      </c>
    </row>
    <row r="15" spans="1:24">
      <c r="A15" s="15" t="s">
        <v>190</v>
      </c>
      <c r="B15" s="17" t="n">
        <v>5882</v>
      </c>
      <c r="C15" s="18">
        <f>(145.0/B15*100)</f>
        <v/>
      </c>
      <c r="D15" s="19" t="n">
        <v>5737</v>
      </c>
      <c r="E15" s="18" t="n">
        <v>20.54369279</v>
      </c>
      <c r="F15" s="20" t="n">
        <v>0.6779023</v>
      </c>
      <c r="G15" s="18" t="n">
        <v>21.85996473</v>
      </c>
      <c r="H15" s="20" t="n">
        <v>0.58027616</v>
      </c>
      <c r="I15" s="18" t="n">
        <v>21.91565566</v>
      </c>
      <c r="J15" s="20" t="n">
        <v>0.53312865</v>
      </c>
      <c r="K15" s="18" t="n">
        <v>17.09604963</v>
      </c>
      <c r="L15" s="20" t="n">
        <v>0.4716916</v>
      </c>
      <c r="M15" s="18" t="n">
        <v>13.26163195</v>
      </c>
      <c r="N15" s="20" t="n">
        <v>0.4870801</v>
      </c>
      <c r="O15" s="18" t="n">
        <v>0.47078478</v>
      </c>
      <c r="P15" s="20" t="n">
        <v>0.10640926</v>
      </c>
      <c r="Q15" s="18" t="s">
        <v>182</v>
      </c>
      <c r="R15" s="20" t="s">
        <v>182</v>
      </c>
      <c r="S15" s="18" t="n">
        <v>1.02877474</v>
      </c>
      <c r="T15" s="20" t="n">
        <v>0.46107984</v>
      </c>
      <c r="U15" s="18" t="n">
        <v>0</v>
      </c>
      <c r="V15" s="20" t="n">
        <v>0</v>
      </c>
      <c r="W15" s="18" t="n">
        <v>3.82344572</v>
      </c>
      <c r="X15" s="20" t="n">
        <v>0.39520222</v>
      </c>
    </row>
    <row r="16" spans="1:24">
      <c r="A16" s="15" t="s">
        <v>191</v>
      </c>
      <c r="B16" s="17" t="n">
        <v>6108</v>
      </c>
      <c r="C16" s="18">
        <f>(258.0/B16*100)</f>
        <v/>
      </c>
      <c r="D16" s="19" t="n">
        <v>5850</v>
      </c>
      <c r="E16" s="18" t="n">
        <v>9.197464650000001</v>
      </c>
      <c r="F16" s="20" t="n">
        <v>0.44803303</v>
      </c>
      <c r="G16" s="18" t="n">
        <v>14.62005823</v>
      </c>
      <c r="H16" s="20" t="n">
        <v>0.50017824</v>
      </c>
      <c r="I16" s="18" t="n">
        <v>21.10901305</v>
      </c>
      <c r="J16" s="20" t="n">
        <v>0.5732303</v>
      </c>
      <c r="K16" s="18" t="n">
        <v>22.13785613</v>
      </c>
      <c r="L16" s="20" t="n">
        <v>0.46602189</v>
      </c>
      <c r="M16" s="18" t="n">
        <v>24.22714507</v>
      </c>
      <c r="N16" s="20" t="n">
        <v>0.62005933</v>
      </c>
      <c r="O16" s="18" t="n">
        <v>0.51344234</v>
      </c>
      <c r="P16" s="20" t="n">
        <v>0.08759559</v>
      </c>
      <c r="Q16" s="18" t="s">
        <v>182</v>
      </c>
      <c r="R16" s="20" t="s">
        <v>182</v>
      </c>
      <c r="S16" s="18" t="n">
        <v>0</v>
      </c>
      <c r="T16" s="20" t="n">
        <v>0</v>
      </c>
      <c r="U16" s="18" t="n">
        <v>0</v>
      </c>
      <c r="V16" s="20" t="n">
        <v>0</v>
      </c>
      <c r="W16" s="18" t="n">
        <v>8.195020530000001</v>
      </c>
      <c r="X16" s="20" t="n">
        <v>0.64922016</v>
      </c>
    </row>
    <row r="17" spans="1:24">
      <c r="A17" s="15" t="s">
        <v>192</v>
      </c>
      <c r="B17" s="17" t="n">
        <v>6504</v>
      </c>
      <c r="C17" s="18">
        <f>(784.0/B17*100)</f>
        <v/>
      </c>
      <c r="D17" s="19" t="n">
        <v>5720</v>
      </c>
      <c r="E17" s="18" t="n">
        <v>23.90785941</v>
      </c>
      <c r="F17" s="20" t="n">
        <v>0.62989684</v>
      </c>
      <c r="G17" s="18" t="n">
        <v>18.97238774</v>
      </c>
      <c r="H17" s="20" t="n">
        <v>0.57964682</v>
      </c>
      <c r="I17" s="18" t="n">
        <v>20.4269292</v>
      </c>
      <c r="J17" s="20" t="n">
        <v>0.58385891</v>
      </c>
      <c r="K17" s="18" t="n">
        <v>15.46451903</v>
      </c>
      <c r="L17" s="20" t="n">
        <v>0.4587287</v>
      </c>
      <c r="M17" s="18" t="n">
        <v>14.80729637</v>
      </c>
      <c r="N17" s="20" t="n">
        <v>0.45127657</v>
      </c>
      <c r="O17" s="18" t="n">
        <v>0</v>
      </c>
      <c r="P17" s="20" t="n">
        <v>0</v>
      </c>
      <c r="Q17" s="18" t="s">
        <v>182</v>
      </c>
      <c r="R17" s="20" t="s">
        <v>182</v>
      </c>
      <c r="S17" s="18" t="n">
        <v>2.58975237</v>
      </c>
      <c r="T17" s="20" t="n">
        <v>0.34400553</v>
      </c>
      <c r="U17" s="18" t="n">
        <v>0</v>
      </c>
      <c r="V17" s="20" t="n">
        <v>0</v>
      </c>
      <c r="W17" s="18" t="n">
        <v>3.83125587</v>
      </c>
      <c r="X17" s="20" t="n">
        <v>0.45116837</v>
      </c>
    </row>
    <row r="18" spans="1:24">
      <c r="A18" s="15" t="s">
        <v>193</v>
      </c>
      <c r="B18" s="17" t="n">
        <v>5532</v>
      </c>
      <c r="C18" s="18">
        <f>(39.0/B18*100)</f>
        <v/>
      </c>
      <c r="D18" s="19" t="n">
        <v>5493</v>
      </c>
      <c r="E18" s="18" t="n">
        <v>8.4063859</v>
      </c>
      <c r="F18" s="20" t="n">
        <v>0.42019223</v>
      </c>
      <c r="G18" s="18" t="n">
        <v>15.77051757</v>
      </c>
      <c r="H18" s="20" t="n">
        <v>0.60695235</v>
      </c>
      <c r="I18" s="18" t="n">
        <v>22.67756865</v>
      </c>
      <c r="J18" s="20" t="n">
        <v>0.59922483</v>
      </c>
      <c r="K18" s="18" t="n">
        <v>24.70183847</v>
      </c>
      <c r="L18" s="20" t="n">
        <v>0.7293997800000001</v>
      </c>
      <c r="M18" s="18" t="n">
        <v>20.17722177</v>
      </c>
      <c r="N18" s="20" t="n">
        <v>0.56261938</v>
      </c>
      <c r="O18" s="18" t="n">
        <v>1.16376988</v>
      </c>
      <c r="P18" s="20" t="n">
        <v>0.19341029</v>
      </c>
      <c r="Q18" s="18" t="s">
        <v>182</v>
      </c>
      <c r="R18" s="20" t="s">
        <v>182</v>
      </c>
      <c r="S18" s="18" t="n">
        <v>0</v>
      </c>
      <c r="T18" s="20" t="n">
        <v>0</v>
      </c>
      <c r="U18" s="18" t="n">
        <v>0</v>
      </c>
      <c r="V18" s="20" t="n">
        <v>0</v>
      </c>
      <c r="W18" s="18" t="n">
        <v>7.10269777</v>
      </c>
      <c r="X18" s="20" t="n">
        <v>0.79405529</v>
      </c>
    </row>
    <row r="19" spans="1:24">
      <c r="A19" s="15" t="s">
        <v>194</v>
      </c>
      <c r="B19" s="17" t="n">
        <v>5658</v>
      </c>
      <c r="C19" s="18">
        <f>(137.0/B19*100)</f>
        <v/>
      </c>
      <c r="D19" s="19" t="n">
        <v>5521</v>
      </c>
      <c r="E19" s="18" t="n">
        <v>5.57741046</v>
      </c>
      <c r="F19" s="20" t="n">
        <v>0.33279429</v>
      </c>
      <c r="G19" s="18" t="n">
        <v>11.93944103</v>
      </c>
      <c r="H19" s="20" t="n">
        <v>0.51266479</v>
      </c>
      <c r="I19" s="18" t="n">
        <v>22.80197653</v>
      </c>
      <c r="J19" s="20" t="n">
        <v>0.6376073</v>
      </c>
      <c r="K19" s="18" t="n">
        <v>23.35121564</v>
      </c>
      <c r="L19" s="20" t="n">
        <v>0.64202866</v>
      </c>
      <c r="M19" s="18" t="n">
        <v>30.97355352</v>
      </c>
      <c r="N19" s="20" t="n">
        <v>0.76016459</v>
      </c>
      <c r="O19" s="18" t="n">
        <v>0.6434072</v>
      </c>
      <c r="P19" s="20" t="n">
        <v>0.13334194</v>
      </c>
      <c r="Q19" s="18" t="s">
        <v>182</v>
      </c>
      <c r="R19" s="20" t="s">
        <v>182</v>
      </c>
      <c r="S19" s="18" t="n">
        <v>0</v>
      </c>
      <c r="T19" s="20" t="n">
        <v>0</v>
      </c>
      <c r="U19" s="18" t="n">
        <v>0</v>
      </c>
      <c r="V19" s="20" t="n">
        <v>0</v>
      </c>
      <c r="W19" s="18" t="n">
        <v>4.71299563</v>
      </c>
      <c r="X19" s="20" t="n">
        <v>0.46401436</v>
      </c>
    </row>
    <row r="20" spans="1:24">
      <c r="A20" s="15" t="s">
        <v>195</v>
      </c>
      <c r="B20" s="17" t="n">
        <v>3371</v>
      </c>
      <c r="C20" s="18">
        <f>(81.0/B20*100)</f>
        <v/>
      </c>
      <c r="D20" s="19" t="n">
        <v>3290</v>
      </c>
      <c r="E20" s="18" t="n">
        <v>13.56681038</v>
      </c>
      <c r="F20" s="20" t="n">
        <v>0.6164963</v>
      </c>
      <c r="G20" s="18" t="n">
        <v>17.65813888</v>
      </c>
      <c r="H20" s="20" t="n">
        <v>0.69192205</v>
      </c>
      <c r="I20" s="18" t="n">
        <v>25.44617747</v>
      </c>
      <c r="J20" s="20" t="n">
        <v>0.70180918</v>
      </c>
      <c r="K20" s="18" t="n">
        <v>21.49978527</v>
      </c>
      <c r="L20" s="20" t="n">
        <v>0.75385642</v>
      </c>
      <c r="M20" s="18" t="n">
        <v>17.69348542</v>
      </c>
      <c r="N20" s="20" t="n">
        <v>0.65477732</v>
      </c>
      <c r="O20" s="18" t="n">
        <v>0</v>
      </c>
      <c r="P20" s="20" t="n">
        <v>0</v>
      </c>
      <c r="Q20" s="18" t="s">
        <v>182</v>
      </c>
      <c r="R20" s="20" t="s">
        <v>182</v>
      </c>
      <c r="S20" s="18" t="n">
        <v>0</v>
      </c>
      <c r="T20" s="20" t="n">
        <v>0</v>
      </c>
      <c r="U20" s="18" t="n">
        <v>0</v>
      </c>
      <c r="V20" s="20" t="n">
        <v>0</v>
      </c>
      <c r="W20" s="18" t="n">
        <v>4.13560258</v>
      </c>
      <c r="X20" s="20" t="n">
        <v>0.35861189</v>
      </c>
    </row>
    <row r="21" spans="1:24">
      <c r="A21" s="15" t="s">
        <v>196</v>
      </c>
      <c r="B21" s="17" t="n">
        <v>5741</v>
      </c>
      <c r="C21" s="18">
        <f>(79.0/B21*100)</f>
        <v/>
      </c>
      <c r="D21" s="19" t="n">
        <v>5662</v>
      </c>
      <c r="E21" s="18" t="n">
        <v>10.32727662</v>
      </c>
      <c r="F21" s="20" t="n">
        <v>0.38733399</v>
      </c>
      <c r="G21" s="18" t="n">
        <v>15.55132769</v>
      </c>
      <c r="H21" s="20" t="n">
        <v>0.63924161</v>
      </c>
      <c r="I21" s="18" t="n">
        <v>24.48556861</v>
      </c>
      <c r="J21" s="20" t="n">
        <v>0.6462348999999999</v>
      </c>
      <c r="K21" s="18" t="n">
        <v>26.43942092</v>
      </c>
      <c r="L21" s="20" t="n">
        <v>0.56298864</v>
      </c>
      <c r="M21" s="18" t="n">
        <v>20.07453805</v>
      </c>
      <c r="N21" s="20" t="n">
        <v>0.69193075</v>
      </c>
      <c r="O21" s="18" t="n">
        <v>0.18196995</v>
      </c>
      <c r="P21" s="20" t="n">
        <v>0.05700395</v>
      </c>
      <c r="Q21" s="18" t="s">
        <v>182</v>
      </c>
      <c r="R21" s="20" t="s">
        <v>182</v>
      </c>
      <c r="S21" s="18" t="n">
        <v>0</v>
      </c>
      <c r="T21" s="20" t="n">
        <v>0</v>
      </c>
      <c r="U21" s="18" t="n">
        <v>0</v>
      </c>
      <c r="V21" s="20" t="n">
        <v>0</v>
      </c>
      <c r="W21" s="18" t="n">
        <v>2.93989815</v>
      </c>
      <c r="X21" s="20" t="n">
        <v>0.23670385</v>
      </c>
    </row>
    <row r="22" spans="1:24">
      <c r="A22" s="15" t="s">
        <v>197</v>
      </c>
      <c r="B22" s="17" t="n">
        <v>6598</v>
      </c>
      <c r="C22" s="18">
        <f>(100.0/B22*100)</f>
        <v/>
      </c>
      <c r="D22" s="19" t="n">
        <v>6498</v>
      </c>
      <c r="E22" s="18" t="n">
        <v>13.73675307</v>
      </c>
      <c r="F22" s="20" t="n">
        <v>0.8208592300000001</v>
      </c>
      <c r="G22" s="18" t="n">
        <v>16.36110837</v>
      </c>
      <c r="H22" s="20" t="n">
        <v>0.59433143</v>
      </c>
      <c r="I22" s="18" t="n">
        <v>18.46691321</v>
      </c>
      <c r="J22" s="20" t="n">
        <v>0.72094682</v>
      </c>
      <c r="K22" s="18" t="n">
        <v>15.83575226</v>
      </c>
      <c r="L22" s="20" t="n">
        <v>0.54148253</v>
      </c>
      <c r="M22" s="18" t="n">
        <v>15.43970505</v>
      </c>
      <c r="N22" s="20" t="n">
        <v>0.68558001</v>
      </c>
      <c r="O22" s="18" t="n">
        <v>2.35867267</v>
      </c>
      <c r="P22" s="20" t="n">
        <v>0.31567483</v>
      </c>
      <c r="Q22" s="18" t="s">
        <v>182</v>
      </c>
      <c r="R22" s="20" t="s">
        <v>182</v>
      </c>
      <c r="S22" s="18" t="n">
        <v>10.38432823</v>
      </c>
      <c r="T22" s="20" t="n">
        <v>1.34076654</v>
      </c>
      <c r="U22" s="18" t="n">
        <v>0</v>
      </c>
      <c r="V22" s="20" t="n">
        <v>0</v>
      </c>
      <c r="W22" s="18" t="n">
        <v>7.41676715</v>
      </c>
      <c r="X22" s="20" t="n">
        <v>0.7391343500000001</v>
      </c>
    </row>
    <row r="23" spans="1:24">
      <c r="A23" s="15" t="s">
        <v>198</v>
      </c>
      <c r="B23" s="17" t="n">
        <v>11583</v>
      </c>
      <c r="C23" s="18">
        <f>(512.0/B23*100)</f>
        <v/>
      </c>
      <c r="D23" s="19" t="n">
        <v>11071</v>
      </c>
      <c r="E23" s="18" t="n">
        <v>8.63451817</v>
      </c>
      <c r="F23" s="20" t="n">
        <v>0.40074028</v>
      </c>
      <c r="G23" s="18" t="n">
        <v>11.69811704</v>
      </c>
      <c r="H23" s="20" t="n">
        <v>0.48408954</v>
      </c>
      <c r="I23" s="18" t="n">
        <v>22.64582485</v>
      </c>
      <c r="J23" s="20" t="n">
        <v>0.59943532</v>
      </c>
      <c r="K23" s="18" t="n">
        <v>28.4789437</v>
      </c>
      <c r="L23" s="20" t="n">
        <v>0.58254315</v>
      </c>
      <c r="M23" s="18" t="n">
        <v>22.34059159</v>
      </c>
      <c r="N23" s="20" t="n">
        <v>0.48728236</v>
      </c>
      <c r="O23" s="18" t="n">
        <v>0.42102046</v>
      </c>
      <c r="P23" s="20" t="n">
        <v>0.10167526</v>
      </c>
      <c r="Q23" s="18" t="s">
        <v>182</v>
      </c>
      <c r="R23" s="20" t="s">
        <v>182</v>
      </c>
      <c r="S23" s="18" t="n">
        <v>0</v>
      </c>
      <c r="T23" s="20" t="n">
        <v>0</v>
      </c>
      <c r="U23" s="18" t="n">
        <v>0</v>
      </c>
      <c r="V23" s="20" t="n">
        <v>0</v>
      </c>
      <c r="W23" s="18" t="n">
        <v>5.78098418</v>
      </c>
      <c r="X23" s="20" t="n">
        <v>0.50076073</v>
      </c>
    </row>
    <row r="24" spans="1:24">
      <c r="A24" s="15" t="s">
        <v>199</v>
      </c>
      <c r="B24" s="17" t="n">
        <v>6647</v>
      </c>
      <c r="C24" s="18">
        <f>(17.0/B24*100)</f>
        <v/>
      </c>
      <c r="D24" s="19" t="n">
        <v>6630</v>
      </c>
      <c r="E24" s="18" t="n">
        <v>30.28529809</v>
      </c>
      <c r="F24" s="20" t="n">
        <v>0.67124753</v>
      </c>
      <c r="G24" s="18" t="n">
        <v>24.95961428</v>
      </c>
      <c r="H24" s="20" t="n">
        <v>0.6146835899999999</v>
      </c>
      <c r="I24" s="18" t="n">
        <v>21.53269366</v>
      </c>
      <c r="J24" s="20" t="n">
        <v>0.57880505</v>
      </c>
      <c r="K24" s="18" t="n">
        <v>10.23267772</v>
      </c>
      <c r="L24" s="20" t="n">
        <v>0.45672271</v>
      </c>
      <c r="M24" s="18" t="n">
        <v>10.56330331</v>
      </c>
      <c r="N24" s="20" t="n">
        <v>0.47512933</v>
      </c>
      <c r="O24" s="18" t="n">
        <v>0.74251018</v>
      </c>
      <c r="P24" s="20" t="n">
        <v>0.13552629</v>
      </c>
      <c r="Q24" s="18" t="s">
        <v>182</v>
      </c>
      <c r="R24" s="20" t="s">
        <v>182</v>
      </c>
      <c r="S24" s="18" t="n">
        <v>0</v>
      </c>
      <c r="T24" s="20" t="n">
        <v>0</v>
      </c>
      <c r="U24" s="18" t="n">
        <v>0</v>
      </c>
      <c r="V24" s="20" t="n">
        <v>0</v>
      </c>
      <c r="W24" s="18" t="n">
        <v>1.68390277</v>
      </c>
      <c r="X24" s="20" t="n">
        <v>0.24926303</v>
      </c>
    </row>
    <row r="25" spans="1:24">
      <c r="A25" s="15" t="s">
        <v>200</v>
      </c>
      <c r="B25" s="17" t="n">
        <v>5581</v>
      </c>
      <c r="C25" s="18">
        <f>(28.0/B25*100)</f>
        <v/>
      </c>
      <c r="D25" s="19" t="n">
        <v>5553</v>
      </c>
      <c r="E25" s="18" t="n">
        <v>15.3804116</v>
      </c>
      <c r="F25" s="20" t="n">
        <v>0.45315298</v>
      </c>
      <c r="G25" s="18" t="n">
        <v>18.20749567</v>
      </c>
      <c r="H25" s="20" t="n">
        <v>0.59665296</v>
      </c>
      <c r="I25" s="18" t="n">
        <v>31.93577119</v>
      </c>
      <c r="J25" s="20" t="n">
        <v>0.72720091</v>
      </c>
      <c r="K25" s="18" t="n">
        <v>20.48818413</v>
      </c>
      <c r="L25" s="20" t="n">
        <v>0.58514988</v>
      </c>
      <c r="M25" s="18" t="n">
        <v>12.60937658</v>
      </c>
      <c r="N25" s="20" t="n">
        <v>0.45754701</v>
      </c>
      <c r="O25" s="18" t="n">
        <v>0.26888821</v>
      </c>
      <c r="P25" s="20" t="n">
        <v>0.07687529999999999</v>
      </c>
      <c r="Q25" s="18" t="s">
        <v>182</v>
      </c>
      <c r="R25" s="20" t="s">
        <v>182</v>
      </c>
      <c r="S25" s="18" t="n">
        <v>0</v>
      </c>
      <c r="T25" s="20" t="n">
        <v>0</v>
      </c>
      <c r="U25" s="18" t="n">
        <v>0</v>
      </c>
      <c r="V25" s="20" t="n">
        <v>0</v>
      </c>
      <c r="W25" s="18" t="n">
        <v>1.10987261</v>
      </c>
      <c r="X25" s="20" t="n">
        <v>0.15618871</v>
      </c>
    </row>
    <row r="26" spans="1:24">
      <c r="A26" s="15" t="s">
        <v>201</v>
      </c>
      <c r="B26" s="17" t="n">
        <v>4869</v>
      </c>
      <c r="C26" s="18">
        <f>(100.0/B26*100)</f>
        <v/>
      </c>
      <c r="D26" s="19" t="n">
        <v>4769</v>
      </c>
      <c r="E26" s="18" t="n">
        <v>8.69496962</v>
      </c>
      <c r="F26" s="20" t="n">
        <v>0.35890565</v>
      </c>
      <c r="G26" s="18" t="n">
        <v>15.34736711</v>
      </c>
      <c r="H26" s="20" t="n">
        <v>0.62150245</v>
      </c>
      <c r="I26" s="18" t="n">
        <v>24.61374906</v>
      </c>
      <c r="J26" s="20" t="n">
        <v>0.69420277</v>
      </c>
      <c r="K26" s="18" t="n">
        <v>26.08878261</v>
      </c>
      <c r="L26" s="20" t="n">
        <v>0.7300787399999999</v>
      </c>
      <c r="M26" s="18" t="n">
        <v>22.51996208</v>
      </c>
      <c r="N26" s="20" t="n">
        <v>0.69000297</v>
      </c>
      <c r="O26" s="18" t="n">
        <v>0</v>
      </c>
      <c r="P26" s="20" t="n">
        <v>0</v>
      </c>
      <c r="Q26" s="18" t="s">
        <v>182</v>
      </c>
      <c r="R26" s="20" t="s">
        <v>182</v>
      </c>
      <c r="S26" s="18" t="n">
        <v>0</v>
      </c>
      <c r="T26" s="20" t="n">
        <v>0</v>
      </c>
      <c r="U26" s="18" t="n">
        <v>0</v>
      </c>
      <c r="V26" s="20" t="n">
        <v>0</v>
      </c>
      <c r="W26" s="18" t="n">
        <v>2.73516953</v>
      </c>
      <c r="X26" s="20" t="n">
        <v>0.24997316</v>
      </c>
    </row>
    <row r="27" spans="1:24">
      <c r="A27" s="15" t="s">
        <v>202</v>
      </c>
      <c r="B27" s="17" t="n">
        <v>5299</v>
      </c>
      <c r="C27" s="18">
        <f>(174.0/B27*100)</f>
        <v/>
      </c>
      <c r="D27" s="19" t="n">
        <v>5125</v>
      </c>
      <c r="E27" s="18" t="n">
        <v>12.50566273</v>
      </c>
      <c r="F27" s="20" t="n">
        <v>0.4658134</v>
      </c>
      <c r="G27" s="18" t="n">
        <v>13.0389738</v>
      </c>
      <c r="H27" s="20" t="n">
        <v>0.47050567</v>
      </c>
      <c r="I27" s="18" t="n">
        <v>18.74136326</v>
      </c>
      <c r="J27" s="20" t="n">
        <v>0.51807883</v>
      </c>
      <c r="K27" s="18" t="n">
        <v>20.82592754</v>
      </c>
      <c r="L27" s="20" t="n">
        <v>0.57056239</v>
      </c>
      <c r="M27" s="18" t="n">
        <v>24.14044776</v>
      </c>
      <c r="N27" s="20" t="n">
        <v>0.60958408</v>
      </c>
      <c r="O27" s="18" t="n">
        <v>1.20784237</v>
      </c>
      <c r="P27" s="20" t="n">
        <v>0.13609798</v>
      </c>
      <c r="Q27" s="18" t="s">
        <v>182</v>
      </c>
      <c r="R27" s="20" t="s">
        <v>182</v>
      </c>
      <c r="S27" s="18" t="n">
        <v>0</v>
      </c>
      <c r="T27" s="20" t="n">
        <v>0</v>
      </c>
      <c r="U27" s="18" t="n">
        <v>0</v>
      </c>
      <c r="V27" s="20" t="n">
        <v>0</v>
      </c>
      <c r="W27" s="18" t="n">
        <v>9.539782539999999</v>
      </c>
      <c r="X27" s="20" t="n">
        <v>0.36955576</v>
      </c>
    </row>
    <row r="28" spans="1:24">
      <c r="A28" s="15" t="s">
        <v>203</v>
      </c>
      <c r="B28" s="17" t="n">
        <v>7568</v>
      </c>
      <c r="C28" s="18">
        <f>(134.0/B28*100)</f>
        <v/>
      </c>
      <c r="D28" s="19" t="n">
        <v>7434</v>
      </c>
      <c r="E28" s="18" t="n">
        <v>19.53890549</v>
      </c>
      <c r="F28" s="20" t="n">
        <v>0.74106486</v>
      </c>
      <c r="G28" s="18" t="n">
        <v>16.24656701</v>
      </c>
      <c r="H28" s="20" t="n">
        <v>0.55832639</v>
      </c>
      <c r="I28" s="18" t="n">
        <v>22.73080656</v>
      </c>
      <c r="J28" s="20" t="n">
        <v>0.60443836</v>
      </c>
      <c r="K28" s="18" t="n">
        <v>21.23669514</v>
      </c>
      <c r="L28" s="20" t="n">
        <v>0.6500617</v>
      </c>
      <c r="M28" s="18" t="n">
        <v>16.28788394</v>
      </c>
      <c r="N28" s="20" t="n">
        <v>0.5247454499999999</v>
      </c>
      <c r="O28" s="18" t="n">
        <v>2.26125479</v>
      </c>
      <c r="P28" s="20" t="n">
        <v>0.33076029</v>
      </c>
      <c r="Q28" s="18" t="s">
        <v>182</v>
      </c>
      <c r="R28" s="20" t="s">
        <v>182</v>
      </c>
      <c r="S28" s="18" t="n">
        <v>0</v>
      </c>
      <c r="T28" s="20" t="n">
        <v>0</v>
      </c>
      <c r="U28" s="18" t="n">
        <v>0</v>
      </c>
      <c r="V28" s="20" t="n">
        <v>0</v>
      </c>
      <c r="W28" s="18" t="n">
        <v>1.69788707</v>
      </c>
      <c r="X28" s="20" t="n">
        <v>0.18543371</v>
      </c>
    </row>
    <row r="29" spans="1:24">
      <c r="A29" s="15" t="s">
        <v>204</v>
      </c>
      <c r="B29" s="17" t="n">
        <v>5385</v>
      </c>
      <c r="C29" s="18">
        <f>(36.0/B29*100)</f>
        <v/>
      </c>
      <c r="D29" s="19" t="n">
        <v>5349</v>
      </c>
      <c r="E29" s="18" t="n">
        <v>14.35198887</v>
      </c>
      <c r="F29" s="20" t="n">
        <v>0.61556517</v>
      </c>
      <c r="G29" s="18" t="n">
        <v>17.65487214</v>
      </c>
      <c r="H29" s="20" t="n">
        <v>0.6106738</v>
      </c>
      <c r="I29" s="18" t="n">
        <v>24.81781565</v>
      </c>
      <c r="J29" s="20" t="n">
        <v>0.67394283</v>
      </c>
      <c r="K29" s="18" t="n">
        <v>20.95957917</v>
      </c>
      <c r="L29" s="20" t="n">
        <v>0.58107413</v>
      </c>
      <c r="M29" s="18" t="n">
        <v>17.71880914</v>
      </c>
      <c r="N29" s="20" t="n">
        <v>0.58215116</v>
      </c>
      <c r="O29" s="18" t="n">
        <v>0.11228954</v>
      </c>
      <c r="P29" s="20" t="n">
        <v>0.03614922</v>
      </c>
      <c r="Q29" s="18" t="s">
        <v>182</v>
      </c>
      <c r="R29" s="20" t="s">
        <v>182</v>
      </c>
      <c r="S29" s="18" t="n">
        <v>2.76922343</v>
      </c>
      <c r="T29" s="20" t="n">
        <v>0.24152133</v>
      </c>
      <c r="U29" s="18" t="n">
        <v>0</v>
      </c>
      <c r="V29" s="20" t="n">
        <v>0</v>
      </c>
      <c r="W29" s="18" t="n">
        <v>1.61542205</v>
      </c>
      <c r="X29" s="20" t="n">
        <v>0.27673397</v>
      </c>
    </row>
    <row r="30" spans="1:24">
      <c r="A30" s="15" t="s">
        <v>205</v>
      </c>
      <c r="B30" s="17" t="n">
        <v>4520</v>
      </c>
      <c r="C30" s="18">
        <f>(546.0/B30*100)</f>
        <v/>
      </c>
      <c r="D30" s="19" t="n">
        <v>3974</v>
      </c>
      <c r="E30" s="18" t="n">
        <v>10.90394712</v>
      </c>
      <c r="F30" s="20" t="n">
        <v>0.52905224</v>
      </c>
      <c r="G30" s="18" t="n">
        <v>16.23709008</v>
      </c>
      <c r="H30" s="20" t="n">
        <v>0.67843543</v>
      </c>
      <c r="I30" s="18" t="n">
        <v>25.32209874</v>
      </c>
      <c r="J30" s="20" t="n">
        <v>0.81774493</v>
      </c>
      <c r="K30" s="18" t="n">
        <v>22.08099613</v>
      </c>
      <c r="L30" s="20" t="n">
        <v>0.72223881</v>
      </c>
      <c r="M30" s="18" t="n">
        <v>18.71099603</v>
      </c>
      <c r="N30" s="20" t="n">
        <v>0.65943025</v>
      </c>
      <c r="O30" s="18" t="n">
        <v>0.80221346</v>
      </c>
      <c r="P30" s="20" t="n">
        <v>0.15627369</v>
      </c>
      <c r="Q30" s="18" t="s">
        <v>182</v>
      </c>
      <c r="R30" s="20" t="s">
        <v>182</v>
      </c>
      <c r="S30" s="18" t="n">
        <v>0</v>
      </c>
      <c r="T30" s="20" t="n">
        <v>0</v>
      </c>
      <c r="U30" s="18" t="n">
        <v>0</v>
      </c>
      <c r="V30" s="20" t="n">
        <v>0</v>
      </c>
      <c r="W30" s="18" t="n">
        <v>5.94265844</v>
      </c>
      <c r="X30" s="20" t="n">
        <v>0.53267179</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9.39856908</v>
      </c>
      <c r="F32" s="20" t="n">
        <v>0.4459555</v>
      </c>
      <c r="G32" s="18" t="n">
        <v>19.82810041</v>
      </c>
      <c r="H32" s="20" t="n">
        <v>0.65118391</v>
      </c>
      <c r="I32" s="18" t="n">
        <v>26.04275804</v>
      </c>
      <c r="J32" s="20" t="n">
        <v>0.7186404</v>
      </c>
      <c r="K32" s="18" t="n">
        <v>21.9482204</v>
      </c>
      <c r="L32" s="20" t="n">
        <v>0.64133808</v>
      </c>
      <c r="M32" s="18" t="n">
        <v>19.66684781</v>
      </c>
      <c r="N32" s="20" t="n">
        <v>0.63195306</v>
      </c>
      <c r="O32" s="18" t="n">
        <v>0.34520353</v>
      </c>
      <c r="P32" s="20" t="n">
        <v>0.08409824</v>
      </c>
      <c r="Q32" s="18" t="s">
        <v>182</v>
      </c>
      <c r="R32" s="20" t="s">
        <v>182</v>
      </c>
      <c r="S32" s="18" t="n">
        <v>0</v>
      </c>
      <c r="T32" s="20" t="n">
        <v>0</v>
      </c>
      <c r="U32" s="18" t="n">
        <v>0</v>
      </c>
      <c r="V32" s="20" t="n">
        <v>0</v>
      </c>
      <c r="W32" s="18" t="n">
        <v>2.77030073</v>
      </c>
      <c r="X32" s="20" t="n">
        <v>0.29309138</v>
      </c>
    </row>
    <row r="33" spans="1:24">
      <c r="A33" s="15" t="s">
        <v>208</v>
      </c>
      <c r="B33" s="17" t="n">
        <v>7325</v>
      </c>
      <c r="C33" s="18">
        <f>(235.0/B33*100)</f>
        <v/>
      </c>
      <c r="D33" s="19" t="n">
        <v>7090</v>
      </c>
      <c r="E33" s="18" t="n">
        <v>7.77020546</v>
      </c>
      <c r="F33" s="20" t="n">
        <v>0.35997197</v>
      </c>
      <c r="G33" s="18" t="n">
        <v>14.93666447</v>
      </c>
      <c r="H33" s="20" t="n">
        <v>0.45047647</v>
      </c>
      <c r="I33" s="18" t="n">
        <v>25.22146577</v>
      </c>
      <c r="J33" s="20" t="n">
        <v>0.65871924</v>
      </c>
      <c r="K33" s="18" t="n">
        <v>28.56851922</v>
      </c>
      <c r="L33" s="20" t="n">
        <v>0.68569854</v>
      </c>
      <c r="M33" s="18" t="n">
        <v>20.04546263</v>
      </c>
      <c r="N33" s="20" t="n">
        <v>0.60880009</v>
      </c>
      <c r="O33" s="18" t="n">
        <v>0.23117833</v>
      </c>
      <c r="P33" s="20" t="n">
        <v>0.06103039</v>
      </c>
      <c r="Q33" s="18" t="s">
        <v>182</v>
      </c>
      <c r="R33" s="20" t="s">
        <v>182</v>
      </c>
      <c r="S33" s="18" t="n">
        <v>0</v>
      </c>
      <c r="T33" s="20" t="n">
        <v>0</v>
      </c>
      <c r="U33" s="18" t="n">
        <v>0</v>
      </c>
      <c r="V33" s="20" t="n">
        <v>0</v>
      </c>
      <c r="W33" s="18" t="n">
        <v>3.22650412</v>
      </c>
      <c r="X33" s="20" t="n">
        <v>0.3341122</v>
      </c>
    </row>
    <row r="34" spans="1:24">
      <c r="A34" s="15" t="s">
        <v>209</v>
      </c>
      <c r="B34" s="17" t="n">
        <v>6350</v>
      </c>
      <c r="C34" s="18">
        <f>(86.0/B34*100)</f>
        <v/>
      </c>
      <c r="D34" s="19" t="n">
        <v>6264</v>
      </c>
      <c r="E34" s="18" t="n">
        <v>7.74208807</v>
      </c>
      <c r="F34" s="20" t="n">
        <v>0.43350845</v>
      </c>
      <c r="G34" s="18" t="n">
        <v>17.60527199</v>
      </c>
      <c r="H34" s="20" t="n">
        <v>0.45769755</v>
      </c>
      <c r="I34" s="18" t="n">
        <v>22.42772114</v>
      </c>
      <c r="J34" s="20" t="n">
        <v>0.5806430299999999</v>
      </c>
      <c r="K34" s="18" t="n">
        <v>21.43084914</v>
      </c>
      <c r="L34" s="20" t="n">
        <v>0.5641959600000001</v>
      </c>
      <c r="M34" s="18" t="n">
        <v>21.05619129</v>
      </c>
      <c r="N34" s="20" t="n">
        <v>0.5541892899999999</v>
      </c>
      <c r="O34" s="18" t="n">
        <v>1.1664654</v>
      </c>
      <c r="P34" s="20" t="n">
        <v>0.13798504</v>
      </c>
      <c r="Q34" s="18" t="s">
        <v>182</v>
      </c>
      <c r="R34" s="20" t="s">
        <v>182</v>
      </c>
      <c r="S34" s="18" t="n">
        <v>2.57979626</v>
      </c>
      <c r="T34" s="20" t="n">
        <v>0.53532241</v>
      </c>
      <c r="U34" s="18" t="n">
        <v>0</v>
      </c>
      <c r="V34" s="20" t="n">
        <v>0</v>
      </c>
      <c r="W34" s="18" t="n">
        <v>5.9916167</v>
      </c>
      <c r="X34" s="20" t="n">
        <v>0.58509808</v>
      </c>
    </row>
    <row r="35" spans="1:24">
      <c r="A35" s="15" t="s">
        <v>210</v>
      </c>
      <c r="B35" s="17" t="n">
        <v>6406</v>
      </c>
      <c r="C35" s="18">
        <f>(69.0/B35*100)</f>
        <v/>
      </c>
      <c r="D35" s="19" t="n">
        <v>6337</v>
      </c>
      <c r="E35" s="18" t="n">
        <v>22.5677076</v>
      </c>
      <c r="F35" s="20" t="n">
        <v>0.56489822</v>
      </c>
      <c r="G35" s="18" t="n">
        <v>19.95039123</v>
      </c>
      <c r="H35" s="20" t="n">
        <v>0.66331823</v>
      </c>
      <c r="I35" s="18" t="n">
        <v>21.58670163</v>
      </c>
      <c r="J35" s="20" t="n">
        <v>0.7312621</v>
      </c>
      <c r="K35" s="18" t="n">
        <v>17.03967531</v>
      </c>
      <c r="L35" s="20" t="n">
        <v>0.63045169</v>
      </c>
      <c r="M35" s="18" t="n">
        <v>12.87367951</v>
      </c>
      <c r="N35" s="20" t="n">
        <v>0.50505083</v>
      </c>
      <c r="O35" s="18" t="n">
        <v>0.52739161</v>
      </c>
      <c r="P35" s="20" t="n">
        <v>0.09266228</v>
      </c>
      <c r="Q35" s="18" t="s">
        <v>182</v>
      </c>
      <c r="R35" s="20" t="s">
        <v>182</v>
      </c>
      <c r="S35" s="18" t="n">
        <v>1.04009655</v>
      </c>
      <c r="T35" s="20" t="n">
        <v>0.05691651</v>
      </c>
      <c r="U35" s="18" t="n">
        <v>0</v>
      </c>
      <c r="V35" s="20" t="n">
        <v>0</v>
      </c>
      <c r="W35" s="18" t="n">
        <v>4.41435656</v>
      </c>
      <c r="X35" s="20" t="n">
        <v>0.26464485</v>
      </c>
    </row>
    <row r="36" spans="1:24">
      <c r="A36" s="15" t="s">
        <v>211</v>
      </c>
      <c r="B36" s="17" t="n">
        <v>6736</v>
      </c>
      <c r="C36" s="18">
        <f>(49.0/B36*100)</f>
        <v/>
      </c>
      <c r="D36" s="19" t="n">
        <v>6687</v>
      </c>
      <c r="E36" s="18" t="n">
        <v>9.26144427</v>
      </c>
      <c r="F36" s="20" t="n">
        <v>0.37500008</v>
      </c>
      <c r="G36" s="18" t="n">
        <v>16.96871925</v>
      </c>
      <c r="H36" s="20" t="n">
        <v>0.4450527</v>
      </c>
      <c r="I36" s="18" t="n">
        <v>27.30837998</v>
      </c>
      <c r="J36" s="20" t="n">
        <v>0.52411708</v>
      </c>
      <c r="K36" s="18" t="n">
        <v>26.16929181</v>
      </c>
      <c r="L36" s="20" t="n">
        <v>0.54294475</v>
      </c>
      <c r="M36" s="18" t="n">
        <v>16.63658536</v>
      </c>
      <c r="N36" s="20" t="n">
        <v>0.53247322</v>
      </c>
      <c r="O36" s="18" t="n">
        <v>0.41529674</v>
      </c>
      <c r="P36" s="20" t="n">
        <v>0.08125137</v>
      </c>
      <c r="Q36" s="18" t="s">
        <v>182</v>
      </c>
      <c r="R36" s="20" t="s">
        <v>182</v>
      </c>
      <c r="S36" s="18" t="n">
        <v>0</v>
      </c>
      <c r="T36" s="20" t="n">
        <v>0</v>
      </c>
      <c r="U36" s="18" t="n">
        <v>0</v>
      </c>
      <c r="V36" s="20" t="n">
        <v>0</v>
      </c>
      <c r="W36" s="18" t="n">
        <v>3.24028259</v>
      </c>
      <c r="X36" s="20" t="n">
        <v>0.30658536</v>
      </c>
    </row>
    <row r="37" spans="1:24">
      <c r="A37" s="15" t="s">
        <v>212</v>
      </c>
      <c r="B37" s="17" t="n">
        <v>5458</v>
      </c>
      <c r="C37" s="18">
        <f>(249.0/B37*100)</f>
        <v/>
      </c>
      <c r="D37" s="19" t="n">
        <v>5209</v>
      </c>
      <c r="E37" s="18" t="n">
        <v>21.68827935</v>
      </c>
      <c r="F37" s="20" t="n">
        <v>0.72773197</v>
      </c>
      <c r="G37" s="18" t="n">
        <v>16.05892561</v>
      </c>
      <c r="H37" s="20" t="n">
        <v>0.62080466</v>
      </c>
      <c r="I37" s="18" t="n">
        <v>19.39724302</v>
      </c>
      <c r="J37" s="20" t="n">
        <v>0.6912882</v>
      </c>
      <c r="K37" s="18" t="n">
        <v>17.06828988</v>
      </c>
      <c r="L37" s="20" t="n">
        <v>0.5855311399999999</v>
      </c>
      <c r="M37" s="18" t="n">
        <v>16.87254435</v>
      </c>
      <c r="N37" s="20" t="n">
        <v>0.56013511</v>
      </c>
      <c r="O37" s="18" t="n">
        <v>0.78484913</v>
      </c>
      <c r="P37" s="20" t="n">
        <v>0.13879451</v>
      </c>
      <c r="Q37" s="18" t="s">
        <v>182</v>
      </c>
      <c r="R37" s="20" t="s">
        <v>182</v>
      </c>
      <c r="S37" s="18" t="n">
        <v>0</v>
      </c>
      <c r="T37" s="20" t="n">
        <v>0</v>
      </c>
      <c r="U37" s="18" t="n">
        <v>0</v>
      </c>
      <c r="V37" s="20" t="n">
        <v>0</v>
      </c>
      <c r="W37" s="18" t="n">
        <v>8.129868650000001</v>
      </c>
      <c r="X37" s="20" t="n">
        <v>0.7725959</v>
      </c>
    </row>
    <row r="38" spans="1:24">
      <c r="A38" s="15" t="s">
        <v>213</v>
      </c>
      <c r="B38" s="17" t="n">
        <v>5860</v>
      </c>
      <c r="C38" s="18">
        <f>(64.0/B38*100)</f>
        <v/>
      </c>
      <c r="D38" s="19" t="n">
        <v>5796</v>
      </c>
      <c r="E38" s="18" t="n">
        <v>12.58766308</v>
      </c>
      <c r="F38" s="20" t="n">
        <v>0.4477045</v>
      </c>
      <c r="G38" s="18" t="n">
        <v>16.36222974</v>
      </c>
      <c r="H38" s="20" t="n">
        <v>0.60645639</v>
      </c>
      <c r="I38" s="18" t="n">
        <v>22.08102435</v>
      </c>
      <c r="J38" s="20" t="n">
        <v>0.63785699</v>
      </c>
      <c r="K38" s="18" t="n">
        <v>20.24571804</v>
      </c>
      <c r="L38" s="20" t="n">
        <v>0.72491718</v>
      </c>
      <c r="M38" s="18" t="n">
        <v>21.73763261</v>
      </c>
      <c r="N38" s="20" t="n">
        <v>0.86678197</v>
      </c>
      <c r="O38" s="18" t="n">
        <v>0.63859184</v>
      </c>
      <c r="P38" s="20" t="n">
        <v>0.12641848</v>
      </c>
      <c r="Q38" s="18" t="s">
        <v>182</v>
      </c>
      <c r="R38" s="20" t="s">
        <v>182</v>
      </c>
      <c r="S38" s="18" t="n">
        <v>0</v>
      </c>
      <c r="T38" s="20" t="n">
        <v>0</v>
      </c>
      <c r="U38" s="18" t="n">
        <v>0</v>
      </c>
      <c r="V38" s="20" t="n">
        <v>0</v>
      </c>
      <c r="W38" s="18" t="n">
        <v>6.34714035</v>
      </c>
      <c r="X38" s="20" t="n">
        <v>0.5075243699999999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8.98904366</v>
      </c>
      <c r="F40" s="20" t="n">
        <v>0.51316304</v>
      </c>
      <c r="G40" s="18" t="n">
        <v>14.80091815</v>
      </c>
      <c r="H40" s="20" t="n">
        <v>0.63486764</v>
      </c>
      <c r="I40" s="18" t="n">
        <v>20.45686665</v>
      </c>
      <c r="J40" s="20" t="n">
        <v>0.58194776</v>
      </c>
      <c r="K40" s="18" t="n">
        <v>20.07245734</v>
      </c>
      <c r="L40" s="20" t="n">
        <v>0.68441417</v>
      </c>
      <c r="M40" s="18" t="n">
        <v>21.35301767</v>
      </c>
      <c r="N40" s="20" t="n">
        <v>0.64042823</v>
      </c>
      <c r="O40" s="18" t="n">
        <v>0.41341733</v>
      </c>
      <c r="P40" s="20" t="n">
        <v>0.09588235000000001</v>
      </c>
      <c r="Q40" s="18" t="s">
        <v>182</v>
      </c>
      <c r="R40" s="20" t="s">
        <v>182</v>
      </c>
      <c r="S40" s="18" t="n">
        <v>8.997510549999999</v>
      </c>
      <c r="T40" s="20" t="n">
        <v>0.2011408</v>
      </c>
      <c r="U40" s="18" t="n">
        <v>0</v>
      </c>
      <c r="V40" s="20" t="n">
        <v>0</v>
      </c>
      <c r="W40" s="18" t="n">
        <v>4.91676866</v>
      </c>
      <c r="X40" s="20" t="n">
        <v>0.69598983</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8.83573526</v>
      </c>
      <c r="F46" s="20" t="n">
        <v>0.42973639</v>
      </c>
      <c r="G46" s="18" t="n">
        <v>8.794857820000001</v>
      </c>
      <c r="H46" s="20" t="n">
        <v>0.24673913</v>
      </c>
      <c r="I46" s="18" t="n">
        <v>11.41045615</v>
      </c>
      <c r="J46" s="20" t="n">
        <v>0.39457371</v>
      </c>
      <c r="K46" s="18" t="n">
        <v>18.83607</v>
      </c>
      <c r="L46" s="20" t="n">
        <v>0.49897183</v>
      </c>
      <c r="M46" s="18" t="n">
        <v>18.02490913</v>
      </c>
      <c r="N46" s="20" t="n">
        <v>0.5562928</v>
      </c>
      <c r="O46" s="18" t="n">
        <v>1.13942081</v>
      </c>
      <c r="P46" s="20" t="n">
        <v>0.10156822</v>
      </c>
      <c r="Q46" s="18" t="s">
        <v>182</v>
      </c>
      <c r="R46" s="20" t="s">
        <v>182</v>
      </c>
      <c r="S46" s="18" t="n">
        <v>0</v>
      </c>
      <c r="T46" s="20" t="n">
        <v>0</v>
      </c>
      <c r="U46" s="18" t="n">
        <v>0</v>
      </c>
      <c r="V46" s="20" t="n">
        <v>0</v>
      </c>
      <c r="W46" s="18" t="n">
        <v>32.95855083</v>
      </c>
      <c r="X46" s="20" t="n">
        <v>1.27414691</v>
      </c>
    </row>
    <row r="47" spans="1:24">
      <c r="A47" s="15" t="s">
        <v>222</v>
      </c>
      <c r="B47" s="17" t="n">
        <v>5928</v>
      </c>
      <c r="C47" s="18">
        <f>(148.0/B47*100)</f>
        <v/>
      </c>
      <c r="D47" s="19" t="n">
        <v>5780</v>
      </c>
      <c r="E47" s="18" t="n">
        <v>6.14074675</v>
      </c>
      <c r="F47" s="20" t="n">
        <v>0.36459716</v>
      </c>
      <c r="G47" s="18" t="n">
        <v>9.24056815</v>
      </c>
      <c r="H47" s="20" t="n">
        <v>0.45228251</v>
      </c>
      <c r="I47" s="18" t="n">
        <v>16.35006316</v>
      </c>
      <c r="J47" s="20" t="n">
        <v>0.51620295</v>
      </c>
      <c r="K47" s="18" t="n">
        <v>24.23832726</v>
      </c>
      <c r="L47" s="20" t="n">
        <v>0.80441811</v>
      </c>
      <c r="M47" s="18" t="n">
        <v>27.59416793</v>
      </c>
      <c r="N47" s="20" t="n">
        <v>0.77115125</v>
      </c>
      <c r="O47" s="18" t="n">
        <v>1.43520156</v>
      </c>
      <c r="P47" s="20" t="n">
        <v>0.18695101</v>
      </c>
      <c r="Q47" s="18" t="s">
        <v>182</v>
      </c>
      <c r="R47" s="20" t="s">
        <v>182</v>
      </c>
      <c r="S47" s="18" t="n">
        <v>0</v>
      </c>
      <c r="T47" s="20" t="n">
        <v>0</v>
      </c>
      <c r="U47" s="18" t="n">
        <v>0</v>
      </c>
      <c r="V47" s="20" t="n">
        <v>0</v>
      </c>
      <c r="W47" s="18" t="n">
        <v>15.00092519</v>
      </c>
      <c r="X47" s="20" t="n">
        <v>1.07163389</v>
      </c>
    </row>
    <row r="48" spans="1:24">
      <c r="A48" s="15" t="s">
        <v>223</v>
      </c>
      <c r="B48" s="17" t="n">
        <v>9841</v>
      </c>
      <c r="C48" s="18">
        <f>(19.0/B48*100)</f>
        <v/>
      </c>
      <c r="D48" s="19" t="n">
        <v>9822</v>
      </c>
      <c r="E48" s="18" t="n">
        <v>11.79544412</v>
      </c>
      <c r="F48" s="20" t="n">
        <v>0.59825414</v>
      </c>
      <c r="G48" s="18" t="n">
        <v>20.61253684</v>
      </c>
      <c r="H48" s="20" t="n">
        <v>0.67543897</v>
      </c>
      <c r="I48" s="18" t="n">
        <v>36.62400993</v>
      </c>
      <c r="J48" s="20" t="n">
        <v>1.01354934</v>
      </c>
      <c r="K48" s="18" t="n">
        <v>14.3711714</v>
      </c>
      <c r="L48" s="20" t="n">
        <v>0.57943687</v>
      </c>
      <c r="M48" s="18" t="n">
        <v>13.05324484</v>
      </c>
      <c r="N48" s="20" t="n">
        <v>0.57530706</v>
      </c>
      <c r="O48" s="18" t="n">
        <v>2.15559195</v>
      </c>
      <c r="P48" s="20" t="n">
        <v>0.33339127</v>
      </c>
      <c r="Q48" s="18" t="s">
        <v>182</v>
      </c>
      <c r="R48" s="20" t="s">
        <v>182</v>
      </c>
      <c r="S48" s="18" t="n">
        <v>0</v>
      </c>
      <c r="T48" s="20" t="n">
        <v>0</v>
      </c>
      <c r="U48" s="18" t="n">
        <v>0</v>
      </c>
      <c r="V48" s="20" t="n">
        <v>0</v>
      </c>
      <c r="W48" s="18" t="n">
        <v>1.38800092</v>
      </c>
      <c r="X48" s="20" t="n">
        <v>0.39886772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17.10538743</v>
      </c>
      <c r="F50" s="20" t="n">
        <v>0.6671157599999999</v>
      </c>
      <c r="G50" s="18" t="n">
        <v>16.29904516</v>
      </c>
      <c r="H50" s="20" t="n">
        <v>0.46395462</v>
      </c>
      <c r="I50" s="18" t="n">
        <v>20.78247989</v>
      </c>
      <c r="J50" s="20" t="n">
        <v>0.64301928</v>
      </c>
      <c r="K50" s="18" t="n">
        <v>22.48126638</v>
      </c>
      <c r="L50" s="20" t="n">
        <v>0.68532799</v>
      </c>
      <c r="M50" s="18" t="n">
        <v>15.19881564</v>
      </c>
      <c r="N50" s="20" t="n">
        <v>0.52693663</v>
      </c>
      <c r="O50" s="18" t="n">
        <v>1.73733927</v>
      </c>
      <c r="P50" s="20" t="n">
        <v>0.2637219</v>
      </c>
      <c r="Q50" s="18" t="s">
        <v>182</v>
      </c>
      <c r="R50" s="20" t="s">
        <v>182</v>
      </c>
      <c r="S50" s="18" t="n">
        <v>0</v>
      </c>
      <c r="T50" s="20" t="n">
        <v>0</v>
      </c>
      <c r="U50" s="18" t="n">
        <v>0</v>
      </c>
      <c r="V50" s="20" t="n">
        <v>0</v>
      </c>
      <c r="W50" s="18" t="n">
        <v>6.39566622</v>
      </c>
      <c r="X50" s="20" t="n">
        <v>0.65299889</v>
      </c>
    </row>
    <row r="51" spans="1:24">
      <c r="A51" s="15" t="s">
        <v>226</v>
      </c>
      <c r="B51" s="17" t="n">
        <v>6866</v>
      </c>
      <c r="C51" s="18">
        <f>(117.0/B51*100)</f>
        <v/>
      </c>
      <c r="D51" s="19" t="n">
        <v>6749</v>
      </c>
      <c r="E51" s="18" t="n">
        <v>9.047431660000001</v>
      </c>
      <c r="F51" s="20" t="n">
        <v>0.43155535</v>
      </c>
      <c r="G51" s="18" t="n">
        <v>10.95944067</v>
      </c>
      <c r="H51" s="20" t="n">
        <v>0.40922507</v>
      </c>
      <c r="I51" s="18" t="n">
        <v>16.81075521</v>
      </c>
      <c r="J51" s="20" t="n">
        <v>0.49292128</v>
      </c>
      <c r="K51" s="18" t="n">
        <v>23.018175</v>
      </c>
      <c r="L51" s="20" t="n">
        <v>0.6844393600000001</v>
      </c>
      <c r="M51" s="18" t="n">
        <v>19.07373112</v>
      </c>
      <c r="N51" s="20" t="n">
        <v>0.67782047</v>
      </c>
      <c r="O51" s="18" t="n">
        <v>0.58299198</v>
      </c>
      <c r="P51" s="20" t="n">
        <v>0.10103176</v>
      </c>
      <c r="Q51" s="18" t="s">
        <v>182</v>
      </c>
      <c r="R51" s="20" t="s">
        <v>182</v>
      </c>
      <c r="S51" s="18" t="n">
        <v>10.58123437</v>
      </c>
      <c r="T51" s="20" t="n">
        <v>0.61247783</v>
      </c>
      <c r="U51" s="18" t="n">
        <v>0</v>
      </c>
      <c r="V51" s="20" t="n">
        <v>0</v>
      </c>
      <c r="W51" s="18" t="n">
        <v>9.92623998</v>
      </c>
      <c r="X51" s="20" t="n">
        <v>1.20533678</v>
      </c>
    </row>
    <row r="52" spans="1:24">
      <c r="A52" s="15" t="s">
        <v>227</v>
      </c>
      <c r="B52" s="17" t="n">
        <v>5809</v>
      </c>
      <c r="C52" s="18">
        <f>(119.0/B52*100)</f>
        <v/>
      </c>
      <c r="D52" s="19" t="n">
        <v>5690</v>
      </c>
      <c r="E52" s="18" t="n">
        <v>8.98656549</v>
      </c>
      <c r="F52" s="20" t="n">
        <v>0.43067731</v>
      </c>
      <c r="G52" s="18" t="n">
        <v>17.02628085</v>
      </c>
      <c r="H52" s="20" t="n">
        <v>0.56211501</v>
      </c>
      <c r="I52" s="18" t="n">
        <v>24.25043569</v>
      </c>
      <c r="J52" s="20" t="n">
        <v>0.57975596</v>
      </c>
      <c r="K52" s="18" t="n">
        <v>23.61969195</v>
      </c>
      <c r="L52" s="20" t="n">
        <v>0.59975833</v>
      </c>
      <c r="M52" s="18" t="n">
        <v>20.85369315</v>
      </c>
      <c r="N52" s="20" t="n">
        <v>0.61907795</v>
      </c>
      <c r="O52" s="18" t="n">
        <v>0.34062239</v>
      </c>
      <c r="P52" s="20" t="n">
        <v>0.08848725</v>
      </c>
      <c r="Q52" s="18" t="s">
        <v>182</v>
      </c>
      <c r="R52" s="20" t="s">
        <v>182</v>
      </c>
      <c r="S52" s="18" t="n">
        <v>0</v>
      </c>
      <c r="T52" s="20" t="n">
        <v>0</v>
      </c>
      <c r="U52" s="18" t="n">
        <v>0</v>
      </c>
      <c r="V52" s="20" t="n">
        <v>0</v>
      </c>
      <c r="W52" s="18" t="n">
        <v>4.92271049</v>
      </c>
      <c r="X52" s="20" t="n">
        <v>0.47031707</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16.63572797</v>
      </c>
      <c r="F54" s="20" t="n">
        <v>0.77651815</v>
      </c>
      <c r="G54" s="18" t="n">
        <v>12.93064371</v>
      </c>
      <c r="H54" s="20" t="n">
        <v>0.55995457</v>
      </c>
      <c r="I54" s="18" t="n">
        <v>15.60768974</v>
      </c>
      <c r="J54" s="20" t="n">
        <v>0.64033207</v>
      </c>
      <c r="K54" s="18" t="n">
        <v>21.95191765</v>
      </c>
      <c r="L54" s="20" t="n">
        <v>0.6854080299999999</v>
      </c>
      <c r="M54" s="18" t="n">
        <v>16.909902</v>
      </c>
      <c r="N54" s="20" t="n">
        <v>0.84183336</v>
      </c>
      <c r="O54" s="18" t="n">
        <v>3.34984056</v>
      </c>
      <c r="P54" s="20" t="n">
        <v>0.32390166</v>
      </c>
      <c r="Q54" s="18" t="s">
        <v>182</v>
      </c>
      <c r="R54" s="20" t="s">
        <v>182</v>
      </c>
      <c r="S54" s="18" t="n">
        <v>0</v>
      </c>
      <c r="T54" s="20" t="n">
        <v>0</v>
      </c>
      <c r="U54" s="18" t="n">
        <v>0</v>
      </c>
      <c r="V54" s="20" t="n">
        <v>0</v>
      </c>
      <c r="W54" s="18" t="n">
        <v>12.61427837</v>
      </c>
      <c r="X54" s="20" t="n">
        <v>0.94568325</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10.46217088</v>
      </c>
      <c r="F56" s="20" t="n">
        <v>0.55485335</v>
      </c>
      <c r="G56" s="18" t="n">
        <v>17.5342222</v>
      </c>
      <c r="H56" s="20" t="n">
        <v>0.5090029</v>
      </c>
      <c r="I56" s="18" t="n">
        <v>29.98193492</v>
      </c>
      <c r="J56" s="20" t="n">
        <v>0.74079785</v>
      </c>
      <c r="K56" s="18" t="n">
        <v>20.99329404</v>
      </c>
      <c r="L56" s="20" t="n">
        <v>0.57968319</v>
      </c>
      <c r="M56" s="18" t="n">
        <v>18.76392119</v>
      </c>
      <c r="N56" s="20" t="n">
        <v>0.61022116</v>
      </c>
      <c r="O56" s="18" t="n">
        <v>0.86016939</v>
      </c>
      <c r="P56" s="20" t="n">
        <v>0.13748164</v>
      </c>
      <c r="Q56" s="18" t="s">
        <v>182</v>
      </c>
      <c r="R56" s="20" t="s">
        <v>182</v>
      </c>
      <c r="S56" s="18" t="n">
        <v>0</v>
      </c>
      <c r="T56" s="20" t="n">
        <v>0</v>
      </c>
      <c r="U56" s="18" t="n">
        <v>0</v>
      </c>
      <c r="V56" s="20" t="n">
        <v>0</v>
      </c>
      <c r="W56" s="18" t="n">
        <v>1.40428738</v>
      </c>
      <c r="X56" s="20" t="n">
        <v>0.28280867</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6.14044256</v>
      </c>
      <c r="F61" s="20" t="n">
        <v>0.35978511</v>
      </c>
      <c r="G61" s="18" t="n">
        <v>14.91467982</v>
      </c>
      <c r="H61" s="20" t="n">
        <v>0.5163295</v>
      </c>
      <c r="I61" s="18" t="n">
        <v>25.63552356</v>
      </c>
      <c r="J61" s="20" t="n">
        <v>0.6633164499999999</v>
      </c>
      <c r="K61" s="18" t="n">
        <v>24.28145802</v>
      </c>
      <c r="L61" s="20" t="n">
        <v>0.59221871</v>
      </c>
      <c r="M61" s="18" t="n">
        <v>23.21764523</v>
      </c>
      <c r="N61" s="20" t="n">
        <v>0.73751975</v>
      </c>
      <c r="O61" s="18" t="n">
        <v>1.1148369</v>
      </c>
      <c r="P61" s="20" t="n">
        <v>0.15882437</v>
      </c>
      <c r="Q61" s="18" t="s">
        <v>182</v>
      </c>
      <c r="R61" s="20" t="s">
        <v>182</v>
      </c>
      <c r="S61" s="18" t="n">
        <v>0</v>
      </c>
      <c r="T61" s="20" t="n">
        <v>0</v>
      </c>
      <c r="U61" s="18" t="n">
        <v>0</v>
      </c>
      <c r="V61" s="20" t="n">
        <v>0</v>
      </c>
      <c r="W61" s="18" t="n">
        <v>4.6954139</v>
      </c>
      <c r="X61" s="20" t="n">
        <v>0.6128781800000001</v>
      </c>
    </row>
    <row r="62" spans="1:24">
      <c r="A62" s="15" t="s">
        <v>237</v>
      </c>
      <c r="B62" s="17" t="n">
        <v>4476</v>
      </c>
      <c r="C62" s="18">
        <f>(5.0/B62*100)</f>
        <v/>
      </c>
      <c r="D62" s="19" t="n">
        <v>4471</v>
      </c>
      <c r="E62" s="18" t="n">
        <v>7.57422153</v>
      </c>
      <c r="F62" s="20" t="n">
        <v>0.4062967</v>
      </c>
      <c r="G62" s="18" t="n">
        <v>17.93738273</v>
      </c>
      <c r="H62" s="20" t="n">
        <v>0.56743538</v>
      </c>
      <c r="I62" s="18" t="n">
        <v>30.6648579</v>
      </c>
      <c r="J62" s="20" t="n">
        <v>0.6083315500000001</v>
      </c>
      <c r="K62" s="18" t="n">
        <v>23.44291445</v>
      </c>
      <c r="L62" s="20" t="n">
        <v>0.64175014</v>
      </c>
      <c r="M62" s="18" t="n">
        <v>18.56209638</v>
      </c>
      <c r="N62" s="20" t="n">
        <v>0.59660696</v>
      </c>
      <c r="O62" s="18" t="n">
        <v>0.58527585</v>
      </c>
      <c r="P62" s="20" t="n">
        <v>0.13101018</v>
      </c>
      <c r="Q62" s="18" t="s">
        <v>182</v>
      </c>
      <c r="R62" s="20" t="s">
        <v>182</v>
      </c>
      <c r="S62" s="18" t="n">
        <v>0</v>
      </c>
      <c r="T62" s="20" t="n">
        <v>0</v>
      </c>
      <c r="U62" s="18" t="n">
        <v>0</v>
      </c>
      <c r="V62" s="20" t="n">
        <v>0</v>
      </c>
      <c r="W62" s="18" t="n">
        <v>1.23325116</v>
      </c>
      <c r="X62" s="20" t="n">
        <v>0.16445521</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22.25063711</v>
      </c>
      <c r="F67" s="20" t="n">
        <v>0.81433881</v>
      </c>
      <c r="G67" s="18" t="n">
        <v>17.72741245</v>
      </c>
      <c r="H67" s="20" t="n">
        <v>0.47671052</v>
      </c>
      <c r="I67" s="18" t="n">
        <v>23.77027489</v>
      </c>
      <c r="J67" s="20" t="n">
        <v>0.7220059</v>
      </c>
      <c r="K67" s="18" t="n">
        <v>18.94564167</v>
      </c>
      <c r="L67" s="20" t="n">
        <v>0.56802678</v>
      </c>
      <c r="M67" s="18" t="n">
        <v>10.30469352</v>
      </c>
      <c r="N67" s="20" t="n">
        <v>0.46157221</v>
      </c>
      <c r="O67" s="18" t="n">
        <v>4.20584682</v>
      </c>
      <c r="P67" s="20" t="n">
        <v>0.33681729</v>
      </c>
      <c r="Q67" s="18" t="s">
        <v>182</v>
      </c>
      <c r="R67" s="20" t="s">
        <v>182</v>
      </c>
      <c r="S67" s="18" t="n">
        <v>0</v>
      </c>
      <c r="T67" s="20" t="n">
        <v>0</v>
      </c>
      <c r="U67" s="18" t="n">
        <v>0</v>
      </c>
      <c r="V67" s="20" t="n">
        <v>0</v>
      </c>
      <c r="W67" s="18" t="n">
        <v>2.79549355</v>
      </c>
      <c r="X67" s="20" t="n">
        <v>0.20945773</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6.26087528</v>
      </c>
      <c r="F70" s="20" t="n">
        <v>0.32939432</v>
      </c>
      <c r="G70" s="18" t="n">
        <v>12.66993718</v>
      </c>
      <c r="H70" s="20" t="n">
        <v>0.65586655</v>
      </c>
      <c r="I70" s="18" t="n">
        <v>21.57664323</v>
      </c>
      <c r="J70" s="20" t="n">
        <v>0.65217333</v>
      </c>
      <c r="K70" s="18" t="n">
        <v>27.59198335</v>
      </c>
      <c r="L70" s="20" t="n">
        <v>0.61264395</v>
      </c>
      <c r="M70" s="18" t="n">
        <v>25.00450882</v>
      </c>
      <c r="N70" s="20" t="n">
        <v>0.6532175099999999</v>
      </c>
      <c r="O70" s="18" t="n">
        <v>0.78554432</v>
      </c>
      <c r="P70" s="20" t="n">
        <v>0.1032537</v>
      </c>
      <c r="Q70" s="18" t="s">
        <v>182</v>
      </c>
      <c r="R70" s="20" t="s">
        <v>182</v>
      </c>
      <c r="S70" s="18" t="n">
        <v>0</v>
      </c>
      <c r="T70" s="20" t="n">
        <v>0</v>
      </c>
      <c r="U70" s="18" t="n">
        <v>0</v>
      </c>
      <c r="V70" s="20" t="n">
        <v>0</v>
      </c>
      <c r="W70" s="18" t="n">
        <v>6.11050781</v>
      </c>
      <c r="X70" s="20" t="n">
        <v>0.45451049</v>
      </c>
    </row>
    <row r="71" spans="1:24">
      <c r="A71" s="15" t="s">
        <v>246</v>
      </c>
      <c r="B71" s="17" t="n">
        <v>6115</v>
      </c>
      <c r="C71" s="18">
        <f>(116.0/B71*100)</f>
        <v/>
      </c>
      <c r="D71" s="19" t="n">
        <v>5999</v>
      </c>
      <c r="E71" s="18" t="n">
        <v>11.70178739</v>
      </c>
      <c r="F71" s="20" t="n">
        <v>0.4096533</v>
      </c>
      <c r="G71" s="18" t="n">
        <v>20.92085016</v>
      </c>
      <c r="H71" s="20" t="n">
        <v>0.5549741500000001</v>
      </c>
      <c r="I71" s="18" t="n">
        <v>29.09462965</v>
      </c>
      <c r="J71" s="20" t="n">
        <v>0.6403386599999999</v>
      </c>
      <c r="K71" s="18" t="n">
        <v>21.0206507</v>
      </c>
      <c r="L71" s="20" t="n">
        <v>0.64722769</v>
      </c>
      <c r="M71" s="18" t="n">
        <v>15.28709059</v>
      </c>
      <c r="N71" s="20" t="n">
        <v>0.47194523</v>
      </c>
      <c r="O71" s="18" t="n">
        <v>0.43846837</v>
      </c>
      <c r="P71" s="20" t="n">
        <v>0.07809650999999999</v>
      </c>
      <c r="Q71" s="18" t="s">
        <v>182</v>
      </c>
      <c r="R71" s="20" t="s">
        <v>182</v>
      </c>
      <c r="S71" s="18" t="n">
        <v>0</v>
      </c>
      <c r="T71" s="20" t="n">
        <v>0</v>
      </c>
      <c r="U71" s="18" t="n">
        <v>0</v>
      </c>
      <c r="V71" s="20" t="n">
        <v>0</v>
      </c>
      <c r="W71" s="18" t="n">
        <v>1.53652314</v>
      </c>
      <c r="X71" s="20" t="n">
        <v>0.15840406</v>
      </c>
    </row>
    <row r="72" spans="1:24">
      <c r="A72" s="15" t="s">
        <v>247</v>
      </c>
      <c r="B72" s="17" t="n">
        <v>7708</v>
      </c>
      <c r="C72" s="18">
        <f>(8.0/B72*100)</f>
        <v/>
      </c>
      <c r="D72" s="19" t="n">
        <v>7700</v>
      </c>
      <c r="E72" s="18" t="n">
        <v>6.25632737</v>
      </c>
      <c r="F72" s="20" t="n">
        <v>0.30609939</v>
      </c>
      <c r="G72" s="18" t="n">
        <v>16.83005498</v>
      </c>
      <c r="H72" s="20" t="n">
        <v>0.4946836</v>
      </c>
      <c r="I72" s="18" t="n">
        <v>32.23260283</v>
      </c>
      <c r="J72" s="20" t="n">
        <v>0.54746108</v>
      </c>
      <c r="K72" s="18" t="n">
        <v>23.11700531</v>
      </c>
      <c r="L72" s="20" t="n">
        <v>0.5289992100000001</v>
      </c>
      <c r="M72" s="18" t="n">
        <v>20.3121894</v>
      </c>
      <c r="N72" s="20" t="n">
        <v>0.51934707</v>
      </c>
      <c r="O72" s="18" t="n">
        <v>0.58560189</v>
      </c>
      <c r="P72" s="20" t="n">
        <v>0.09794811</v>
      </c>
      <c r="Q72" s="18" t="s">
        <v>182</v>
      </c>
      <c r="R72" s="20" t="s">
        <v>182</v>
      </c>
      <c r="S72" s="18" t="n">
        <v>0</v>
      </c>
      <c r="T72" s="20" t="n">
        <v>0</v>
      </c>
      <c r="U72" s="18" t="n">
        <v>0</v>
      </c>
      <c r="V72" s="20" t="n">
        <v>0</v>
      </c>
      <c r="W72" s="18" t="n">
        <v>0.66621821</v>
      </c>
      <c r="X72" s="20" t="n">
        <v>0.10368214</v>
      </c>
    </row>
    <row r="73" spans="1:24">
      <c r="A73" s="15" t="s">
        <v>248</v>
      </c>
      <c r="B73" s="17" t="n">
        <v>8249</v>
      </c>
      <c r="C73" s="18">
        <f>(236.0/B73*100)</f>
        <v/>
      </c>
      <c r="D73" s="19" t="n">
        <v>8013</v>
      </c>
      <c r="E73" s="18" t="n">
        <v>7.67351341</v>
      </c>
      <c r="F73" s="20" t="n">
        <v>0.37705787</v>
      </c>
      <c r="G73" s="18" t="n">
        <v>13.83694344</v>
      </c>
      <c r="H73" s="20" t="n">
        <v>0.49153547</v>
      </c>
      <c r="I73" s="18" t="n">
        <v>25.81254027</v>
      </c>
      <c r="J73" s="20" t="n">
        <v>0.58695617</v>
      </c>
      <c r="K73" s="18" t="n">
        <v>28.61810505</v>
      </c>
      <c r="L73" s="20" t="n">
        <v>0.6571491</v>
      </c>
      <c r="M73" s="18" t="n">
        <v>19.72424954</v>
      </c>
      <c r="N73" s="20" t="n">
        <v>0.61136297</v>
      </c>
      <c r="O73" s="18" t="n">
        <v>2.48806559</v>
      </c>
      <c r="P73" s="20" t="n">
        <v>0.2497187</v>
      </c>
      <c r="Q73" s="18" t="s">
        <v>182</v>
      </c>
      <c r="R73" s="20" t="s">
        <v>182</v>
      </c>
      <c r="S73" s="18" t="n">
        <v>0</v>
      </c>
      <c r="T73" s="20" t="n">
        <v>0</v>
      </c>
      <c r="U73" s="18" t="n">
        <v>0</v>
      </c>
      <c r="V73" s="20" t="n">
        <v>0</v>
      </c>
      <c r="W73" s="18" t="n">
        <v>1.8465827</v>
      </c>
      <c r="X73" s="20" t="n">
        <v>0.18011291</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11.3611657</v>
      </c>
      <c r="F77" s="20" t="n">
        <v>0.53718888</v>
      </c>
      <c r="G77" s="18" t="n">
        <v>9.233178949999999</v>
      </c>
      <c r="H77" s="20" t="n">
        <v>0.43491938</v>
      </c>
      <c r="I77" s="18" t="n">
        <v>15.2087835</v>
      </c>
      <c r="J77" s="20" t="n">
        <v>0.50613702</v>
      </c>
      <c r="K77" s="18" t="n">
        <v>23.02828227</v>
      </c>
      <c r="L77" s="20" t="n">
        <v>0.59307428</v>
      </c>
      <c r="M77" s="18" t="n">
        <v>22.90260005</v>
      </c>
      <c r="N77" s="20" t="n">
        <v>0.6307652500000001</v>
      </c>
      <c r="O77" s="18" t="n">
        <v>0.98838266</v>
      </c>
      <c r="P77" s="20" t="n">
        <v>0.11706247</v>
      </c>
      <c r="Q77" s="18" t="s">
        <v>182</v>
      </c>
      <c r="R77" s="20" t="s">
        <v>182</v>
      </c>
      <c r="S77" s="18" t="n">
        <v>0</v>
      </c>
      <c r="T77" s="20" t="n">
        <v>0</v>
      </c>
      <c r="U77" s="18" t="n">
        <v>0</v>
      </c>
      <c r="V77" s="20" t="n">
        <v>0</v>
      </c>
      <c r="W77" s="18" t="n">
        <v>17.27760687</v>
      </c>
      <c r="X77" s="20" t="n">
        <v>1.01719783</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326</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52.83124759</v>
      </c>
      <c r="F7" s="20" t="n">
        <v>0.51204517</v>
      </c>
      <c r="G7" s="18" t="n">
        <v>16.31261671</v>
      </c>
      <c r="H7" s="20" t="n">
        <v>0.33607972</v>
      </c>
      <c r="I7" s="18" t="n">
        <v>10.74856805</v>
      </c>
      <c r="J7" s="20" t="n">
        <v>0.32625095</v>
      </c>
      <c r="K7" s="18" t="n">
        <v>6.53683327</v>
      </c>
      <c r="L7" s="20" t="n">
        <v>0.27831814</v>
      </c>
      <c r="M7" s="18" t="n">
        <v>6.11241915</v>
      </c>
      <c r="N7" s="20" t="n">
        <v>0.23058349</v>
      </c>
      <c r="O7" s="18" t="n">
        <v>0.68415205</v>
      </c>
      <c r="P7" s="20" t="n">
        <v>0.08954156000000001</v>
      </c>
      <c r="Q7" s="18" t="s">
        <v>182</v>
      </c>
      <c r="R7" s="20" t="s">
        <v>182</v>
      </c>
      <c r="S7" s="18" t="n">
        <v>0</v>
      </c>
      <c r="T7" s="20" t="n">
        <v>0</v>
      </c>
      <c r="U7" s="18" t="n">
        <v>0</v>
      </c>
      <c r="V7" s="20" t="n">
        <v>0</v>
      </c>
      <c r="W7" s="18" t="n">
        <v>6.77416319</v>
      </c>
      <c r="X7" s="20" t="n">
        <v>0.37907991</v>
      </c>
    </row>
    <row r="8" spans="1:24">
      <c r="A8" s="15" t="s">
        <v>183</v>
      </c>
      <c r="B8" s="17" t="n">
        <v>7007</v>
      </c>
      <c r="C8" s="18">
        <f>(143.0/B8*100)</f>
        <v/>
      </c>
      <c r="D8" s="19" t="n">
        <v>6864</v>
      </c>
      <c r="E8" s="18" t="n">
        <v>44.58415532</v>
      </c>
      <c r="F8" s="20" t="n">
        <v>0.84658556</v>
      </c>
      <c r="G8" s="18" t="n">
        <v>15.69019448</v>
      </c>
      <c r="H8" s="20" t="n">
        <v>0.40480767</v>
      </c>
      <c r="I8" s="18" t="n">
        <v>12.73600068</v>
      </c>
      <c r="J8" s="20" t="n">
        <v>0.42634434</v>
      </c>
      <c r="K8" s="18" t="n">
        <v>8.65790402</v>
      </c>
      <c r="L8" s="20" t="n">
        <v>0.41391127</v>
      </c>
      <c r="M8" s="18" t="n">
        <v>11.00074578</v>
      </c>
      <c r="N8" s="20" t="n">
        <v>0.44188234</v>
      </c>
      <c r="O8" s="18" t="n">
        <v>0.38416514</v>
      </c>
      <c r="P8" s="20" t="n">
        <v>0.10070607</v>
      </c>
      <c r="Q8" s="18" t="s">
        <v>182</v>
      </c>
      <c r="R8" s="20" t="s">
        <v>182</v>
      </c>
      <c r="S8" s="18" t="n">
        <v>0.48216533</v>
      </c>
      <c r="T8" s="20" t="n">
        <v>0.11875491</v>
      </c>
      <c r="U8" s="18" t="n">
        <v>0</v>
      </c>
      <c r="V8" s="20" t="n">
        <v>0</v>
      </c>
      <c r="W8" s="18" t="n">
        <v>6.46466925</v>
      </c>
      <c r="X8" s="20" t="n">
        <v>0.46288106</v>
      </c>
    </row>
    <row r="9" spans="1:24">
      <c r="A9" s="15" t="s">
        <v>184</v>
      </c>
      <c r="B9" s="17" t="n">
        <v>9651</v>
      </c>
      <c r="C9" s="18">
        <f>(547.0/B9*100)</f>
        <v/>
      </c>
      <c r="D9" s="19" t="n">
        <v>9104</v>
      </c>
      <c r="E9" s="18" t="n">
        <v>57.97257359</v>
      </c>
      <c r="F9" s="20" t="n">
        <v>0.78244054</v>
      </c>
      <c r="G9" s="18" t="n">
        <v>11.67662529</v>
      </c>
      <c r="H9" s="20" t="n">
        <v>0.30767116</v>
      </c>
      <c r="I9" s="18" t="n">
        <v>8.171483370000001</v>
      </c>
      <c r="J9" s="20" t="n">
        <v>0.33881256</v>
      </c>
      <c r="K9" s="18" t="n">
        <v>5.50705901</v>
      </c>
      <c r="L9" s="20" t="n">
        <v>0.26021575</v>
      </c>
      <c r="M9" s="18" t="n">
        <v>6.36757997</v>
      </c>
      <c r="N9" s="20" t="n">
        <v>0.30042308</v>
      </c>
      <c r="O9" s="18" t="n">
        <v>0.05004097</v>
      </c>
      <c r="P9" s="20" t="n">
        <v>0.01991098</v>
      </c>
      <c r="Q9" s="18" t="s">
        <v>182</v>
      </c>
      <c r="R9" s="20" t="s">
        <v>182</v>
      </c>
      <c r="S9" s="18" t="n">
        <v>3.15349364</v>
      </c>
      <c r="T9" s="20" t="n">
        <v>0.5633157600000001</v>
      </c>
      <c r="U9" s="18" t="n">
        <v>0</v>
      </c>
      <c r="V9" s="20" t="n">
        <v>0</v>
      </c>
      <c r="W9" s="18" t="n">
        <v>7.10114415</v>
      </c>
      <c r="X9" s="20" t="n">
        <v>0.51449968</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50.05282329</v>
      </c>
      <c r="F11" s="20" t="n">
        <v>0.83293527</v>
      </c>
      <c r="G11" s="18" t="n">
        <v>14.34881515</v>
      </c>
      <c r="H11" s="20" t="n">
        <v>0.5316944</v>
      </c>
      <c r="I11" s="18" t="n">
        <v>11.49023366</v>
      </c>
      <c r="J11" s="20" t="n">
        <v>0.45166324</v>
      </c>
      <c r="K11" s="18" t="n">
        <v>8.84459654</v>
      </c>
      <c r="L11" s="20" t="n">
        <v>0.43057447</v>
      </c>
      <c r="M11" s="18" t="n">
        <v>7.83059526</v>
      </c>
      <c r="N11" s="20" t="n">
        <v>0.44520467</v>
      </c>
      <c r="O11" s="18" t="n">
        <v>0.51160304</v>
      </c>
      <c r="P11" s="20" t="n">
        <v>0.12355617</v>
      </c>
      <c r="Q11" s="18" t="s">
        <v>182</v>
      </c>
      <c r="R11" s="20" t="s">
        <v>182</v>
      </c>
      <c r="S11" s="18" t="n">
        <v>0</v>
      </c>
      <c r="T11" s="20" t="n">
        <v>0</v>
      </c>
      <c r="U11" s="18" t="n">
        <v>0</v>
      </c>
      <c r="V11" s="20" t="n">
        <v>0</v>
      </c>
      <c r="W11" s="18" t="n">
        <v>6.92133306</v>
      </c>
      <c r="X11" s="20" t="n">
        <v>0.59934856</v>
      </c>
    </row>
    <row r="12" spans="1:24">
      <c r="A12" s="15" t="s">
        <v>187</v>
      </c>
      <c r="B12" s="17" t="n">
        <v>6894</v>
      </c>
      <c r="C12" s="18">
        <f>(127.0/B12*100)</f>
        <v/>
      </c>
      <c r="D12" s="19" t="n">
        <v>6767</v>
      </c>
      <c r="E12" s="18" t="n">
        <v>48.03075804</v>
      </c>
      <c r="F12" s="20" t="n">
        <v>0.85232657</v>
      </c>
      <c r="G12" s="18" t="n">
        <v>18.27367341</v>
      </c>
      <c r="H12" s="20" t="n">
        <v>0.5793783300000001</v>
      </c>
      <c r="I12" s="18" t="n">
        <v>10.18058132</v>
      </c>
      <c r="J12" s="20" t="n">
        <v>0.41062745</v>
      </c>
      <c r="K12" s="18" t="n">
        <v>6.39014933</v>
      </c>
      <c r="L12" s="20" t="n">
        <v>0.2946992</v>
      </c>
      <c r="M12" s="18" t="n">
        <v>8.96865468</v>
      </c>
      <c r="N12" s="20" t="n">
        <v>0.41358171</v>
      </c>
      <c r="O12" s="18" t="n">
        <v>0.27941933</v>
      </c>
      <c r="P12" s="20" t="n">
        <v>0.06467172</v>
      </c>
      <c r="Q12" s="18" t="s">
        <v>182</v>
      </c>
      <c r="R12" s="20" t="s">
        <v>182</v>
      </c>
      <c r="S12" s="18" t="n">
        <v>2.37512526</v>
      </c>
      <c r="T12" s="20" t="n">
        <v>0.59821216</v>
      </c>
      <c r="U12" s="18" t="n">
        <v>0</v>
      </c>
      <c r="V12" s="20" t="n">
        <v>0</v>
      </c>
      <c r="W12" s="18" t="n">
        <v>5.50163863</v>
      </c>
      <c r="X12" s="20" t="n">
        <v>0.47084713</v>
      </c>
    </row>
    <row r="13" spans="1:24">
      <c r="A13" s="15" t="s">
        <v>188</v>
      </c>
      <c r="B13" s="17" t="n">
        <v>7161</v>
      </c>
      <c r="C13" s="18">
        <f>(315.0/B13*100)</f>
        <v/>
      </c>
      <c r="D13" s="19" t="n">
        <v>6846</v>
      </c>
      <c r="E13" s="18" t="n">
        <v>58.06602474</v>
      </c>
      <c r="F13" s="20" t="n">
        <v>0.85405069</v>
      </c>
      <c r="G13" s="18" t="n">
        <v>12.57574869</v>
      </c>
      <c r="H13" s="20" t="n">
        <v>0.52394371</v>
      </c>
      <c r="I13" s="18" t="n">
        <v>7.66854167</v>
      </c>
      <c r="J13" s="20" t="n">
        <v>0.44642899</v>
      </c>
      <c r="K13" s="18" t="n">
        <v>5.46711137</v>
      </c>
      <c r="L13" s="20" t="n">
        <v>0.38004183</v>
      </c>
      <c r="M13" s="18" t="n">
        <v>5.1367906</v>
      </c>
      <c r="N13" s="20" t="n">
        <v>0.36058899</v>
      </c>
      <c r="O13" s="18" t="n">
        <v>0.2169277</v>
      </c>
      <c r="P13" s="20" t="n">
        <v>0.05239598</v>
      </c>
      <c r="Q13" s="18" t="s">
        <v>182</v>
      </c>
      <c r="R13" s="20" t="s">
        <v>182</v>
      </c>
      <c r="S13" s="18" t="n">
        <v>4.18968514</v>
      </c>
      <c r="T13" s="20" t="n">
        <v>0.48142632</v>
      </c>
      <c r="U13" s="18" t="n">
        <v>0</v>
      </c>
      <c r="V13" s="20" t="n">
        <v>0</v>
      </c>
      <c r="W13" s="18" t="n">
        <v>6.67917008</v>
      </c>
      <c r="X13" s="20" t="n">
        <v>0.56180354</v>
      </c>
    </row>
    <row r="14" spans="1:24">
      <c r="A14" s="15" t="s">
        <v>189</v>
      </c>
      <c r="B14" s="17" t="n">
        <v>5587</v>
      </c>
      <c r="C14" s="18">
        <f>(192.0/B14*100)</f>
        <v/>
      </c>
      <c r="D14" s="19" t="n">
        <v>5395</v>
      </c>
      <c r="E14" s="18" t="n">
        <v>52.22360452</v>
      </c>
      <c r="F14" s="20" t="n">
        <v>0.8942977</v>
      </c>
      <c r="G14" s="18" t="n">
        <v>16.52877441</v>
      </c>
      <c r="H14" s="20" t="n">
        <v>0.5859351900000001</v>
      </c>
      <c r="I14" s="18" t="n">
        <v>11.87293506</v>
      </c>
      <c r="J14" s="20" t="n">
        <v>0.52051824</v>
      </c>
      <c r="K14" s="18" t="n">
        <v>8.378195010000001</v>
      </c>
      <c r="L14" s="20" t="n">
        <v>0.42677226</v>
      </c>
      <c r="M14" s="18" t="n">
        <v>7.95799859</v>
      </c>
      <c r="N14" s="20" t="n">
        <v>0.40815845</v>
      </c>
      <c r="O14" s="18" t="n">
        <v>0.61419571</v>
      </c>
      <c r="P14" s="20" t="n">
        <v>0.11398136</v>
      </c>
      <c r="Q14" s="18" t="s">
        <v>182</v>
      </c>
      <c r="R14" s="20" t="s">
        <v>182</v>
      </c>
      <c r="S14" s="18" t="n">
        <v>0</v>
      </c>
      <c r="T14" s="20" t="n">
        <v>0</v>
      </c>
      <c r="U14" s="18" t="n">
        <v>0</v>
      </c>
      <c r="V14" s="20" t="n">
        <v>0</v>
      </c>
      <c r="W14" s="18" t="n">
        <v>2.4242967</v>
      </c>
      <c r="X14" s="20" t="n">
        <v>0.26983204</v>
      </c>
    </row>
    <row r="15" spans="1:24">
      <c r="A15" s="15" t="s">
        <v>190</v>
      </c>
      <c r="B15" s="17" t="n">
        <v>5882</v>
      </c>
      <c r="C15" s="18">
        <f>(145.0/B15*100)</f>
        <v/>
      </c>
      <c r="D15" s="19" t="n">
        <v>5737</v>
      </c>
      <c r="E15" s="18" t="n">
        <v>55.94805898</v>
      </c>
      <c r="F15" s="20" t="n">
        <v>0.86973345</v>
      </c>
      <c r="G15" s="18" t="n">
        <v>15.8161863</v>
      </c>
      <c r="H15" s="20" t="n">
        <v>0.51475134</v>
      </c>
      <c r="I15" s="18" t="n">
        <v>11.60987249</v>
      </c>
      <c r="J15" s="20" t="n">
        <v>0.47952704</v>
      </c>
      <c r="K15" s="18" t="n">
        <v>6.0212586</v>
      </c>
      <c r="L15" s="20" t="n">
        <v>0.3134144</v>
      </c>
      <c r="M15" s="18" t="n">
        <v>4.95842043</v>
      </c>
      <c r="N15" s="20" t="n">
        <v>0.29348135</v>
      </c>
      <c r="O15" s="18" t="n">
        <v>0.47078478</v>
      </c>
      <c r="P15" s="20" t="n">
        <v>0.10640926</v>
      </c>
      <c r="Q15" s="18" t="s">
        <v>182</v>
      </c>
      <c r="R15" s="20" t="s">
        <v>182</v>
      </c>
      <c r="S15" s="18" t="n">
        <v>1.02877474</v>
      </c>
      <c r="T15" s="20" t="n">
        <v>0.46107984</v>
      </c>
      <c r="U15" s="18" t="n">
        <v>0</v>
      </c>
      <c r="V15" s="20" t="n">
        <v>0</v>
      </c>
      <c r="W15" s="18" t="n">
        <v>4.14664368</v>
      </c>
      <c r="X15" s="20" t="n">
        <v>0.39494424</v>
      </c>
    </row>
    <row r="16" spans="1:24">
      <c r="A16" s="15" t="s">
        <v>191</v>
      </c>
      <c r="B16" s="17" t="n">
        <v>6108</v>
      </c>
      <c r="C16" s="18">
        <f>(258.0/B16*100)</f>
        <v/>
      </c>
      <c r="D16" s="19" t="n">
        <v>5850</v>
      </c>
      <c r="E16" s="18" t="n">
        <v>59.51921292</v>
      </c>
      <c r="F16" s="20" t="n">
        <v>0.89582168</v>
      </c>
      <c r="G16" s="18" t="n">
        <v>10.18681121</v>
      </c>
      <c r="H16" s="20" t="n">
        <v>0.42742639</v>
      </c>
      <c r="I16" s="18" t="n">
        <v>8.13142068</v>
      </c>
      <c r="J16" s="20" t="n">
        <v>0.41530734</v>
      </c>
      <c r="K16" s="18" t="n">
        <v>5.81248096</v>
      </c>
      <c r="L16" s="20" t="n">
        <v>0.32486882</v>
      </c>
      <c r="M16" s="18" t="n">
        <v>7.18909346</v>
      </c>
      <c r="N16" s="20" t="n">
        <v>0.41933047</v>
      </c>
      <c r="O16" s="18" t="n">
        <v>0.51344234</v>
      </c>
      <c r="P16" s="20" t="n">
        <v>0.08759559</v>
      </c>
      <c r="Q16" s="18" t="s">
        <v>182</v>
      </c>
      <c r="R16" s="20" t="s">
        <v>182</v>
      </c>
      <c r="S16" s="18" t="n">
        <v>0</v>
      </c>
      <c r="T16" s="20" t="n">
        <v>0</v>
      </c>
      <c r="U16" s="18" t="n">
        <v>0</v>
      </c>
      <c r="V16" s="20" t="n">
        <v>0</v>
      </c>
      <c r="W16" s="18" t="n">
        <v>8.64753844</v>
      </c>
      <c r="X16" s="20" t="n">
        <v>0.66875713</v>
      </c>
    </row>
    <row r="17" spans="1:24">
      <c r="A17" s="15" t="s">
        <v>192</v>
      </c>
      <c r="B17" s="17" t="n">
        <v>6504</v>
      </c>
      <c r="C17" s="18">
        <f>(784.0/B17*100)</f>
        <v/>
      </c>
      <c r="D17" s="19" t="n">
        <v>5720</v>
      </c>
      <c r="E17" s="18" t="n">
        <v>58.7500577</v>
      </c>
      <c r="F17" s="20" t="n">
        <v>0.814515</v>
      </c>
      <c r="G17" s="18" t="n">
        <v>14.0758864</v>
      </c>
      <c r="H17" s="20" t="n">
        <v>0.5541129299999999</v>
      </c>
      <c r="I17" s="18" t="n">
        <v>8.46221495</v>
      </c>
      <c r="J17" s="20" t="n">
        <v>0.40433562</v>
      </c>
      <c r="K17" s="18" t="n">
        <v>5.74353578</v>
      </c>
      <c r="L17" s="20" t="n">
        <v>0.35922977</v>
      </c>
      <c r="M17" s="18" t="n">
        <v>5.46677257</v>
      </c>
      <c r="N17" s="20" t="n">
        <v>0.30594752</v>
      </c>
      <c r="O17" s="18" t="n">
        <v>0</v>
      </c>
      <c r="P17" s="20" t="n">
        <v>0</v>
      </c>
      <c r="Q17" s="18" t="s">
        <v>182</v>
      </c>
      <c r="R17" s="20" t="s">
        <v>182</v>
      </c>
      <c r="S17" s="18" t="n">
        <v>2.58975237</v>
      </c>
      <c r="T17" s="20" t="n">
        <v>0.34400553</v>
      </c>
      <c r="U17" s="18" t="n">
        <v>0</v>
      </c>
      <c r="V17" s="20" t="n">
        <v>0</v>
      </c>
      <c r="W17" s="18" t="n">
        <v>4.91178023</v>
      </c>
      <c r="X17" s="20" t="n">
        <v>0.46622894</v>
      </c>
    </row>
    <row r="18" spans="1:24">
      <c r="A18" s="15" t="s">
        <v>193</v>
      </c>
      <c r="B18" s="17" t="n">
        <v>5532</v>
      </c>
      <c r="C18" s="18">
        <f>(39.0/B18*100)</f>
        <v/>
      </c>
      <c r="D18" s="19" t="n">
        <v>5493</v>
      </c>
      <c r="E18" s="18" t="n">
        <v>20.57441599</v>
      </c>
      <c r="F18" s="20" t="n">
        <v>0.635827</v>
      </c>
      <c r="G18" s="18" t="n">
        <v>18.31738101</v>
      </c>
      <c r="H18" s="20" t="n">
        <v>0.62671913</v>
      </c>
      <c r="I18" s="18" t="n">
        <v>18.06872483</v>
      </c>
      <c r="J18" s="20" t="n">
        <v>0.5014863899999999</v>
      </c>
      <c r="K18" s="18" t="n">
        <v>18.65581741</v>
      </c>
      <c r="L18" s="20" t="n">
        <v>0.56166392</v>
      </c>
      <c r="M18" s="18" t="n">
        <v>15.91959398</v>
      </c>
      <c r="N18" s="20" t="n">
        <v>0.52491809</v>
      </c>
      <c r="O18" s="18" t="n">
        <v>1.16376988</v>
      </c>
      <c r="P18" s="20" t="n">
        <v>0.19341029</v>
      </c>
      <c r="Q18" s="18" t="s">
        <v>182</v>
      </c>
      <c r="R18" s="20" t="s">
        <v>182</v>
      </c>
      <c r="S18" s="18" t="n">
        <v>0</v>
      </c>
      <c r="T18" s="20" t="n">
        <v>0</v>
      </c>
      <c r="U18" s="18" t="n">
        <v>0</v>
      </c>
      <c r="V18" s="20" t="n">
        <v>0</v>
      </c>
      <c r="W18" s="18" t="n">
        <v>7.3002969</v>
      </c>
      <c r="X18" s="20" t="n">
        <v>0.81971498</v>
      </c>
    </row>
    <row r="19" spans="1:24">
      <c r="A19" s="15" t="s">
        <v>194</v>
      </c>
      <c r="B19" s="17" t="n">
        <v>5658</v>
      </c>
      <c r="C19" s="18">
        <f>(137.0/B19*100)</f>
        <v/>
      </c>
      <c r="D19" s="19" t="n">
        <v>5521</v>
      </c>
      <c r="E19" s="18" t="n">
        <v>35.99775651</v>
      </c>
      <c r="F19" s="20" t="n">
        <v>0.75675347</v>
      </c>
      <c r="G19" s="18" t="n">
        <v>20.68393213</v>
      </c>
      <c r="H19" s="20" t="n">
        <v>0.55544976</v>
      </c>
      <c r="I19" s="18" t="n">
        <v>16.13222055</v>
      </c>
      <c r="J19" s="20" t="n">
        <v>0.51950282</v>
      </c>
      <c r="K19" s="18" t="n">
        <v>10.05861334</v>
      </c>
      <c r="L19" s="20" t="n">
        <v>0.47606664</v>
      </c>
      <c r="M19" s="18" t="n">
        <v>11.08666847</v>
      </c>
      <c r="N19" s="20" t="n">
        <v>0.61931473</v>
      </c>
      <c r="O19" s="18" t="n">
        <v>0.6434072</v>
      </c>
      <c r="P19" s="20" t="n">
        <v>0.13334194</v>
      </c>
      <c r="Q19" s="18" t="s">
        <v>182</v>
      </c>
      <c r="R19" s="20" t="s">
        <v>182</v>
      </c>
      <c r="S19" s="18" t="n">
        <v>0</v>
      </c>
      <c r="T19" s="20" t="n">
        <v>0</v>
      </c>
      <c r="U19" s="18" t="n">
        <v>0</v>
      </c>
      <c r="V19" s="20" t="n">
        <v>0</v>
      </c>
      <c r="W19" s="18" t="n">
        <v>5.39740179</v>
      </c>
      <c r="X19" s="20" t="n">
        <v>0.47710637</v>
      </c>
    </row>
    <row r="20" spans="1:24">
      <c r="A20" s="15" t="s">
        <v>195</v>
      </c>
      <c r="B20" s="17" t="n">
        <v>3371</v>
      </c>
      <c r="C20" s="18">
        <f>(81.0/B20*100)</f>
        <v/>
      </c>
      <c r="D20" s="19" t="n">
        <v>3290</v>
      </c>
      <c r="E20" s="18" t="n">
        <v>52.14386166</v>
      </c>
      <c r="F20" s="20" t="n">
        <v>0.957659</v>
      </c>
      <c r="G20" s="18" t="n">
        <v>16.80333092</v>
      </c>
      <c r="H20" s="20" t="n">
        <v>0.71982384</v>
      </c>
      <c r="I20" s="18" t="n">
        <v>12.13691482</v>
      </c>
      <c r="J20" s="20" t="n">
        <v>0.63041231</v>
      </c>
      <c r="K20" s="18" t="n">
        <v>7.66143566</v>
      </c>
      <c r="L20" s="20" t="n">
        <v>0.47377156</v>
      </c>
      <c r="M20" s="18" t="n">
        <v>7.12476517</v>
      </c>
      <c r="N20" s="20" t="n">
        <v>0.53979253</v>
      </c>
      <c r="O20" s="18" t="n">
        <v>0</v>
      </c>
      <c r="P20" s="20" t="n">
        <v>0</v>
      </c>
      <c r="Q20" s="18" t="s">
        <v>182</v>
      </c>
      <c r="R20" s="20" t="s">
        <v>182</v>
      </c>
      <c r="S20" s="18" t="n">
        <v>0</v>
      </c>
      <c r="T20" s="20" t="n">
        <v>0</v>
      </c>
      <c r="U20" s="18" t="n">
        <v>0</v>
      </c>
      <c r="V20" s="20" t="n">
        <v>0</v>
      </c>
      <c r="W20" s="18" t="n">
        <v>4.12969178</v>
      </c>
      <c r="X20" s="20" t="n">
        <v>0.3808029</v>
      </c>
    </row>
    <row r="21" spans="1:24">
      <c r="A21" s="15" t="s">
        <v>196</v>
      </c>
      <c r="B21" s="17" t="n">
        <v>5741</v>
      </c>
      <c r="C21" s="18">
        <f>(79.0/B21*100)</f>
        <v/>
      </c>
      <c r="D21" s="19" t="n">
        <v>5662</v>
      </c>
      <c r="E21" s="18" t="n">
        <v>53.48231728</v>
      </c>
      <c r="F21" s="20" t="n">
        <v>0.6303032200000001</v>
      </c>
      <c r="G21" s="18" t="n">
        <v>16.79813261</v>
      </c>
      <c r="H21" s="20" t="n">
        <v>0.53792463</v>
      </c>
      <c r="I21" s="18" t="n">
        <v>11.46359141</v>
      </c>
      <c r="J21" s="20" t="n">
        <v>0.48612665</v>
      </c>
      <c r="K21" s="18" t="n">
        <v>8.303137400000001</v>
      </c>
      <c r="L21" s="20" t="n">
        <v>0.3784551</v>
      </c>
      <c r="M21" s="18" t="n">
        <v>6.76575707</v>
      </c>
      <c r="N21" s="20" t="n">
        <v>0.43934392</v>
      </c>
      <c r="O21" s="18" t="n">
        <v>0.18196995</v>
      </c>
      <c r="P21" s="20" t="n">
        <v>0.05700395</v>
      </c>
      <c r="Q21" s="18" t="s">
        <v>182</v>
      </c>
      <c r="R21" s="20" t="s">
        <v>182</v>
      </c>
      <c r="S21" s="18" t="n">
        <v>0</v>
      </c>
      <c r="T21" s="20" t="n">
        <v>0</v>
      </c>
      <c r="U21" s="18" t="n">
        <v>0</v>
      </c>
      <c r="V21" s="20" t="n">
        <v>0</v>
      </c>
      <c r="W21" s="18" t="n">
        <v>3.00509429</v>
      </c>
      <c r="X21" s="20" t="n">
        <v>0.24384215</v>
      </c>
    </row>
    <row r="22" spans="1:24">
      <c r="A22" s="15" t="s">
        <v>197</v>
      </c>
      <c r="B22" s="17" t="n">
        <v>6598</v>
      </c>
      <c r="C22" s="18">
        <f>(100.0/B22*100)</f>
        <v/>
      </c>
      <c r="D22" s="19" t="n">
        <v>6498</v>
      </c>
      <c r="E22" s="18" t="n">
        <v>40.03029085</v>
      </c>
      <c r="F22" s="20" t="n">
        <v>1.26563425</v>
      </c>
      <c r="G22" s="18" t="n">
        <v>13.02236298</v>
      </c>
      <c r="H22" s="20" t="n">
        <v>0.58190263</v>
      </c>
      <c r="I22" s="18" t="n">
        <v>10.72981631</v>
      </c>
      <c r="J22" s="20" t="n">
        <v>0.52428439</v>
      </c>
      <c r="K22" s="18" t="n">
        <v>7.82593833</v>
      </c>
      <c r="L22" s="20" t="n">
        <v>0.3911826</v>
      </c>
      <c r="M22" s="18" t="n">
        <v>8.03894974</v>
      </c>
      <c r="N22" s="20" t="n">
        <v>0.41281588</v>
      </c>
      <c r="O22" s="18" t="n">
        <v>2.35867267</v>
      </c>
      <c r="P22" s="20" t="n">
        <v>0.31567483</v>
      </c>
      <c r="Q22" s="18" t="s">
        <v>182</v>
      </c>
      <c r="R22" s="20" t="s">
        <v>182</v>
      </c>
      <c r="S22" s="18" t="n">
        <v>10.38432823</v>
      </c>
      <c r="T22" s="20" t="n">
        <v>1.34076654</v>
      </c>
      <c r="U22" s="18" t="n">
        <v>0</v>
      </c>
      <c r="V22" s="20" t="n">
        <v>0</v>
      </c>
      <c r="W22" s="18" t="n">
        <v>7.60964089</v>
      </c>
      <c r="X22" s="20" t="n">
        <v>0.75168563</v>
      </c>
    </row>
    <row r="23" spans="1:24">
      <c r="A23" s="15" t="s">
        <v>198</v>
      </c>
      <c r="B23" s="17" t="n">
        <v>11583</v>
      </c>
      <c r="C23" s="18">
        <f>(512.0/B23*100)</f>
        <v/>
      </c>
      <c r="D23" s="19" t="n">
        <v>11071</v>
      </c>
      <c r="E23" s="18" t="n">
        <v>35.36285142</v>
      </c>
      <c r="F23" s="20" t="n">
        <v>0.63235537</v>
      </c>
      <c r="G23" s="18" t="n">
        <v>13.62327111</v>
      </c>
      <c r="H23" s="20" t="n">
        <v>0.48337538</v>
      </c>
      <c r="I23" s="18" t="n">
        <v>16.11305442</v>
      </c>
      <c r="J23" s="20" t="n">
        <v>0.52352856</v>
      </c>
      <c r="K23" s="18" t="n">
        <v>16.53079967</v>
      </c>
      <c r="L23" s="20" t="n">
        <v>0.49112479</v>
      </c>
      <c r="M23" s="18" t="n">
        <v>11.6769833</v>
      </c>
      <c r="N23" s="20" t="n">
        <v>0.52513507</v>
      </c>
      <c r="O23" s="18" t="n">
        <v>0.42102046</v>
      </c>
      <c r="P23" s="20" t="n">
        <v>0.10167526</v>
      </c>
      <c r="Q23" s="18" t="s">
        <v>182</v>
      </c>
      <c r="R23" s="20" t="s">
        <v>182</v>
      </c>
      <c r="S23" s="18" t="n">
        <v>0</v>
      </c>
      <c r="T23" s="20" t="n">
        <v>0</v>
      </c>
      <c r="U23" s="18" t="n">
        <v>0</v>
      </c>
      <c r="V23" s="20" t="n">
        <v>0</v>
      </c>
      <c r="W23" s="18" t="n">
        <v>6.27201962</v>
      </c>
      <c r="X23" s="20" t="n">
        <v>0.45966507</v>
      </c>
    </row>
    <row r="24" spans="1:24">
      <c r="A24" s="15" t="s">
        <v>199</v>
      </c>
      <c r="B24" s="17" t="n">
        <v>6647</v>
      </c>
      <c r="C24" s="18">
        <f>(17.0/B24*100)</f>
        <v/>
      </c>
      <c r="D24" s="19" t="n">
        <v>6630</v>
      </c>
      <c r="E24" s="18" t="n">
        <v>77.05268737999999</v>
      </c>
      <c r="F24" s="20" t="n">
        <v>0.68778458</v>
      </c>
      <c r="G24" s="18" t="n">
        <v>8.798211650000001</v>
      </c>
      <c r="H24" s="20" t="n">
        <v>0.34248165</v>
      </c>
      <c r="I24" s="18" t="n">
        <v>5.13612742</v>
      </c>
      <c r="J24" s="20" t="n">
        <v>0.30826709</v>
      </c>
      <c r="K24" s="18" t="n">
        <v>2.67765361</v>
      </c>
      <c r="L24" s="20" t="n">
        <v>0.24965506</v>
      </c>
      <c r="M24" s="18" t="n">
        <v>3.36299231</v>
      </c>
      <c r="N24" s="20" t="n">
        <v>0.22272528</v>
      </c>
      <c r="O24" s="18" t="n">
        <v>0.74251018</v>
      </c>
      <c r="P24" s="20" t="n">
        <v>0.13552629</v>
      </c>
      <c r="Q24" s="18" t="s">
        <v>182</v>
      </c>
      <c r="R24" s="20" t="s">
        <v>182</v>
      </c>
      <c r="S24" s="18" t="n">
        <v>0</v>
      </c>
      <c r="T24" s="20" t="n">
        <v>0</v>
      </c>
      <c r="U24" s="18" t="n">
        <v>0</v>
      </c>
      <c r="V24" s="20" t="n">
        <v>0</v>
      </c>
      <c r="W24" s="18" t="n">
        <v>2.22981745</v>
      </c>
      <c r="X24" s="20" t="n">
        <v>0.29803057</v>
      </c>
    </row>
    <row r="25" spans="1:24">
      <c r="A25" s="15" t="s">
        <v>200</v>
      </c>
      <c r="B25" s="17" t="n">
        <v>5581</v>
      </c>
      <c r="C25" s="18">
        <f>(28.0/B25*100)</f>
        <v/>
      </c>
      <c r="D25" s="19" t="n">
        <v>5553</v>
      </c>
      <c r="E25" s="18" t="n">
        <v>66.27376623000001</v>
      </c>
      <c r="F25" s="20" t="n">
        <v>0.73137189</v>
      </c>
      <c r="G25" s="18" t="n">
        <v>12.33040456</v>
      </c>
      <c r="H25" s="20" t="n">
        <v>0.39996135</v>
      </c>
      <c r="I25" s="18" t="n">
        <v>10.70030238</v>
      </c>
      <c r="J25" s="20" t="n">
        <v>0.50841594</v>
      </c>
      <c r="K25" s="18" t="n">
        <v>5.59993405</v>
      </c>
      <c r="L25" s="20" t="n">
        <v>0.30767167</v>
      </c>
      <c r="M25" s="18" t="n">
        <v>3.84962093</v>
      </c>
      <c r="N25" s="20" t="n">
        <v>0.29153743</v>
      </c>
      <c r="O25" s="18" t="n">
        <v>0.26888821</v>
      </c>
      <c r="P25" s="20" t="n">
        <v>0.07687529999999999</v>
      </c>
      <c r="Q25" s="18" t="s">
        <v>182</v>
      </c>
      <c r="R25" s="20" t="s">
        <v>182</v>
      </c>
      <c r="S25" s="18" t="n">
        <v>0</v>
      </c>
      <c r="T25" s="20" t="n">
        <v>0</v>
      </c>
      <c r="U25" s="18" t="n">
        <v>0</v>
      </c>
      <c r="V25" s="20" t="n">
        <v>0</v>
      </c>
      <c r="W25" s="18" t="n">
        <v>0.97708363</v>
      </c>
      <c r="X25" s="20" t="n">
        <v>0.14971709</v>
      </c>
    </row>
    <row r="26" spans="1:24">
      <c r="A26" s="15" t="s">
        <v>201</v>
      </c>
      <c r="B26" s="17" t="n">
        <v>4869</v>
      </c>
      <c r="C26" s="18">
        <f>(100.0/B26*100)</f>
        <v/>
      </c>
      <c r="D26" s="19" t="n">
        <v>4769</v>
      </c>
      <c r="E26" s="18" t="n">
        <v>37.66963974</v>
      </c>
      <c r="F26" s="20" t="n">
        <v>1.04614656</v>
      </c>
      <c r="G26" s="18" t="n">
        <v>18.27823082</v>
      </c>
      <c r="H26" s="20" t="n">
        <v>0.69680007</v>
      </c>
      <c r="I26" s="18" t="n">
        <v>17.01117683</v>
      </c>
      <c r="J26" s="20" t="n">
        <v>0.56060732</v>
      </c>
      <c r="K26" s="18" t="n">
        <v>13.96698897</v>
      </c>
      <c r="L26" s="20" t="n">
        <v>0.66985868</v>
      </c>
      <c r="M26" s="18" t="n">
        <v>10.18885756</v>
      </c>
      <c r="N26" s="20" t="n">
        <v>0.52840339</v>
      </c>
      <c r="O26" s="18" t="n">
        <v>0</v>
      </c>
      <c r="P26" s="20" t="n">
        <v>0</v>
      </c>
      <c r="Q26" s="18" t="s">
        <v>182</v>
      </c>
      <c r="R26" s="20" t="s">
        <v>182</v>
      </c>
      <c r="S26" s="18" t="n">
        <v>0</v>
      </c>
      <c r="T26" s="20" t="n">
        <v>0</v>
      </c>
      <c r="U26" s="18" t="n">
        <v>0</v>
      </c>
      <c r="V26" s="20" t="n">
        <v>0</v>
      </c>
      <c r="W26" s="18" t="n">
        <v>2.88510607</v>
      </c>
      <c r="X26" s="20" t="n">
        <v>0.27835856</v>
      </c>
    </row>
    <row r="27" spans="1:24">
      <c r="A27" s="15" t="s">
        <v>202</v>
      </c>
      <c r="B27" s="17" t="n">
        <v>5299</v>
      </c>
      <c r="C27" s="18">
        <f>(174.0/B27*100)</f>
        <v/>
      </c>
      <c r="D27" s="19" t="n">
        <v>5125</v>
      </c>
      <c r="E27" s="18" t="n">
        <v>45.52576212</v>
      </c>
      <c r="F27" s="20" t="n">
        <v>0.62925272</v>
      </c>
      <c r="G27" s="18" t="n">
        <v>12.61063638</v>
      </c>
      <c r="H27" s="20" t="n">
        <v>0.41455645</v>
      </c>
      <c r="I27" s="18" t="n">
        <v>11.70941698</v>
      </c>
      <c r="J27" s="20" t="n">
        <v>0.51309099</v>
      </c>
      <c r="K27" s="18" t="n">
        <v>8.5805553</v>
      </c>
      <c r="L27" s="20" t="n">
        <v>0.41047951</v>
      </c>
      <c r="M27" s="18" t="n">
        <v>10.08416327</v>
      </c>
      <c r="N27" s="20" t="n">
        <v>0.40783669</v>
      </c>
      <c r="O27" s="18" t="n">
        <v>1.20784237</v>
      </c>
      <c r="P27" s="20" t="n">
        <v>0.13609798</v>
      </c>
      <c r="Q27" s="18" t="s">
        <v>182</v>
      </c>
      <c r="R27" s="20" t="s">
        <v>182</v>
      </c>
      <c r="S27" s="18" t="n">
        <v>0</v>
      </c>
      <c r="T27" s="20" t="n">
        <v>0</v>
      </c>
      <c r="U27" s="18" t="n">
        <v>0</v>
      </c>
      <c r="V27" s="20" t="n">
        <v>0</v>
      </c>
      <c r="W27" s="18" t="n">
        <v>10.28162358</v>
      </c>
      <c r="X27" s="20" t="n">
        <v>0.37714008</v>
      </c>
    </row>
    <row r="28" spans="1:24">
      <c r="A28" s="15" t="s">
        <v>203</v>
      </c>
      <c r="B28" s="17" t="n">
        <v>7568</v>
      </c>
      <c r="C28" s="18">
        <f>(134.0/B28*100)</f>
        <v/>
      </c>
      <c r="D28" s="19" t="n">
        <v>7434</v>
      </c>
      <c r="E28" s="18" t="n">
        <v>48.80642164</v>
      </c>
      <c r="F28" s="20" t="n">
        <v>0.77125344</v>
      </c>
      <c r="G28" s="18" t="n">
        <v>16.35029369</v>
      </c>
      <c r="H28" s="20" t="n">
        <v>0.45201527</v>
      </c>
      <c r="I28" s="18" t="n">
        <v>12.65746094</v>
      </c>
      <c r="J28" s="20" t="n">
        <v>0.46505554</v>
      </c>
      <c r="K28" s="18" t="n">
        <v>10.5585042</v>
      </c>
      <c r="L28" s="20" t="n">
        <v>0.48744612</v>
      </c>
      <c r="M28" s="18" t="n">
        <v>7.05438693</v>
      </c>
      <c r="N28" s="20" t="n">
        <v>0.33674612</v>
      </c>
      <c r="O28" s="18" t="n">
        <v>2.26125479</v>
      </c>
      <c r="P28" s="20" t="n">
        <v>0.33076029</v>
      </c>
      <c r="Q28" s="18" t="s">
        <v>182</v>
      </c>
      <c r="R28" s="20" t="s">
        <v>182</v>
      </c>
      <c r="S28" s="18" t="n">
        <v>0</v>
      </c>
      <c r="T28" s="20" t="n">
        <v>0</v>
      </c>
      <c r="U28" s="18" t="n">
        <v>0</v>
      </c>
      <c r="V28" s="20" t="n">
        <v>0</v>
      </c>
      <c r="W28" s="18" t="n">
        <v>2.3116778</v>
      </c>
      <c r="X28" s="20" t="n">
        <v>0.2538914</v>
      </c>
    </row>
    <row r="29" spans="1:24">
      <c r="A29" s="15" t="s">
        <v>204</v>
      </c>
      <c r="B29" s="17" t="n">
        <v>5385</v>
      </c>
      <c r="C29" s="18">
        <f>(36.0/B29*100)</f>
        <v/>
      </c>
      <c r="D29" s="19" t="n">
        <v>5349</v>
      </c>
      <c r="E29" s="18" t="n">
        <v>65.01253873</v>
      </c>
      <c r="F29" s="20" t="n">
        <v>0.62429989</v>
      </c>
      <c r="G29" s="18" t="n">
        <v>11.96042062</v>
      </c>
      <c r="H29" s="20" t="n">
        <v>0.48409398</v>
      </c>
      <c r="I29" s="18" t="n">
        <v>8.491948430000001</v>
      </c>
      <c r="J29" s="20" t="n">
        <v>0.40075922</v>
      </c>
      <c r="K29" s="18" t="n">
        <v>5.57461358</v>
      </c>
      <c r="L29" s="20" t="n">
        <v>0.28910599</v>
      </c>
      <c r="M29" s="18" t="n">
        <v>4.11876458</v>
      </c>
      <c r="N29" s="20" t="n">
        <v>0.30516159</v>
      </c>
      <c r="O29" s="18" t="n">
        <v>0.11228954</v>
      </c>
      <c r="P29" s="20" t="n">
        <v>0.03614922</v>
      </c>
      <c r="Q29" s="18" t="s">
        <v>182</v>
      </c>
      <c r="R29" s="20" t="s">
        <v>182</v>
      </c>
      <c r="S29" s="18" t="n">
        <v>2.76922343</v>
      </c>
      <c r="T29" s="20" t="n">
        <v>0.24152133</v>
      </c>
      <c r="U29" s="18" t="n">
        <v>0</v>
      </c>
      <c r="V29" s="20" t="n">
        <v>0</v>
      </c>
      <c r="W29" s="18" t="n">
        <v>1.96020109</v>
      </c>
      <c r="X29" s="20" t="n">
        <v>0.30406285</v>
      </c>
    </row>
    <row r="30" spans="1:24">
      <c r="A30" s="15" t="s">
        <v>205</v>
      </c>
      <c r="B30" s="17" t="n">
        <v>4520</v>
      </c>
      <c r="C30" s="18">
        <f>(546.0/B30*100)</f>
        <v/>
      </c>
      <c r="D30" s="19" t="n">
        <v>3974</v>
      </c>
      <c r="E30" s="18" t="n">
        <v>53.77890505</v>
      </c>
      <c r="F30" s="20" t="n">
        <v>0.98583867</v>
      </c>
      <c r="G30" s="18" t="n">
        <v>15.4783324</v>
      </c>
      <c r="H30" s="20" t="n">
        <v>0.55114136</v>
      </c>
      <c r="I30" s="18" t="n">
        <v>11.17152325</v>
      </c>
      <c r="J30" s="20" t="n">
        <v>0.47943651</v>
      </c>
      <c r="K30" s="18" t="n">
        <v>6.32120933</v>
      </c>
      <c r="L30" s="20" t="n">
        <v>0.39428818</v>
      </c>
      <c r="M30" s="18" t="n">
        <v>6.0979616</v>
      </c>
      <c r="N30" s="20" t="n">
        <v>0.45029286</v>
      </c>
      <c r="O30" s="18" t="n">
        <v>0.80221346</v>
      </c>
      <c r="P30" s="20" t="n">
        <v>0.15627369</v>
      </c>
      <c r="Q30" s="18" t="s">
        <v>182</v>
      </c>
      <c r="R30" s="20" t="s">
        <v>182</v>
      </c>
      <c r="S30" s="18" t="n">
        <v>0</v>
      </c>
      <c r="T30" s="20" t="n">
        <v>0</v>
      </c>
      <c r="U30" s="18" t="n">
        <v>0</v>
      </c>
      <c r="V30" s="20" t="n">
        <v>0</v>
      </c>
      <c r="W30" s="18" t="n">
        <v>6.34985491</v>
      </c>
      <c r="X30" s="20" t="n">
        <v>0.5588805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48.73896907</v>
      </c>
      <c r="F32" s="20" t="n">
        <v>0.8389107</v>
      </c>
      <c r="G32" s="18" t="n">
        <v>18.49838067</v>
      </c>
      <c r="H32" s="20" t="n">
        <v>0.67248071</v>
      </c>
      <c r="I32" s="18" t="n">
        <v>12.34351525</v>
      </c>
      <c r="J32" s="20" t="n">
        <v>0.46871437</v>
      </c>
      <c r="K32" s="18" t="n">
        <v>8.93276839</v>
      </c>
      <c r="L32" s="20" t="n">
        <v>0.42767877</v>
      </c>
      <c r="M32" s="18" t="n">
        <v>8.36751602</v>
      </c>
      <c r="N32" s="20" t="n">
        <v>0.43921853</v>
      </c>
      <c r="O32" s="18" t="n">
        <v>0.34520353</v>
      </c>
      <c r="P32" s="20" t="n">
        <v>0.08409824</v>
      </c>
      <c r="Q32" s="18" t="s">
        <v>182</v>
      </c>
      <c r="R32" s="20" t="s">
        <v>182</v>
      </c>
      <c r="S32" s="18" t="n">
        <v>0</v>
      </c>
      <c r="T32" s="20" t="n">
        <v>0</v>
      </c>
      <c r="U32" s="18" t="n">
        <v>0</v>
      </c>
      <c r="V32" s="20" t="n">
        <v>0</v>
      </c>
      <c r="W32" s="18" t="n">
        <v>2.77364708</v>
      </c>
      <c r="X32" s="20" t="n">
        <v>0.34263643</v>
      </c>
    </row>
    <row r="33" spans="1:24">
      <c r="A33" s="15" t="s">
        <v>208</v>
      </c>
      <c r="B33" s="17" t="n">
        <v>7325</v>
      </c>
      <c r="C33" s="18">
        <f>(235.0/B33*100)</f>
        <v/>
      </c>
      <c r="D33" s="19" t="n">
        <v>7090</v>
      </c>
      <c r="E33" s="18" t="n">
        <v>37.46642924</v>
      </c>
      <c r="F33" s="20" t="n">
        <v>0.81584632</v>
      </c>
      <c r="G33" s="18" t="n">
        <v>16.90205505</v>
      </c>
      <c r="H33" s="20" t="n">
        <v>0.52941513</v>
      </c>
      <c r="I33" s="18" t="n">
        <v>18.03424493</v>
      </c>
      <c r="J33" s="20" t="n">
        <v>0.48478433</v>
      </c>
      <c r="K33" s="18" t="n">
        <v>13.67015937</v>
      </c>
      <c r="L33" s="20" t="n">
        <v>0.54324865</v>
      </c>
      <c r="M33" s="18" t="n">
        <v>10.10760277</v>
      </c>
      <c r="N33" s="20" t="n">
        <v>0.44066237</v>
      </c>
      <c r="O33" s="18" t="n">
        <v>0.23117833</v>
      </c>
      <c r="P33" s="20" t="n">
        <v>0.06103039</v>
      </c>
      <c r="Q33" s="18" t="s">
        <v>182</v>
      </c>
      <c r="R33" s="20" t="s">
        <v>182</v>
      </c>
      <c r="S33" s="18" t="n">
        <v>0</v>
      </c>
      <c r="T33" s="20" t="n">
        <v>0</v>
      </c>
      <c r="U33" s="18" t="n">
        <v>0</v>
      </c>
      <c r="V33" s="20" t="n">
        <v>0</v>
      </c>
      <c r="W33" s="18" t="n">
        <v>3.5883303</v>
      </c>
      <c r="X33" s="20" t="n">
        <v>0.33555336</v>
      </c>
    </row>
    <row r="34" spans="1:24">
      <c r="A34" s="15" t="s">
        <v>209</v>
      </c>
      <c r="B34" s="17" t="n">
        <v>6350</v>
      </c>
      <c r="C34" s="18">
        <f>(86.0/B34*100)</f>
        <v/>
      </c>
      <c r="D34" s="19" t="n">
        <v>6264</v>
      </c>
      <c r="E34" s="18" t="n">
        <v>44.137223</v>
      </c>
      <c r="F34" s="20" t="n">
        <v>1.01784633</v>
      </c>
      <c r="G34" s="18" t="n">
        <v>16.58008187</v>
      </c>
      <c r="H34" s="20" t="n">
        <v>0.58659949</v>
      </c>
      <c r="I34" s="18" t="n">
        <v>11.59914753</v>
      </c>
      <c r="J34" s="20" t="n">
        <v>0.4361314</v>
      </c>
      <c r="K34" s="18" t="n">
        <v>8.60446572</v>
      </c>
      <c r="L34" s="20" t="n">
        <v>0.44500096</v>
      </c>
      <c r="M34" s="18" t="n">
        <v>8.97306453</v>
      </c>
      <c r="N34" s="20" t="n">
        <v>0.3911337</v>
      </c>
      <c r="O34" s="18" t="n">
        <v>1.1664654</v>
      </c>
      <c r="P34" s="20" t="n">
        <v>0.13798504</v>
      </c>
      <c r="Q34" s="18" t="s">
        <v>182</v>
      </c>
      <c r="R34" s="20" t="s">
        <v>182</v>
      </c>
      <c r="S34" s="18" t="n">
        <v>2.57979626</v>
      </c>
      <c r="T34" s="20" t="n">
        <v>0.53532241</v>
      </c>
      <c r="U34" s="18" t="n">
        <v>0</v>
      </c>
      <c r="V34" s="20" t="n">
        <v>0</v>
      </c>
      <c r="W34" s="18" t="n">
        <v>6.35975569</v>
      </c>
      <c r="X34" s="20" t="n">
        <v>0.60078649</v>
      </c>
    </row>
    <row r="35" spans="1:24">
      <c r="A35" s="15" t="s">
        <v>210</v>
      </c>
      <c r="B35" s="17" t="n">
        <v>6406</v>
      </c>
      <c r="C35" s="18">
        <f>(69.0/B35*100)</f>
        <v/>
      </c>
      <c r="D35" s="19" t="n">
        <v>6337</v>
      </c>
      <c r="E35" s="18" t="n">
        <v>47.2053287</v>
      </c>
      <c r="F35" s="20" t="n">
        <v>0.71106747</v>
      </c>
      <c r="G35" s="18" t="n">
        <v>17.82046739</v>
      </c>
      <c r="H35" s="20" t="n">
        <v>0.61247476</v>
      </c>
      <c r="I35" s="18" t="n">
        <v>13.46502598</v>
      </c>
      <c r="J35" s="20" t="n">
        <v>0.45916427</v>
      </c>
      <c r="K35" s="18" t="n">
        <v>8.73235592</v>
      </c>
      <c r="L35" s="20" t="n">
        <v>0.41924379</v>
      </c>
      <c r="M35" s="18" t="n">
        <v>7.1243482</v>
      </c>
      <c r="N35" s="20" t="n">
        <v>0.40503879</v>
      </c>
      <c r="O35" s="18" t="n">
        <v>0.52739161</v>
      </c>
      <c r="P35" s="20" t="n">
        <v>0.09266228</v>
      </c>
      <c r="Q35" s="18" t="s">
        <v>182</v>
      </c>
      <c r="R35" s="20" t="s">
        <v>182</v>
      </c>
      <c r="S35" s="18" t="n">
        <v>1.04009655</v>
      </c>
      <c r="T35" s="20" t="n">
        <v>0.05691651</v>
      </c>
      <c r="U35" s="18" t="n">
        <v>0</v>
      </c>
      <c r="V35" s="20" t="n">
        <v>0</v>
      </c>
      <c r="W35" s="18" t="n">
        <v>4.08498564</v>
      </c>
      <c r="X35" s="20" t="n">
        <v>0.23819982</v>
      </c>
    </row>
    <row r="36" spans="1:24">
      <c r="A36" s="15" t="s">
        <v>211</v>
      </c>
      <c r="B36" s="17" t="n">
        <v>6736</v>
      </c>
      <c r="C36" s="18">
        <f>(49.0/B36*100)</f>
        <v/>
      </c>
      <c r="D36" s="19" t="n">
        <v>6687</v>
      </c>
      <c r="E36" s="18" t="n">
        <v>51.71202909</v>
      </c>
      <c r="F36" s="20" t="n">
        <v>0.72180367</v>
      </c>
      <c r="G36" s="18" t="n">
        <v>13.94431147</v>
      </c>
      <c r="H36" s="20" t="n">
        <v>0.38546787</v>
      </c>
      <c r="I36" s="18" t="n">
        <v>14.23839869</v>
      </c>
      <c r="J36" s="20" t="n">
        <v>0.40200098</v>
      </c>
      <c r="K36" s="18" t="n">
        <v>9.40861243</v>
      </c>
      <c r="L36" s="20" t="n">
        <v>0.41939529</v>
      </c>
      <c r="M36" s="18" t="n">
        <v>6.88100012</v>
      </c>
      <c r="N36" s="20" t="n">
        <v>0.35000465</v>
      </c>
      <c r="O36" s="18" t="n">
        <v>0.41529674</v>
      </c>
      <c r="P36" s="20" t="n">
        <v>0.08125137</v>
      </c>
      <c r="Q36" s="18" t="s">
        <v>182</v>
      </c>
      <c r="R36" s="20" t="s">
        <v>182</v>
      </c>
      <c r="S36" s="18" t="n">
        <v>0</v>
      </c>
      <c r="T36" s="20" t="n">
        <v>0</v>
      </c>
      <c r="U36" s="18" t="n">
        <v>0</v>
      </c>
      <c r="V36" s="20" t="n">
        <v>0</v>
      </c>
      <c r="W36" s="18" t="n">
        <v>3.40035147</v>
      </c>
      <c r="X36" s="20" t="n">
        <v>0.29555353</v>
      </c>
    </row>
    <row r="37" spans="1:24">
      <c r="A37" s="15" t="s">
        <v>212</v>
      </c>
      <c r="B37" s="17" t="n">
        <v>5458</v>
      </c>
      <c r="C37" s="18">
        <f>(249.0/B37*100)</f>
        <v/>
      </c>
      <c r="D37" s="19" t="n">
        <v>5209</v>
      </c>
      <c r="E37" s="18" t="n">
        <v>48.2215189</v>
      </c>
      <c r="F37" s="20" t="n">
        <v>0.9827541400000001</v>
      </c>
      <c r="G37" s="18" t="n">
        <v>15.28323887</v>
      </c>
      <c r="H37" s="20" t="n">
        <v>0.53559394</v>
      </c>
      <c r="I37" s="18" t="n">
        <v>11.92431383</v>
      </c>
      <c r="J37" s="20" t="n">
        <v>0.44097882</v>
      </c>
      <c r="K37" s="18" t="n">
        <v>7.24283976</v>
      </c>
      <c r="L37" s="20" t="n">
        <v>0.40103764</v>
      </c>
      <c r="M37" s="18" t="n">
        <v>7.65535447</v>
      </c>
      <c r="N37" s="20" t="n">
        <v>0.45502869</v>
      </c>
      <c r="O37" s="18" t="n">
        <v>0.78484913</v>
      </c>
      <c r="P37" s="20" t="n">
        <v>0.13879451</v>
      </c>
      <c r="Q37" s="18" t="s">
        <v>182</v>
      </c>
      <c r="R37" s="20" t="s">
        <v>182</v>
      </c>
      <c r="S37" s="18" t="n">
        <v>0</v>
      </c>
      <c r="T37" s="20" t="n">
        <v>0</v>
      </c>
      <c r="U37" s="18" t="n">
        <v>0</v>
      </c>
      <c r="V37" s="20" t="n">
        <v>0</v>
      </c>
      <c r="W37" s="18" t="n">
        <v>8.88788504</v>
      </c>
      <c r="X37" s="20" t="n">
        <v>0.80159677</v>
      </c>
    </row>
    <row r="38" spans="1:24">
      <c r="A38" s="15" t="s">
        <v>213</v>
      </c>
      <c r="B38" s="17" t="n">
        <v>5860</v>
      </c>
      <c r="C38" s="18">
        <f>(64.0/B38*100)</f>
        <v/>
      </c>
      <c r="D38" s="19" t="n">
        <v>5796</v>
      </c>
      <c r="E38" s="18" t="n">
        <v>57.23085119</v>
      </c>
      <c r="F38" s="20" t="n">
        <v>1.16761741</v>
      </c>
      <c r="G38" s="18" t="n">
        <v>13.4899519</v>
      </c>
      <c r="H38" s="20" t="n">
        <v>0.5166366100000001</v>
      </c>
      <c r="I38" s="18" t="n">
        <v>8.721132860000001</v>
      </c>
      <c r="J38" s="20" t="n">
        <v>0.45086753</v>
      </c>
      <c r="K38" s="18" t="n">
        <v>6.08936095</v>
      </c>
      <c r="L38" s="20" t="n">
        <v>0.38080547</v>
      </c>
      <c r="M38" s="18" t="n">
        <v>6.78612418</v>
      </c>
      <c r="N38" s="20" t="n">
        <v>0.46924103</v>
      </c>
      <c r="O38" s="18" t="n">
        <v>0.63859184</v>
      </c>
      <c r="P38" s="20" t="n">
        <v>0.12641848</v>
      </c>
      <c r="Q38" s="18" t="s">
        <v>182</v>
      </c>
      <c r="R38" s="20" t="s">
        <v>182</v>
      </c>
      <c r="S38" s="18" t="n">
        <v>0</v>
      </c>
      <c r="T38" s="20" t="n">
        <v>0</v>
      </c>
      <c r="U38" s="18" t="n">
        <v>0</v>
      </c>
      <c r="V38" s="20" t="n">
        <v>0</v>
      </c>
      <c r="W38" s="18" t="n">
        <v>7.04398708</v>
      </c>
      <c r="X38" s="20" t="n">
        <v>0.53550532</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48.89225739</v>
      </c>
      <c r="F40" s="20" t="n">
        <v>0.96103122</v>
      </c>
      <c r="G40" s="18" t="n">
        <v>12.68450004</v>
      </c>
      <c r="H40" s="20" t="n">
        <v>0.54223976</v>
      </c>
      <c r="I40" s="18" t="n">
        <v>9.52387384</v>
      </c>
      <c r="J40" s="20" t="n">
        <v>0.43934879</v>
      </c>
      <c r="K40" s="18" t="n">
        <v>6.08642401</v>
      </c>
      <c r="L40" s="20" t="n">
        <v>0.34957353</v>
      </c>
      <c r="M40" s="18" t="n">
        <v>7.88481164</v>
      </c>
      <c r="N40" s="20" t="n">
        <v>0.38758341</v>
      </c>
      <c r="O40" s="18" t="n">
        <v>0.41341733</v>
      </c>
      <c r="P40" s="20" t="n">
        <v>0.09588235000000001</v>
      </c>
      <c r="Q40" s="18" t="s">
        <v>182</v>
      </c>
      <c r="R40" s="20" t="s">
        <v>182</v>
      </c>
      <c r="S40" s="18" t="n">
        <v>8.997510549999999</v>
      </c>
      <c r="T40" s="20" t="n">
        <v>0.2011408</v>
      </c>
      <c r="U40" s="18" t="n">
        <v>0</v>
      </c>
      <c r="V40" s="20" t="n">
        <v>0</v>
      </c>
      <c r="W40" s="18" t="n">
        <v>5.5172052</v>
      </c>
      <c r="X40" s="20" t="n">
        <v>0.69312589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26.29131026</v>
      </c>
      <c r="F46" s="20" t="n">
        <v>0.7394949199999999</v>
      </c>
      <c r="G46" s="18" t="n">
        <v>9.58273636</v>
      </c>
      <c r="H46" s="20" t="n">
        <v>0.3154508</v>
      </c>
      <c r="I46" s="18" t="n">
        <v>8.344672360000001</v>
      </c>
      <c r="J46" s="20" t="n">
        <v>0.30522353</v>
      </c>
      <c r="K46" s="18" t="n">
        <v>10.28012108</v>
      </c>
      <c r="L46" s="20" t="n">
        <v>0.33957598</v>
      </c>
      <c r="M46" s="18" t="n">
        <v>10.32592431</v>
      </c>
      <c r="N46" s="20" t="n">
        <v>0.34584077</v>
      </c>
      <c r="O46" s="18" t="n">
        <v>1.13942081</v>
      </c>
      <c r="P46" s="20" t="n">
        <v>0.10156822</v>
      </c>
      <c r="Q46" s="18" t="s">
        <v>182</v>
      </c>
      <c r="R46" s="20" t="s">
        <v>182</v>
      </c>
      <c r="S46" s="18" t="n">
        <v>0</v>
      </c>
      <c r="T46" s="20" t="n">
        <v>0</v>
      </c>
      <c r="U46" s="18" t="n">
        <v>0</v>
      </c>
      <c r="V46" s="20" t="n">
        <v>0</v>
      </c>
      <c r="W46" s="18" t="n">
        <v>34.03581481</v>
      </c>
      <c r="X46" s="20" t="n">
        <v>1.22413322</v>
      </c>
    </row>
    <row r="47" spans="1:24">
      <c r="A47" s="15" t="s">
        <v>222</v>
      </c>
      <c r="B47" s="17" t="n">
        <v>5928</v>
      </c>
      <c r="C47" s="18">
        <f>(148.0/B47*100)</f>
        <v/>
      </c>
      <c r="D47" s="19" t="n">
        <v>5780</v>
      </c>
      <c r="E47" s="18" t="n">
        <v>23.41055047</v>
      </c>
      <c r="F47" s="20" t="n">
        <v>0.92240014</v>
      </c>
      <c r="G47" s="18" t="n">
        <v>15.22404437</v>
      </c>
      <c r="H47" s="20" t="n">
        <v>0.5277472</v>
      </c>
      <c r="I47" s="18" t="n">
        <v>14.48010933</v>
      </c>
      <c r="J47" s="20" t="n">
        <v>0.54495128</v>
      </c>
      <c r="K47" s="18" t="n">
        <v>14.29226451</v>
      </c>
      <c r="L47" s="20" t="n">
        <v>0.54466119</v>
      </c>
      <c r="M47" s="18" t="n">
        <v>15.77154046</v>
      </c>
      <c r="N47" s="20" t="n">
        <v>0.49195462</v>
      </c>
      <c r="O47" s="18" t="n">
        <v>1.43520156</v>
      </c>
      <c r="P47" s="20" t="n">
        <v>0.18695101</v>
      </c>
      <c r="Q47" s="18" t="s">
        <v>182</v>
      </c>
      <c r="R47" s="20" t="s">
        <v>182</v>
      </c>
      <c r="S47" s="18" t="n">
        <v>0</v>
      </c>
      <c r="T47" s="20" t="n">
        <v>0</v>
      </c>
      <c r="U47" s="18" t="n">
        <v>0</v>
      </c>
      <c r="V47" s="20" t="n">
        <v>0</v>
      </c>
      <c r="W47" s="18" t="n">
        <v>15.38628931</v>
      </c>
      <c r="X47" s="20" t="n">
        <v>1.08956343</v>
      </c>
    </row>
    <row r="48" spans="1:24">
      <c r="A48" s="15" t="s">
        <v>223</v>
      </c>
      <c r="B48" s="17" t="n">
        <v>9841</v>
      </c>
      <c r="C48" s="18">
        <f>(19.0/B48*100)</f>
        <v/>
      </c>
      <c r="D48" s="19" t="n">
        <v>9822</v>
      </c>
      <c r="E48" s="18" t="n">
        <v>39.83631253</v>
      </c>
      <c r="F48" s="20" t="n">
        <v>0.85086379</v>
      </c>
      <c r="G48" s="18" t="n">
        <v>19.53967214</v>
      </c>
      <c r="H48" s="20" t="n">
        <v>0.54529681</v>
      </c>
      <c r="I48" s="18" t="n">
        <v>21.09416544</v>
      </c>
      <c r="J48" s="20" t="n">
        <v>0.60569222</v>
      </c>
      <c r="K48" s="18" t="n">
        <v>8.17111678</v>
      </c>
      <c r="L48" s="20" t="n">
        <v>0.46430176</v>
      </c>
      <c r="M48" s="18" t="n">
        <v>7.69846444</v>
      </c>
      <c r="N48" s="20" t="n">
        <v>0.35295379</v>
      </c>
      <c r="O48" s="18" t="n">
        <v>2.15559195</v>
      </c>
      <c r="P48" s="20" t="n">
        <v>0.33339127</v>
      </c>
      <c r="Q48" s="18" t="s">
        <v>182</v>
      </c>
      <c r="R48" s="20" t="s">
        <v>182</v>
      </c>
      <c r="S48" s="18" t="n">
        <v>0</v>
      </c>
      <c r="T48" s="20" t="n">
        <v>0</v>
      </c>
      <c r="U48" s="18" t="n">
        <v>0</v>
      </c>
      <c r="V48" s="20" t="n">
        <v>0</v>
      </c>
      <c r="W48" s="18" t="n">
        <v>1.50467673</v>
      </c>
      <c r="X48" s="20" t="n">
        <v>0.36644528</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30.50522075</v>
      </c>
      <c r="F50" s="20" t="n">
        <v>0.6392516499999999</v>
      </c>
      <c r="G50" s="18" t="n">
        <v>17.3057788</v>
      </c>
      <c r="H50" s="20" t="n">
        <v>0.48033328</v>
      </c>
      <c r="I50" s="18" t="n">
        <v>16.9701799</v>
      </c>
      <c r="J50" s="20" t="n">
        <v>0.50082512</v>
      </c>
      <c r="K50" s="18" t="n">
        <v>15.77017109</v>
      </c>
      <c r="L50" s="20" t="n">
        <v>0.53400916</v>
      </c>
      <c r="M50" s="18" t="n">
        <v>10.73857114</v>
      </c>
      <c r="N50" s="20" t="n">
        <v>0.42912022</v>
      </c>
      <c r="O50" s="18" t="n">
        <v>1.73733927</v>
      </c>
      <c r="P50" s="20" t="n">
        <v>0.2637219</v>
      </c>
      <c r="Q50" s="18" t="s">
        <v>182</v>
      </c>
      <c r="R50" s="20" t="s">
        <v>182</v>
      </c>
      <c r="S50" s="18" t="n">
        <v>0</v>
      </c>
      <c r="T50" s="20" t="n">
        <v>0</v>
      </c>
      <c r="U50" s="18" t="n">
        <v>0</v>
      </c>
      <c r="V50" s="20" t="n">
        <v>0</v>
      </c>
      <c r="W50" s="18" t="n">
        <v>6.97273906</v>
      </c>
      <c r="X50" s="20" t="n">
        <v>0.62531475</v>
      </c>
    </row>
    <row r="51" spans="1:24">
      <c r="A51" s="15" t="s">
        <v>226</v>
      </c>
      <c r="B51" s="17" t="n">
        <v>6866</v>
      </c>
      <c r="C51" s="18">
        <f>(117.0/B51*100)</f>
        <v/>
      </c>
      <c r="D51" s="19" t="n">
        <v>6749</v>
      </c>
      <c r="E51" s="18" t="n">
        <v>41.90397632</v>
      </c>
      <c r="F51" s="20" t="n">
        <v>0.94764888</v>
      </c>
      <c r="G51" s="18" t="n">
        <v>10.66888856</v>
      </c>
      <c r="H51" s="20" t="n">
        <v>0.38001761</v>
      </c>
      <c r="I51" s="18" t="n">
        <v>9.61503858</v>
      </c>
      <c r="J51" s="20" t="n">
        <v>0.36648383</v>
      </c>
      <c r="K51" s="18" t="n">
        <v>8.26290099</v>
      </c>
      <c r="L51" s="20" t="n">
        <v>0.37748198</v>
      </c>
      <c r="M51" s="18" t="n">
        <v>7.92124766</v>
      </c>
      <c r="N51" s="20" t="n">
        <v>0.43662084</v>
      </c>
      <c r="O51" s="18" t="n">
        <v>0.58299198</v>
      </c>
      <c r="P51" s="20" t="n">
        <v>0.10103176</v>
      </c>
      <c r="Q51" s="18" t="s">
        <v>182</v>
      </c>
      <c r="R51" s="20" t="s">
        <v>182</v>
      </c>
      <c r="S51" s="18" t="n">
        <v>10.58123437</v>
      </c>
      <c r="T51" s="20" t="n">
        <v>0.61247783</v>
      </c>
      <c r="U51" s="18" t="n">
        <v>0</v>
      </c>
      <c r="V51" s="20" t="n">
        <v>0</v>
      </c>
      <c r="W51" s="18" t="n">
        <v>10.46372154</v>
      </c>
      <c r="X51" s="20" t="n">
        <v>1.17164789</v>
      </c>
    </row>
    <row r="52" spans="1:24">
      <c r="A52" s="15" t="s">
        <v>227</v>
      </c>
      <c r="B52" s="17" t="n">
        <v>5809</v>
      </c>
      <c r="C52" s="18">
        <f>(119.0/B52*100)</f>
        <v/>
      </c>
      <c r="D52" s="19" t="n">
        <v>5690</v>
      </c>
      <c r="E52" s="18" t="n">
        <v>50.01102014</v>
      </c>
      <c r="F52" s="20" t="n">
        <v>0.98335324</v>
      </c>
      <c r="G52" s="18" t="n">
        <v>16.80702836</v>
      </c>
      <c r="H52" s="20" t="n">
        <v>0.5128554400000001</v>
      </c>
      <c r="I52" s="18" t="n">
        <v>12.94558404</v>
      </c>
      <c r="J52" s="20" t="n">
        <v>0.47570625</v>
      </c>
      <c r="K52" s="18" t="n">
        <v>7.61682672</v>
      </c>
      <c r="L52" s="20" t="n">
        <v>0.35589423</v>
      </c>
      <c r="M52" s="18" t="n">
        <v>6.98951855</v>
      </c>
      <c r="N52" s="20" t="n">
        <v>0.32355486</v>
      </c>
      <c r="O52" s="18" t="n">
        <v>0.34062239</v>
      </c>
      <c r="P52" s="20" t="n">
        <v>0.08848725</v>
      </c>
      <c r="Q52" s="18" t="s">
        <v>182</v>
      </c>
      <c r="R52" s="20" t="s">
        <v>182</v>
      </c>
      <c r="S52" s="18" t="n">
        <v>0</v>
      </c>
      <c r="T52" s="20" t="n">
        <v>0</v>
      </c>
      <c r="U52" s="18" t="n">
        <v>0</v>
      </c>
      <c r="V52" s="20" t="n">
        <v>0</v>
      </c>
      <c r="W52" s="18" t="n">
        <v>5.28939979</v>
      </c>
      <c r="X52" s="20" t="n">
        <v>0.43617076</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29.28184968</v>
      </c>
      <c r="F54" s="20" t="n">
        <v>0.98674783</v>
      </c>
      <c r="G54" s="18" t="n">
        <v>13.78216637</v>
      </c>
      <c r="H54" s="20" t="n">
        <v>0.58282779</v>
      </c>
      <c r="I54" s="18" t="n">
        <v>14.20019663</v>
      </c>
      <c r="J54" s="20" t="n">
        <v>0.5989683099999999</v>
      </c>
      <c r="K54" s="18" t="n">
        <v>15.36072871</v>
      </c>
      <c r="L54" s="20" t="n">
        <v>0.61479429</v>
      </c>
      <c r="M54" s="18" t="n">
        <v>10.54913856</v>
      </c>
      <c r="N54" s="20" t="n">
        <v>0.66033259</v>
      </c>
      <c r="O54" s="18" t="n">
        <v>3.34984056</v>
      </c>
      <c r="P54" s="20" t="n">
        <v>0.32390166</v>
      </c>
      <c r="Q54" s="18" t="s">
        <v>182</v>
      </c>
      <c r="R54" s="20" t="s">
        <v>182</v>
      </c>
      <c r="S54" s="18" t="n">
        <v>0</v>
      </c>
      <c r="T54" s="20" t="n">
        <v>0</v>
      </c>
      <c r="U54" s="18" t="n">
        <v>0</v>
      </c>
      <c r="V54" s="20" t="n">
        <v>0</v>
      </c>
      <c r="W54" s="18" t="n">
        <v>13.47607949</v>
      </c>
      <c r="X54" s="20" t="n">
        <v>0.99668597</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54.69064654</v>
      </c>
      <c r="F56" s="20" t="n">
        <v>0.89821642</v>
      </c>
      <c r="G56" s="18" t="n">
        <v>15.77243572</v>
      </c>
      <c r="H56" s="20" t="n">
        <v>0.56577006</v>
      </c>
      <c r="I56" s="18" t="n">
        <v>12.40120045</v>
      </c>
      <c r="J56" s="20" t="n">
        <v>0.5201486</v>
      </c>
      <c r="K56" s="18" t="n">
        <v>7.24372603</v>
      </c>
      <c r="L56" s="20" t="n">
        <v>0.39429799</v>
      </c>
      <c r="M56" s="18" t="n">
        <v>7.89622905</v>
      </c>
      <c r="N56" s="20" t="n">
        <v>0.49177497</v>
      </c>
      <c r="O56" s="18" t="n">
        <v>0.86016939</v>
      </c>
      <c r="P56" s="20" t="n">
        <v>0.13748164</v>
      </c>
      <c r="Q56" s="18" t="s">
        <v>182</v>
      </c>
      <c r="R56" s="20" t="s">
        <v>182</v>
      </c>
      <c r="S56" s="18" t="n">
        <v>0</v>
      </c>
      <c r="T56" s="20" t="n">
        <v>0</v>
      </c>
      <c r="U56" s="18" t="n">
        <v>0</v>
      </c>
      <c r="V56" s="20" t="n">
        <v>0</v>
      </c>
      <c r="W56" s="18" t="n">
        <v>1.13559282</v>
      </c>
      <c r="X56" s="20" t="n">
        <v>0.25836588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46.8314192</v>
      </c>
      <c r="F61" s="20" t="n">
        <v>0.97625677</v>
      </c>
      <c r="G61" s="18" t="n">
        <v>16.35586601</v>
      </c>
      <c r="H61" s="20" t="n">
        <v>0.5571686300000001</v>
      </c>
      <c r="I61" s="18" t="n">
        <v>12.86594865</v>
      </c>
      <c r="J61" s="20" t="n">
        <v>0.48329055</v>
      </c>
      <c r="K61" s="18" t="n">
        <v>8.657276380000001</v>
      </c>
      <c r="L61" s="20" t="n">
        <v>0.39011846</v>
      </c>
      <c r="M61" s="18" t="n">
        <v>8.84043247</v>
      </c>
      <c r="N61" s="20" t="n">
        <v>0.42834363</v>
      </c>
      <c r="O61" s="18" t="n">
        <v>1.1148369</v>
      </c>
      <c r="P61" s="20" t="n">
        <v>0.15882437</v>
      </c>
      <c r="Q61" s="18" t="s">
        <v>182</v>
      </c>
      <c r="R61" s="20" t="s">
        <v>182</v>
      </c>
      <c r="S61" s="18" t="n">
        <v>0</v>
      </c>
      <c r="T61" s="20" t="n">
        <v>0</v>
      </c>
      <c r="U61" s="18" t="n">
        <v>0</v>
      </c>
      <c r="V61" s="20" t="n">
        <v>0</v>
      </c>
      <c r="W61" s="18" t="n">
        <v>5.33422038</v>
      </c>
      <c r="X61" s="20" t="n">
        <v>0.64702362</v>
      </c>
    </row>
    <row r="62" spans="1:24">
      <c r="A62" s="15" t="s">
        <v>237</v>
      </c>
      <c r="B62" s="17" t="n">
        <v>4476</v>
      </c>
      <c r="C62" s="18">
        <f>(5.0/B62*100)</f>
        <v/>
      </c>
      <c r="D62" s="19" t="n">
        <v>4471</v>
      </c>
      <c r="E62" s="18" t="n">
        <v>49.16191697</v>
      </c>
      <c r="F62" s="20" t="n">
        <v>0.7156846</v>
      </c>
      <c r="G62" s="18" t="n">
        <v>20.22194881</v>
      </c>
      <c r="H62" s="20" t="n">
        <v>0.70791687</v>
      </c>
      <c r="I62" s="18" t="n">
        <v>15.73635396</v>
      </c>
      <c r="J62" s="20" t="n">
        <v>0.56911737</v>
      </c>
      <c r="K62" s="18" t="n">
        <v>7.18421067</v>
      </c>
      <c r="L62" s="20" t="n">
        <v>0.35535377</v>
      </c>
      <c r="M62" s="18" t="n">
        <v>6.48318738</v>
      </c>
      <c r="N62" s="20" t="n">
        <v>0.34407842</v>
      </c>
      <c r="O62" s="18" t="n">
        <v>0.58527585</v>
      </c>
      <c r="P62" s="20" t="n">
        <v>0.13101018</v>
      </c>
      <c r="Q62" s="18" t="s">
        <v>182</v>
      </c>
      <c r="R62" s="20" t="s">
        <v>182</v>
      </c>
      <c r="S62" s="18" t="n">
        <v>0</v>
      </c>
      <c r="T62" s="20" t="n">
        <v>0</v>
      </c>
      <c r="U62" s="18" t="n">
        <v>0</v>
      </c>
      <c r="V62" s="20" t="n">
        <v>0</v>
      </c>
      <c r="W62" s="18" t="n">
        <v>0.62710637</v>
      </c>
      <c r="X62" s="20" t="n">
        <v>0.11872287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30.40763268</v>
      </c>
      <c r="F67" s="20" t="n">
        <v>0.8145301700000001</v>
      </c>
      <c r="G67" s="18" t="n">
        <v>17.69094793</v>
      </c>
      <c r="H67" s="20" t="n">
        <v>0.49770456</v>
      </c>
      <c r="I67" s="18" t="n">
        <v>21.36390267</v>
      </c>
      <c r="J67" s="20" t="n">
        <v>0.51192486</v>
      </c>
      <c r="K67" s="18" t="n">
        <v>15.28343397</v>
      </c>
      <c r="L67" s="20" t="n">
        <v>0.49691522</v>
      </c>
      <c r="M67" s="18" t="n">
        <v>8.393535180000001</v>
      </c>
      <c r="N67" s="20" t="n">
        <v>0.37413717</v>
      </c>
      <c r="O67" s="18" t="n">
        <v>4.20584682</v>
      </c>
      <c r="P67" s="20" t="n">
        <v>0.33681729</v>
      </c>
      <c r="Q67" s="18" t="s">
        <v>182</v>
      </c>
      <c r="R67" s="20" t="s">
        <v>182</v>
      </c>
      <c r="S67" s="18" t="n">
        <v>0</v>
      </c>
      <c r="T67" s="20" t="n">
        <v>0</v>
      </c>
      <c r="U67" s="18" t="n">
        <v>0</v>
      </c>
      <c r="V67" s="20" t="n">
        <v>0</v>
      </c>
      <c r="W67" s="18" t="n">
        <v>2.65470075</v>
      </c>
      <c r="X67" s="20" t="n">
        <v>0.25132428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25.71811192</v>
      </c>
      <c r="F70" s="20" t="n">
        <v>0.7982842999999999</v>
      </c>
      <c r="G70" s="18" t="n">
        <v>16.17500284</v>
      </c>
      <c r="H70" s="20" t="n">
        <v>0.5610856</v>
      </c>
      <c r="I70" s="18" t="n">
        <v>17.03809119</v>
      </c>
      <c r="J70" s="20" t="n">
        <v>0.57769766</v>
      </c>
      <c r="K70" s="18" t="n">
        <v>17.70145609</v>
      </c>
      <c r="L70" s="20" t="n">
        <v>0.59027673</v>
      </c>
      <c r="M70" s="18" t="n">
        <v>16.40295102</v>
      </c>
      <c r="N70" s="20" t="n">
        <v>0.57046293</v>
      </c>
      <c r="O70" s="18" t="n">
        <v>0.78554432</v>
      </c>
      <c r="P70" s="20" t="n">
        <v>0.1032537</v>
      </c>
      <c r="Q70" s="18" t="s">
        <v>182</v>
      </c>
      <c r="R70" s="20" t="s">
        <v>182</v>
      </c>
      <c r="S70" s="18" t="n">
        <v>0</v>
      </c>
      <c r="T70" s="20" t="n">
        <v>0</v>
      </c>
      <c r="U70" s="18" t="n">
        <v>0</v>
      </c>
      <c r="V70" s="20" t="n">
        <v>0</v>
      </c>
      <c r="W70" s="18" t="n">
        <v>6.17884261</v>
      </c>
      <c r="X70" s="20" t="n">
        <v>0.53262411</v>
      </c>
    </row>
    <row r="71" spans="1:24">
      <c r="A71" s="15" t="s">
        <v>246</v>
      </c>
      <c r="B71" s="17" t="n">
        <v>6115</v>
      </c>
      <c r="C71" s="18">
        <f>(116.0/B71*100)</f>
        <v/>
      </c>
      <c r="D71" s="19" t="n">
        <v>5999</v>
      </c>
      <c r="E71" s="18" t="n">
        <v>55.14830485</v>
      </c>
      <c r="F71" s="20" t="n">
        <v>0.74041517</v>
      </c>
      <c r="G71" s="18" t="n">
        <v>17.59718496</v>
      </c>
      <c r="H71" s="20" t="n">
        <v>0.58872385</v>
      </c>
      <c r="I71" s="18" t="n">
        <v>13.02357838</v>
      </c>
      <c r="J71" s="20" t="n">
        <v>0.40903904</v>
      </c>
      <c r="K71" s="18" t="n">
        <v>7.29154968</v>
      </c>
      <c r="L71" s="20" t="n">
        <v>0.30950584</v>
      </c>
      <c r="M71" s="18" t="n">
        <v>5.37776422</v>
      </c>
      <c r="N71" s="20" t="n">
        <v>0.32263588</v>
      </c>
      <c r="O71" s="18" t="n">
        <v>0.43846837</v>
      </c>
      <c r="P71" s="20" t="n">
        <v>0.07809650999999999</v>
      </c>
      <c r="Q71" s="18" t="s">
        <v>182</v>
      </c>
      <c r="R71" s="20" t="s">
        <v>182</v>
      </c>
      <c r="S71" s="18" t="n">
        <v>0</v>
      </c>
      <c r="T71" s="20" t="n">
        <v>0</v>
      </c>
      <c r="U71" s="18" t="n">
        <v>0</v>
      </c>
      <c r="V71" s="20" t="n">
        <v>0</v>
      </c>
      <c r="W71" s="18" t="n">
        <v>1.12314955</v>
      </c>
      <c r="X71" s="20" t="n">
        <v>0.12519215</v>
      </c>
    </row>
    <row r="72" spans="1:24">
      <c r="A72" s="15" t="s">
        <v>247</v>
      </c>
      <c r="B72" s="17" t="n">
        <v>7708</v>
      </c>
      <c r="C72" s="18">
        <f>(8.0/B72*100)</f>
        <v/>
      </c>
      <c r="D72" s="19" t="n">
        <v>7700</v>
      </c>
      <c r="E72" s="18" t="n">
        <v>50.83469047</v>
      </c>
      <c r="F72" s="20" t="n">
        <v>0.69285196</v>
      </c>
      <c r="G72" s="18" t="n">
        <v>19.84189896</v>
      </c>
      <c r="H72" s="20" t="n">
        <v>0.48360354</v>
      </c>
      <c r="I72" s="18" t="n">
        <v>14.75244438</v>
      </c>
      <c r="J72" s="20" t="n">
        <v>0.41469753</v>
      </c>
      <c r="K72" s="18" t="n">
        <v>6.47626417</v>
      </c>
      <c r="L72" s="20" t="n">
        <v>0.28107002</v>
      </c>
      <c r="M72" s="18" t="n">
        <v>6.9521327</v>
      </c>
      <c r="N72" s="20" t="n">
        <v>0.33663259</v>
      </c>
      <c r="O72" s="18" t="n">
        <v>0.58560189</v>
      </c>
      <c r="P72" s="20" t="n">
        <v>0.09794811</v>
      </c>
      <c r="Q72" s="18" t="s">
        <v>182</v>
      </c>
      <c r="R72" s="20" t="s">
        <v>182</v>
      </c>
      <c r="S72" s="18" t="n">
        <v>0</v>
      </c>
      <c r="T72" s="20" t="n">
        <v>0</v>
      </c>
      <c r="U72" s="18" t="n">
        <v>0</v>
      </c>
      <c r="V72" s="20" t="n">
        <v>0</v>
      </c>
      <c r="W72" s="18" t="n">
        <v>0.55696744</v>
      </c>
      <c r="X72" s="20" t="n">
        <v>0.07379345</v>
      </c>
    </row>
    <row r="73" spans="1:24">
      <c r="A73" s="15" t="s">
        <v>248</v>
      </c>
      <c r="B73" s="17" t="n">
        <v>8249</v>
      </c>
      <c r="C73" s="18">
        <f>(236.0/B73*100)</f>
        <v/>
      </c>
      <c r="D73" s="19" t="n">
        <v>8013</v>
      </c>
      <c r="E73" s="18" t="n">
        <v>19.18310955</v>
      </c>
      <c r="F73" s="20" t="n">
        <v>0.48460376</v>
      </c>
      <c r="G73" s="18" t="n">
        <v>16.92445325</v>
      </c>
      <c r="H73" s="20" t="n">
        <v>0.55282168</v>
      </c>
      <c r="I73" s="18" t="n">
        <v>22.31944688</v>
      </c>
      <c r="J73" s="20" t="n">
        <v>0.55533584</v>
      </c>
      <c r="K73" s="18" t="n">
        <v>21.55766099</v>
      </c>
      <c r="L73" s="20" t="n">
        <v>0.57701591</v>
      </c>
      <c r="M73" s="18" t="n">
        <v>15.62328757</v>
      </c>
      <c r="N73" s="20" t="n">
        <v>0.45534278</v>
      </c>
      <c r="O73" s="18" t="n">
        <v>2.48806559</v>
      </c>
      <c r="P73" s="20" t="n">
        <v>0.2497187</v>
      </c>
      <c r="Q73" s="18" t="s">
        <v>182</v>
      </c>
      <c r="R73" s="20" t="s">
        <v>182</v>
      </c>
      <c r="S73" s="18" t="n">
        <v>0</v>
      </c>
      <c r="T73" s="20" t="n">
        <v>0</v>
      </c>
      <c r="U73" s="18" t="n">
        <v>0</v>
      </c>
      <c r="V73" s="20" t="n">
        <v>0</v>
      </c>
      <c r="W73" s="18" t="n">
        <v>1.90397617</v>
      </c>
      <c r="X73" s="20" t="n">
        <v>0.19403297</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41.07774019</v>
      </c>
      <c r="F77" s="20" t="n">
        <v>0.98244159</v>
      </c>
      <c r="G77" s="18" t="n">
        <v>8.916060549999999</v>
      </c>
      <c r="H77" s="20" t="n">
        <v>0.39042096</v>
      </c>
      <c r="I77" s="18" t="n">
        <v>8.781048650000001</v>
      </c>
      <c r="J77" s="20" t="n">
        <v>0.36990661</v>
      </c>
      <c r="K77" s="18" t="n">
        <v>10.36040035</v>
      </c>
      <c r="L77" s="20" t="n">
        <v>0.37009961</v>
      </c>
      <c r="M77" s="18" t="n">
        <v>11.15972989</v>
      </c>
      <c r="N77" s="20" t="n">
        <v>0.48390035</v>
      </c>
      <c r="O77" s="18" t="n">
        <v>0.98838266</v>
      </c>
      <c r="P77" s="20" t="n">
        <v>0.11706247</v>
      </c>
      <c r="Q77" s="18" t="s">
        <v>182</v>
      </c>
      <c r="R77" s="20" t="s">
        <v>182</v>
      </c>
      <c r="S77" s="18" t="n">
        <v>0</v>
      </c>
      <c r="T77" s="20" t="n">
        <v>0</v>
      </c>
      <c r="U77" s="18" t="n">
        <v>0</v>
      </c>
      <c r="V77" s="20" t="n">
        <v>0</v>
      </c>
      <c r="W77" s="18" t="n">
        <v>18.71663771</v>
      </c>
      <c r="X77" s="20" t="n">
        <v>0.9846590200000001</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272</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60.88730444</v>
      </c>
      <c r="F7" s="20" t="n">
        <v>0.63970343</v>
      </c>
      <c r="G7" s="18" t="n">
        <v>21.78455058</v>
      </c>
      <c r="H7" s="20" t="n">
        <v>0.52437035</v>
      </c>
      <c r="I7" s="18" t="n">
        <v>14.2086445</v>
      </c>
      <c r="J7" s="20" t="n">
        <v>0.34299235</v>
      </c>
      <c r="K7" s="18" t="n">
        <v>0</v>
      </c>
      <c r="L7" s="20" t="n">
        <v>0</v>
      </c>
      <c r="M7" s="18" t="s">
        <v>182</v>
      </c>
      <c r="N7" s="20" t="s">
        <v>182</v>
      </c>
      <c r="O7" s="18" t="n">
        <v>0</v>
      </c>
      <c r="P7" s="20" t="n">
        <v>0</v>
      </c>
      <c r="Q7" s="18" t="n">
        <v>0</v>
      </c>
      <c r="R7" s="20" t="n">
        <v>0</v>
      </c>
      <c r="S7" s="18" t="n">
        <v>3.11950048</v>
      </c>
      <c r="T7" s="20" t="n">
        <v>0.2343341</v>
      </c>
    </row>
    <row r="8" spans="1:20">
      <c r="A8" s="15" t="s">
        <v>183</v>
      </c>
      <c r="B8" s="17" t="n">
        <v>7007</v>
      </c>
      <c r="C8" s="18">
        <f>(121.0/B8*100)</f>
        <v/>
      </c>
      <c r="D8" s="19" t="n">
        <v>6886</v>
      </c>
      <c r="E8" s="18" t="n">
        <v>48.79242051</v>
      </c>
      <c r="F8" s="20" t="n">
        <v>0.69158757</v>
      </c>
      <c r="G8" s="18" t="n">
        <v>16.12076659</v>
      </c>
      <c r="H8" s="20" t="n">
        <v>0.5333119200000001</v>
      </c>
      <c r="I8" s="18" t="n">
        <v>31.29898203</v>
      </c>
      <c r="J8" s="20" t="n">
        <v>0.63982789</v>
      </c>
      <c r="K8" s="18" t="n">
        <v>0</v>
      </c>
      <c r="L8" s="20" t="n">
        <v>0</v>
      </c>
      <c r="M8" s="18" t="s">
        <v>182</v>
      </c>
      <c r="N8" s="20" t="s">
        <v>182</v>
      </c>
      <c r="O8" s="18" t="n">
        <v>0.48076987</v>
      </c>
      <c r="P8" s="20" t="n">
        <v>0.11842893</v>
      </c>
      <c r="Q8" s="18" t="n">
        <v>0</v>
      </c>
      <c r="R8" s="20" t="n">
        <v>0</v>
      </c>
      <c r="S8" s="18" t="n">
        <v>3.307061</v>
      </c>
      <c r="T8" s="20" t="n">
        <v>0.30887048</v>
      </c>
    </row>
    <row r="9" spans="1:20">
      <c r="A9" s="15" t="s">
        <v>184</v>
      </c>
      <c r="B9" s="17" t="n">
        <v>9651</v>
      </c>
      <c r="C9" s="18">
        <f>(461.0/B9*100)</f>
        <v/>
      </c>
      <c r="D9" s="19" t="n">
        <v>9190</v>
      </c>
      <c r="E9" s="18" t="n">
        <v>64.43615355</v>
      </c>
      <c r="F9" s="20" t="n">
        <v>0.60770536</v>
      </c>
      <c r="G9" s="18" t="n">
        <v>13.9673971</v>
      </c>
      <c r="H9" s="20" t="n">
        <v>0.45898932</v>
      </c>
      <c r="I9" s="18" t="n">
        <v>15.37784735</v>
      </c>
      <c r="J9" s="20" t="n">
        <v>0.45501493</v>
      </c>
      <c r="K9" s="18" t="n">
        <v>0</v>
      </c>
      <c r="L9" s="20" t="n">
        <v>0</v>
      </c>
      <c r="M9" s="18" t="s">
        <v>182</v>
      </c>
      <c r="N9" s="20" t="s">
        <v>182</v>
      </c>
      <c r="O9" s="18" t="n">
        <v>3.12314946</v>
      </c>
      <c r="P9" s="20" t="n">
        <v>0.55873643</v>
      </c>
      <c r="Q9" s="18" t="n">
        <v>0</v>
      </c>
      <c r="R9" s="20" t="n">
        <v>0</v>
      </c>
      <c r="S9" s="18" t="n">
        <v>3.09545255</v>
      </c>
      <c r="T9" s="20" t="n">
        <v>0.30547818</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31.93977731</v>
      </c>
      <c r="F11" s="20" t="n">
        <v>0.67569633</v>
      </c>
      <c r="G11" s="18" t="n">
        <v>19.45185949</v>
      </c>
      <c r="H11" s="20" t="n">
        <v>0.53476186</v>
      </c>
      <c r="I11" s="18" t="n">
        <v>45.49229489</v>
      </c>
      <c r="J11" s="20" t="n">
        <v>0.79162587</v>
      </c>
      <c r="K11" s="18" t="n">
        <v>0</v>
      </c>
      <c r="L11" s="20" t="n">
        <v>0</v>
      </c>
      <c r="M11" s="18" t="s">
        <v>182</v>
      </c>
      <c r="N11" s="20" t="s">
        <v>182</v>
      </c>
      <c r="O11" s="18" t="n">
        <v>0</v>
      </c>
      <c r="P11" s="20" t="n">
        <v>0</v>
      </c>
      <c r="Q11" s="18" t="n">
        <v>0</v>
      </c>
      <c r="R11" s="20" t="n">
        <v>0</v>
      </c>
      <c r="S11" s="18" t="n">
        <v>3.11606831</v>
      </c>
      <c r="T11" s="20" t="n">
        <v>0.30457123</v>
      </c>
    </row>
    <row r="12" spans="1:20">
      <c r="A12" s="15" t="s">
        <v>187</v>
      </c>
      <c r="B12" s="17" t="n">
        <v>6894</v>
      </c>
      <c r="C12" s="18">
        <f>(124.0/B12*100)</f>
        <v/>
      </c>
      <c r="D12" s="19" t="n">
        <v>6770</v>
      </c>
      <c r="E12" s="18" t="n">
        <v>46.92527297</v>
      </c>
      <c r="F12" s="20" t="n">
        <v>0.71998324</v>
      </c>
      <c r="G12" s="18" t="n">
        <v>17.65239927</v>
      </c>
      <c r="H12" s="20" t="n">
        <v>0.57704156</v>
      </c>
      <c r="I12" s="18" t="n">
        <v>29.77824848</v>
      </c>
      <c r="J12" s="20" t="n">
        <v>0.69181644</v>
      </c>
      <c r="K12" s="18" t="n">
        <v>0</v>
      </c>
      <c r="L12" s="20" t="n">
        <v>0</v>
      </c>
      <c r="M12" s="18" t="s">
        <v>182</v>
      </c>
      <c r="N12" s="20" t="s">
        <v>182</v>
      </c>
      <c r="O12" s="18" t="n">
        <v>2.3741744</v>
      </c>
      <c r="P12" s="20" t="n">
        <v>0.59797428</v>
      </c>
      <c r="Q12" s="18" t="n">
        <v>0</v>
      </c>
      <c r="R12" s="20" t="n">
        <v>0</v>
      </c>
      <c r="S12" s="18" t="n">
        <v>3.26990487</v>
      </c>
      <c r="T12" s="20" t="n">
        <v>0.36244736</v>
      </c>
    </row>
    <row r="13" spans="1:20">
      <c r="A13" s="15" t="s">
        <v>188</v>
      </c>
      <c r="B13" s="17" t="n">
        <v>7161</v>
      </c>
      <c r="C13" s="18">
        <f>(300.0/B13*100)</f>
        <v/>
      </c>
      <c r="D13" s="19" t="n">
        <v>6861</v>
      </c>
      <c r="E13" s="18" t="n">
        <v>65.04838141</v>
      </c>
      <c r="F13" s="20" t="n">
        <v>0.87541272</v>
      </c>
      <c r="G13" s="18" t="n">
        <v>17.46106372</v>
      </c>
      <c r="H13" s="20" t="n">
        <v>0.73855438</v>
      </c>
      <c r="I13" s="18" t="n">
        <v>10.63593586</v>
      </c>
      <c r="J13" s="20" t="n">
        <v>0.46857738</v>
      </c>
      <c r="K13" s="18" t="n">
        <v>0</v>
      </c>
      <c r="L13" s="20" t="n">
        <v>0</v>
      </c>
      <c r="M13" s="18" t="s">
        <v>182</v>
      </c>
      <c r="N13" s="20" t="s">
        <v>182</v>
      </c>
      <c r="O13" s="18" t="n">
        <v>4.18241901</v>
      </c>
      <c r="P13" s="20" t="n">
        <v>0.48047642</v>
      </c>
      <c r="Q13" s="18" t="n">
        <v>0</v>
      </c>
      <c r="R13" s="20" t="n">
        <v>0</v>
      </c>
      <c r="S13" s="18" t="n">
        <v>2.67219999</v>
      </c>
      <c r="T13" s="20" t="n">
        <v>0.29472626</v>
      </c>
    </row>
    <row r="14" spans="1:20">
      <c r="A14" s="15" t="s">
        <v>189</v>
      </c>
      <c r="B14" s="17" t="n">
        <v>5587</v>
      </c>
      <c r="C14" s="18">
        <f>(183.0/B14*100)</f>
        <v/>
      </c>
      <c r="D14" s="19" t="n">
        <v>5404</v>
      </c>
      <c r="E14" s="18" t="n">
        <v>46.00270968</v>
      </c>
      <c r="F14" s="20" t="n">
        <v>0.61807682</v>
      </c>
      <c r="G14" s="18" t="n">
        <v>18.52929552</v>
      </c>
      <c r="H14" s="20" t="n">
        <v>0.53954614</v>
      </c>
      <c r="I14" s="18" t="n">
        <v>33.97146262</v>
      </c>
      <c r="J14" s="20" t="n">
        <v>0.66075443</v>
      </c>
      <c r="K14" s="18" t="n">
        <v>0</v>
      </c>
      <c r="L14" s="20" t="n">
        <v>0</v>
      </c>
      <c r="M14" s="18" t="s">
        <v>182</v>
      </c>
      <c r="N14" s="20" t="s">
        <v>182</v>
      </c>
      <c r="O14" s="18" t="n">
        <v>0</v>
      </c>
      <c r="P14" s="20" t="n">
        <v>0</v>
      </c>
      <c r="Q14" s="18" t="n">
        <v>0</v>
      </c>
      <c r="R14" s="20" t="n">
        <v>0</v>
      </c>
      <c r="S14" s="18" t="n">
        <v>1.49653218</v>
      </c>
      <c r="T14" s="20" t="n">
        <v>0.18655849</v>
      </c>
    </row>
    <row r="15" spans="1:20">
      <c r="A15" s="15" t="s">
        <v>190</v>
      </c>
      <c r="B15" s="17" t="n">
        <v>5882</v>
      </c>
      <c r="C15" s="18">
        <f>(127.0/B15*100)</f>
        <v/>
      </c>
      <c r="D15" s="19" t="n">
        <v>5755</v>
      </c>
      <c r="E15" s="18" t="n">
        <v>61.09921745</v>
      </c>
      <c r="F15" s="20" t="n">
        <v>0.8048921999999999</v>
      </c>
      <c r="G15" s="18" t="n">
        <v>16.09561034</v>
      </c>
      <c r="H15" s="20" t="n">
        <v>0.47501884</v>
      </c>
      <c r="I15" s="18" t="n">
        <v>19.74853393</v>
      </c>
      <c r="J15" s="20" t="n">
        <v>0.56589118</v>
      </c>
      <c r="K15" s="18" t="n">
        <v>0</v>
      </c>
      <c r="L15" s="20" t="n">
        <v>0</v>
      </c>
      <c r="M15" s="18" t="s">
        <v>182</v>
      </c>
      <c r="N15" s="20" t="s">
        <v>182</v>
      </c>
      <c r="O15" s="18" t="n">
        <v>1.02562574</v>
      </c>
      <c r="P15" s="20" t="n">
        <v>0.45962649</v>
      </c>
      <c r="Q15" s="18" t="n">
        <v>0</v>
      </c>
      <c r="R15" s="20" t="n">
        <v>0</v>
      </c>
      <c r="S15" s="18" t="n">
        <v>2.03101254</v>
      </c>
      <c r="T15" s="20" t="n">
        <v>0.24369695</v>
      </c>
    </row>
    <row r="16" spans="1:20">
      <c r="A16" s="15" t="s">
        <v>191</v>
      </c>
      <c r="B16" s="17" t="n">
        <v>6108</v>
      </c>
      <c r="C16" s="18">
        <f>(235.0/B16*100)</f>
        <v/>
      </c>
      <c r="D16" s="19" t="n">
        <v>5873</v>
      </c>
      <c r="E16" s="18" t="n">
        <v>56.568903</v>
      </c>
      <c r="F16" s="20" t="n">
        <v>0.78092191</v>
      </c>
      <c r="G16" s="18" t="n">
        <v>16.61737481</v>
      </c>
      <c r="H16" s="20" t="n">
        <v>0.54971781</v>
      </c>
      <c r="I16" s="18" t="n">
        <v>22.68594448</v>
      </c>
      <c r="J16" s="20" t="n">
        <v>0.60150443</v>
      </c>
      <c r="K16" s="18" t="n">
        <v>0</v>
      </c>
      <c r="L16" s="20" t="n">
        <v>0</v>
      </c>
      <c r="M16" s="18" t="s">
        <v>182</v>
      </c>
      <c r="N16" s="20" t="s">
        <v>182</v>
      </c>
      <c r="O16" s="18" t="n">
        <v>0</v>
      </c>
      <c r="P16" s="20" t="n">
        <v>0</v>
      </c>
      <c r="Q16" s="18" t="n">
        <v>0</v>
      </c>
      <c r="R16" s="20" t="n">
        <v>0</v>
      </c>
      <c r="S16" s="18" t="n">
        <v>4.12777771</v>
      </c>
      <c r="T16" s="20" t="n">
        <v>0.44330222</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51.00444889</v>
      </c>
      <c r="F18" s="20" t="n">
        <v>0.86826237</v>
      </c>
      <c r="G18" s="18" t="n">
        <v>14.49585245</v>
      </c>
      <c r="H18" s="20" t="n">
        <v>0.53253182</v>
      </c>
      <c r="I18" s="18" t="n">
        <v>29.96107255</v>
      </c>
      <c r="J18" s="20" t="n">
        <v>0.81487689</v>
      </c>
      <c r="K18" s="18" t="n">
        <v>0</v>
      </c>
      <c r="L18" s="20" t="n">
        <v>0</v>
      </c>
      <c r="M18" s="18" t="s">
        <v>182</v>
      </c>
      <c r="N18" s="20" t="s">
        <v>182</v>
      </c>
      <c r="O18" s="18" t="n">
        <v>0</v>
      </c>
      <c r="P18" s="20" t="n">
        <v>0</v>
      </c>
      <c r="Q18" s="18" t="n">
        <v>0</v>
      </c>
      <c r="R18" s="20" t="n">
        <v>0</v>
      </c>
      <c r="S18" s="18" t="n">
        <v>4.53862611</v>
      </c>
      <c r="T18" s="20" t="n">
        <v>0.5275347500000001</v>
      </c>
    </row>
    <row r="19" spans="1:20">
      <c r="A19" s="15" t="s">
        <v>194</v>
      </c>
      <c r="B19" s="17" t="n">
        <v>5658</v>
      </c>
      <c r="C19" s="18">
        <f>(120.0/B19*100)</f>
        <v/>
      </c>
      <c r="D19" s="19" t="n">
        <v>5538</v>
      </c>
      <c r="E19" s="18" t="n">
        <v>46.06410244</v>
      </c>
      <c r="F19" s="20" t="n">
        <v>0.82159962</v>
      </c>
      <c r="G19" s="18" t="n">
        <v>16.95501545</v>
      </c>
      <c r="H19" s="20" t="n">
        <v>0.5986218</v>
      </c>
      <c r="I19" s="18" t="n">
        <v>34.41845546</v>
      </c>
      <c r="J19" s="20" t="n">
        <v>0.79816642</v>
      </c>
      <c r="K19" s="18" t="n">
        <v>0</v>
      </c>
      <c r="L19" s="20" t="n">
        <v>0</v>
      </c>
      <c r="M19" s="18" t="s">
        <v>182</v>
      </c>
      <c r="N19" s="20" t="s">
        <v>182</v>
      </c>
      <c r="O19" s="18" t="n">
        <v>0</v>
      </c>
      <c r="P19" s="20" t="n">
        <v>0</v>
      </c>
      <c r="Q19" s="18" t="n">
        <v>0</v>
      </c>
      <c r="R19" s="20" t="n">
        <v>0</v>
      </c>
      <c r="S19" s="18" t="n">
        <v>2.56242665</v>
      </c>
      <c r="T19" s="20" t="n">
        <v>0.3345776</v>
      </c>
    </row>
    <row r="20" spans="1:20">
      <c r="A20" s="15" t="s">
        <v>195</v>
      </c>
      <c r="B20" s="17" t="n">
        <v>3371</v>
      </c>
      <c r="C20" s="18">
        <f>(81.0/B20*100)</f>
        <v/>
      </c>
      <c r="D20" s="19" t="n">
        <v>3290</v>
      </c>
      <c r="E20" s="18" t="n">
        <v>60.7249771</v>
      </c>
      <c r="F20" s="20" t="n">
        <v>0.79790426</v>
      </c>
      <c r="G20" s="18" t="n">
        <v>22.06491344</v>
      </c>
      <c r="H20" s="20" t="n">
        <v>0.67518457</v>
      </c>
      <c r="I20" s="18" t="n">
        <v>15.59351661</v>
      </c>
      <c r="J20" s="20" t="n">
        <v>0.62908036</v>
      </c>
      <c r="K20" s="18" t="n">
        <v>0</v>
      </c>
      <c r="L20" s="20" t="n">
        <v>0</v>
      </c>
      <c r="M20" s="18" t="s">
        <v>182</v>
      </c>
      <c r="N20" s="20" t="s">
        <v>182</v>
      </c>
      <c r="O20" s="18" t="n">
        <v>0</v>
      </c>
      <c r="P20" s="20" t="n">
        <v>0</v>
      </c>
      <c r="Q20" s="18" t="n">
        <v>0</v>
      </c>
      <c r="R20" s="20" t="n">
        <v>0</v>
      </c>
      <c r="S20" s="18" t="n">
        <v>1.61659286</v>
      </c>
      <c r="T20" s="20" t="n">
        <v>0.21968753</v>
      </c>
    </row>
    <row r="21" spans="1:20">
      <c r="A21" s="15" t="s">
        <v>196</v>
      </c>
      <c r="B21" s="17" t="n">
        <v>5741</v>
      </c>
      <c r="C21" s="18">
        <f>(72.0/B21*100)</f>
        <v/>
      </c>
      <c r="D21" s="19" t="n">
        <v>5669</v>
      </c>
      <c r="E21" s="18" t="n">
        <v>65.74393747000001</v>
      </c>
      <c r="F21" s="20" t="n">
        <v>0.87460427</v>
      </c>
      <c r="G21" s="18" t="n">
        <v>17.65736107</v>
      </c>
      <c r="H21" s="20" t="n">
        <v>0.59339687</v>
      </c>
      <c r="I21" s="18" t="n">
        <v>15.00566622</v>
      </c>
      <c r="J21" s="20" t="n">
        <v>0.55884748</v>
      </c>
      <c r="K21" s="18" t="n">
        <v>0</v>
      </c>
      <c r="L21" s="20" t="n">
        <v>0</v>
      </c>
      <c r="M21" s="18" t="s">
        <v>182</v>
      </c>
      <c r="N21" s="20" t="s">
        <v>182</v>
      </c>
      <c r="O21" s="18" t="n">
        <v>0</v>
      </c>
      <c r="P21" s="20" t="n">
        <v>0</v>
      </c>
      <c r="Q21" s="18" t="n">
        <v>0</v>
      </c>
      <c r="R21" s="20" t="n">
        <v>0</v>
      </c>
      <c r="S21" s="18" t="n">
        <v>1.59303524</v>
      </c>
      <c r="T21" s="20" t="n">
        <v>0.16919326</v>
      </c>
    </row>
    <row r="22" spans="1:20">
      <c r="A22" s="15" t="s">
        <v>197</v>
      </c>
      <c r="B22" s="17" t="n">
        <v>6598</v>
      </c>
      <c r="C22" s="18">
        <f>(93.0/B22*100)</f>
        <v/>
      </c>
      <c r="D22" s="19" t="n">
        <v>6505</v>
      </c>
      <c r="E22" s="18" t="n">
        <v>46.52989988</v>
      </c>
      <c r="F22" s="20" t="n">
        <v>1.06959379</v>
      </c>
      <c r="G22" s="18" t="n">
        <v>18.23726276</v>
      </c>
      <c r="H22" s="20" t="n">
        <v>0.5612107</v>
      </c>
      <c r="I22" s="18" t="n">
        <v>20.9960596</v>
      </c>
      <c r="J22" s="20" t="n">
        <v>0.94377676</v>
      </c>
      <c r="K22" s="18" t="n">
        <v>0</v>
      </c>
      <c r="L22" s="20" t="n">
        <v>0</v>
      </c>
      <c r="M22" s="18" t="s">
        <v>182</v>
      </c>
      <c r="N22" s="20" t="s">
        <v>182</v>
      </c>
      <c r="O22" s="18" t="n">
        <v>10.37230352</v>
      </c>
      <c r="P22" s="20" t="n">
        <v>1.33980924</v>
      </c>
      <c r="Q22" s="18" t="n">
        <v>0</v>
      </c>
      <c r="R22" s="20" t="n">
        <v>0</v>
      </c>
      <c r="S22" s="18" t="n">
        <v>3.86447425</v>
      </c>
      <c r="T22" s="20" t="n">
        <v>0.47414497</v>
      </c>
    </row>
    <row r="23" spans="1:20">
      <c r="A23" s="15" t="s">
        <v>198</v>
      </c>
      <c r="B23" s="17" t="n">
        <v>11583</v>
      </c>
      <c r="C23" s="18">
        <f>(499.0/B23*100)</f>
        <v/>
      </c>
      <c r="D23" s="19" t="n">
        <v>11084</v>
      </c>
      <c r="E23" s="18" t="n">
        <v>55.21608239</v>
      </c>
      <c r="F23" s="20" t="n">
        <v>0.74213312</v>
      </c>
      <c r="G23" s="18" t="n">
        <v>13.38769735</v>
      </c>
      <c r="H23" s="20" t="n">
        <v>0.49877561</v>
      </c>
      <c r="I23" s="18" t="n">
        <v>27.99458554</v>
      </c>
      <c r="J23" s="20" t="n">
        <v>0.66360897</v>
      </c>
      <c r="K23" s="18" t="n">
        <v>0</v>
      </c>
      <c r="L23" s="20" t="n">
        <v>0</v>
      </c>
      <c r="M23" s="18" t="s">
        <v>182</v>
      </c>
      <c r="N23" s="20" t="s">
        <v>182</v>
      </c>
      <c r="O23" s="18" t="n">
        <v>0</v>
      </c>
      <c r="P23" s="20" t="n">
        <v>0</v>
      </c>
      <c r="Q23" s="18" t="n">
        <v>0</v>
      </c>
      <c r="R23" s="20" t="n">
        <v>0</v>
      </c>
      <c r="S23" s="18" t="n">
        <v>3.40163472</v>
      </c>
      <c r="T23" s="20" t="n">
        <v>0.35829183</v>
      </c>
    </row>
    <row r="24" spans="1:20">
      <c r="A24" s="15" t="s">
        <v>199</v>
      </c>
      <c r="B24" s="17" t="n">
        <v>6647</v>
      </c>
      <c r="C24" s="18">
        <f>(13.0/B24*100)</f>
        <v/>
      </c>
      <c r="D24" s="19" t="n">
        <v>6634</v>
      </c>
      <c r="E24" s="18" t="n">
        <v>34.07524492</v>
      </c>
      <c r="F24" s="20" t="n">
        <v>0.59274856</v>
      </c>
      <c r="G24" s="18" t="n">
        <v>19.72777623</v>
      </c>
      <c r="H24" s="20" t="n">
        <v>0.53886019</v>
      </c>
      <c r="I24" s="18" t="n">
        <v>44.99554141</v>
      </c>
      <c r="J24" s="20" t="n">
        <v>0.77501148</v>
      </c>
      <c r="K24" s="18" t="n">
        <v>0</v>
      </c>
      <c r="L24" s="20" t="n">
        <v>0</v>
      </c>
      <c r="M24" s="18" t="s">
        <v>182</v>
      </c>
      <c r="N24" s="20" t="s">
        <v>182</v>
      </c>
      <c r="O24" s="18" t="n">
        <v>0</v>
      </c>
      <c r="P24" s="20" t="n">
        <v>0</v>
      </c>
      <c r="Q24" s="18" t="n">
        <v>0</v>
      </c>
      <c r="R24" s="20" t="n">
        <v>0</v>
      </c>
      <c r="S24" s="18" t="n">
        <v>1.20143744</v>
      </c>
      <c r="T24" s="20" t="n">
        <v>0.16737402</v>
      </c>
    </row>
    <row r="25" spans="1:20">
      <c r="A25" s="15" t="s">
        <v>200</v>
      </c>
      <c r="B25" s="17" t="n">
        <v>5581</v>
      </c>
      <c r="C25" s="18">
        <f>(28.0/B25*100)</f>
        <v/>
      </c>
      <c r="D25" s="19" t="n">
        <v>5553</v>
      </c>
      <c r="E25" s="18" t="n">
        <v>25.99352965</v>
      </c>
      <c r="F25" s="20" t="n">
        <v>0.7799475300000001</v>
      </c>
      <c r="G25" s="18" t="n">
        <v>14.82781768</v>
      </c>
      <c r="H25" s="20" t="n">
        <v>0.5119581600000001</v>
      </c>
      <c r="I25" s="18" t="n">
        <v>57.84856384</v>
      </c>
      <c r="J25" s="20" t="n">
        <v>0.91261932</v>
      </c>
      <c r="K25" s="18" t="n">
        <v>0</v>
      </c>
      <c r="L25" s="20" t="n">
        <v>0</v>
      </c>
      <c r="M25" s="18" t="s">
        <v>182</v>
      </c>
      <c r="N25" s="20" t="s">
        <v>182</v>
      </c>
      <c r="O25" s="18" t="n">
        <v>0</v>
      </c>
      <c r="P25" s="20" t="n">
        <v>0</v>
      </c>
      <c r="Q25" s="18" t="n">
        <v>0</v>
      </c>
      <c r="R25" s="20" t="n">
        <v>0</v>
      </c>
      <c r="S25" s="18" t="n">
        <v>1.33008882</v>
      </c>
      <c r="T25" s="20" t="n">
        <v>0.1589616</v>
      </c>
    </row>
    <row r="26" spans="1:20">
      <c r="A26" s="15" t="s">
        <v>201</v>
      </c>
      <c r="B26" s="17" t="n">
        <v>4869</v>
      </c>
      <c r="C26" s="18">
        <f>(95.0/B26*100)</f>
        <v/>
      </c>
      <c r="D26" s="19" t="n">
        <v>4774</v>
      </c>
      <c r="E26" s="18" t="n">
        <v>42.78821665</v>
      </c>
      <c r="F26" s="20" t="n">
        <v>0.77687995</v>
      </c>
      <c r="G26" s="18" t="n">
        <v>16.06671812</v>
      </c>
      <c r="H26" s="20" t="n">
        <v>0.56608152</v>
      </c>
      <c r="I26" s="18" t="n">
        <v>39.53428114</v>
      </c>
      <c r="J26" s="20" t="n">
        <v>0.7543339100000001</v>
      </c>
      <c r="K26" s="18" t="n">
        <v>0</v>
      </c>
      <c r="L26" s="20" t="n">
        <v>0</v>
      </c>
      <c r="M26" s="18" t="s">
        <v>182</v>
      </c>
      <c r="N26" s="20" t="s">
        <v>182</v>
      </c>
      <c r="O26" s="18" t="n">
        <v>0</v>
      </c>
      <c r="P26" s="20" t="n">
        <v>0</v>
      </c>
      <c r="Q26" s="18" t="n">
        <v>0</v>
      </c>
      <c r="R26" s="20" t="n">
        <v>0</v>
      </c>
      <c r="S26" s="18" t="n">
        <v>1.61078409</v>
      </c>
      <c r="T26" s="20" t="n">
        <v>0.22195565</v>
      </c>
    </row>
    <row r="27" spans="1:20">
      <c r="A27" s="15" t="s">
        <v>202</v>
      </c>
      <c r="B27" s="17" t="n">
        <v>5299</v>
      </c>
      <c r="C27" s="18">
        <f>(154.0/B27*100)</f>
        <v/>
      </c>
      <c r="D27" s="19" t="n">
        <v>5145</v>
      </c>
      <c r="E27" s="18" t="n">
        <v>56.82929048</v>
      </c>
      <c r="F27" s="20" t="n">
        <v>0.7198925900000001</v>
      </c>
      <c r="G27" s="18" t="n">
        <v>16.7276681</v>
      </c>
      <c r="H27" s="20" t="n">
        <v>0.56712725</v>
      </c>
      <c r="I27" s="18" t="n">
        <v>21.60817833</v>
      </c>
      <c r="J27" s="20" t="n">
        <v>0.5401830399999999</v>
      </c>
      <c r="K27" s="18" t="n">
        <v>0</v>
      </c>
      <c r="L27" s="20" t="n">
        <v>0</v>
      </c>
      <c r="M27" s="18" t="s">
        <v>182</v>
      </c>
      <c r="N27" s="20" t="s">
        <v>182</v>
      </c>
      <c r="O27" s="18" t="n">
        <v>0</v>
      </c>
      <c r="P27" s="20" t="n">
        <v>0</v>
      </c>
      <c r="Q27" s="18" t="n">
        <v>0</v>
      </c>
      <c r="R27" s="20" t="n">
        <v>0</v>
      </c>
      <c r="S27" s="18" t="n">
        <v>4.83486309</v>
      </c>
      <c r="T27" s="20" t="n">
        <v>0.25524989</v>
      </c>
    </row>
    <row r="28" spans="1:20">
      <c r="A28" s="15" t="s">
        <v>203</v>
      </c>
      <c r="B28" s="17" t="n">
        <v>7568</v>
      </c>
      <c r="C28" s="18">
        <f>(120.0/B28*100)</f>
        <v/>
      </c>
      <c r="D28" s="19" t="n">
        <v>7448</v>
      </c>
      <c r="E28" s="18" t="n">
        <v>29.95765883</v>
      </c>
      <c r="F28" s="20" t="n">
        <v>0.95044822</v>
      </c>
      <c r="G28" s="18" t="n">
        <v>12.563599</v>
      </c>
      <c r="H28" s="20" t="n">
        <v>0.50780545</v>
      </c>
      <c r="I28" s="18" t="n">
        <v>55.75118344</v>
      </c>
      <c r="J28" s="20" t="n">
        <v>1.06051667</v>
      </c>
      <c r="K28" s="18" t="n">
        <v>0</v>
      </c>
      <c r="L28" s="20" t="n">
        <v>0</v>
      </c>
      <c r="M28" s="18" t="s">
        <v>182</v>
      </c>
      <c r="N28" s="20" t="s">
        <v>182</v>
      </c>
      <c r="O28" s="18" t="n">
        <v>0</v>
      </c>
      <c r="P28" s="20" t="n">
        <v>0</v>
      </c>
      <c r="Q28" s="18" t="n">
        <v>0</v>
      </c>
      <c r="R28" s="20" t="n">
        <v>0</v>
      </c>
      <c r="S28" s="18" t="n">
        <v>1.72755874</v>
      </c>
      <c r="T28" s="20" t="n">
        <v>0.20967982</v>
      </c>
    </row>
    <row r="29" spans="1:20">
      <c r="A29" s="15" t="s">
        <v>204</v>
      </c>
      <c r="B29" s="17" t="n">
        <v>5385</v>
      </c>
      <c r="C29" s="18">
        <f>(35.0/B29*100)</f>
        <v/>
      </c>
      <c r="D29" s="19" t="n">
        <v>5350</v>
      </c>
      <c r="E29" s="18" t="n">
        <v>71.10112334</v>
      </c>
      <c r="F29" s="20" t="n">
        <v>0.75746182</v>
      </c>
      <c r="G29" s="18" t="n">
        <v>13.73631396</v>
      </c>
      <c r="H29" s="20" t="n">
        <v>0.44480349</v>
      </c>
      <c r="I29" s="18" t="n">
        <v>10.84314109</v>
      </c>
      <c r="J29" s="20" t="n">
        <v>0.47166348</v>
      </c>
      <c r="K29" s="18" t="n">
        <v>0</v>
      </c>
      <c r="L29" s="20" t="n">
        <v>0</v>
      </c>
      <c r="M29" s="18" t="s">
        <v>182</v>
      </c>
      <c r="N29" s="20" t="s">
        <v>182</v>
      </c>
      <c r="O29" s="18" t="n">
        <v>2.76879651</v>
      </c>
      <c r="P29" s="20" t="n">
        <v>0.24146554</v>
      </c>
      <c r="Q29" s="18" t="n">
        <v>0</v>
      </c>
      <c r="R29" s="20" t="n">
        <v>0</v>
      </c>
      <c r="S29" s="18" t="n">
        <v>1.5506251</v>
      </c>
      <c r="T29" s="20" t="n">
        <v>0.20538784</v>
      </c>
    </row>
    <row r="30" spans="1:20">
      <c r="A30" s="15" t="s">
        <v>205</v>
      </c>
      <c r="B30" s="17" t="n">
        <v>4520</v>
      </c>
      <c r="C30" s="18">
        <f>(497.0/B30*100)</f>
        <v/>
      </c>
      <c r="D30" s="19" t="n">
        <v>4023</v>
      </c>
      <c r="E30" s="18" t="n">
        <v>55.27504364</v>
      </c>
      <c r="F30" s="20" t="n">
        <v>0.80456616</v>
      </c>
      <c r="G30" s="18" t="n">
        <v>22.81766345</v>
      </c>
      <c r="H30" s="20" t="n">
        <v>0.7558286400000001</v>
      </c>
      <c r="I30" s="18" t="n">
        <v>19.26445869</v>
      </c>
      <c r="J30" s="20" t="n">
        <v>0.67084867</v>
      </c>
      <c r="K30" s="18" t="n">
        <v>0</v>
      </c>
      <c r="L30" s="20" t="n">
        <v>0</v>
      </c>
      <c r="M30" s="18" t="s">
        <v>182</v>
      </c>
      <c r="N30" s="20" t="s">
        <v>182</v>
      </c>
      <c r="O30" s="18" t="n">
        <v>0</v>
      </c>
      <c r="P30" s="20" t="n">
        <v>0</v>
      </c>
      <c r="Q30" s="18" t="n">
        <v>0</v>
      </c>
      <c r="R30" s="20" t="n">
        <v>0</v>
      </c>
      <c r="S30" s="18" t="n">
        <v>2.64283422</v>
      </c>
      <c r="T30" s="20" t="n">
        <v>0.23715512</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46.78142174</v>
      </c>
      <c r="F32" s="20" t="n">
        <v>0.84673238</v>
      </c>
      <c r="G32" s="18" t="n">
        <v>17.82087604</v>
      </c>
      <c r="H32" s="20" t="n">
        <v>0.63058024</v>
      </c>
      <c r="I32" s="18" t="n">
        <v>33.92561059</v>
      </c>
      <c r="J32" s="20" t="n">
        <v>0.83403861</v>
      </c>
      <c r="K32" s="18" t="n">
        <v>0</v>
      </c>
      <c r="L32" s="20" t="n">
        <v>0</v>
      </c>
      <c r="M32" s="18" t="s">
        <v>182</v>
      </c>
      <c r="N32" s="20" t="s">
        <v>182</v>
      </c>
      <c r="O32" s="18" t="n">
        <v>0</v>
      </c>
      <c r="P32" s="20" t="n">
        <v>0</v>
      </c>
      <c r="Q32" s="18" t="n">
        <v>0</v>
      </c>
      <c r="R32" s="20" t="n">
        <v>0</v>
      </c>
      <c r="S32" s="18" t="n">
        <v>1.47209163</v>
      </c>
      <c r="T32" s="20" t="n">
        <v>0.19236899</v>
      </c>
    </row>
    <row r="33" spans="1:20">
      <c r="A33" s="15" t="s">
        <v>208</v>
      </c>
      <c r="B33" s="17" t="n">
        <v>7325</v>
      </c>
      <c r="C33" s="18">
        <f>(212.0/B33*100)</f>
        <v/>
      </c>
      <c r="D33" s="19" t="n">
        <v>7113</v>
      </c>
      <c r="E33" s="18" t="n">
        <v>60.46745144</v>
      </c>
      <c r="F33" s="20" t="n">
        <v>0.7316996</v>
      </c>
      <c r="G33" s="18" t="n">
        <v>11.52657781</v>
      </c>
      <c r="H33" s="20" t="n">
        <v>0.42171031</v>
      </c>
      <c r="I33" s="18" t="n">
        <v>25.95874101</v>
      </c>
      <c r="J33" s="20" t="n">
        <v>0.70549205</v>
      </c>
      <c r="K33" s="18" t="n">
        <v>0</v>
      </c>
      <c r="L33" s="20" t="n">
        <v>0</v>
      </c>
      <c r="M33" s="18" t="s">
        <v>182</v>
      </c>
      <c r="N33" s="20" t="s">
        <v>182</v>
      </c>
      <c r="O33" s="18" t="n">
        <v>0</v>
      </c>
      <c r="P33" s="20" t="n">
        <v>0</v>
      </c>
      <c r="Q33" s="18" t="n">
        <v>0</v>
      </c>
      <c r="R33" s="20" t="n">
        <v>0</v>
      </c>
      <c r="S33" s="18" t="n">
        <v>2.04722974</v>
      </c>
      <c r="T33" s="20" t="n">
        <v>0.24599613</v>
      </c>
    </row>
    <row r="34" spans="1:20">
      <c r="A34" s="15" t="s">
        <v>209</v>
      </c>
      <c r="B34" s="17" t="n">
        <v>6350</v>
      </c>
      <c r="C34" s="18">
        <f>(76.0/B34*100)</f>
        <v/>
      </c>
      <c r="D34" s="19" t="n">
        <v>6274</v>
      </c>
      <c r="E34" s="18" t="n">
        <v>48.9054439</v>
      </c>
      <c r="F34" s="20" t="n">
        <v>0.85360475</v>
      </c>
      <c r="G34" s="18" t="n">
        <v>15.70203933</v>
      </c>
      <c r="H34" s="20" t="n">
        <v>0.44154372</v>
      </c>
      <c r="I34" s="18" t="n">
        <v>29.0413687</v>
      </c>
      <c r="J34" s="20" t="n">
        <v>0.7442903</v>
      </c>
      <c r="K34" s="18" t="n">
        <v>0</v>
      </c>
      <c r="L34" s="20" t="n">
        <v>0</v>
      </c>
      <c r="M34" s="18" t="s">
        <v>182</v>
      </c>
      <c r="N34" s="20" t="s">
        <v>182</v>
      </c>
      <c r="O34" s="18" t="n">
        <v>2.57578264</v>
      </c>
      <c r="P34" s="20" t="n">
        <v>0.53468971</v>
      </c>
      <c r="Q34" s="18" t="n">
        <v>0</v>
      </c>
      <c r="R34" s="20" t="n">
        <v>0</v>
      </c>
      <c r="S34" s="18" t="n">
        <v>3.77536542</v>
      </c>
      <c r="T34" s="20" t="n">
        <v>0.41080393</v>
      </c>
    </row>
    <row r="35" spans="1:20">
      <c r="A35" s="15" t="s">
        <v>210</v>
      </c>
      <c r="B35" s="17" t="n">
        <v>6406</v>
      </c>
      <c r="C35" s="18">
        <f>(67.0/B35*100)</f>
        <v/>
      </c>
      <c r="D35" s="19" t="n">
        <v>6339</v>
      </c>
      <c r="E35" s="18" t="n">
        <v>43.36778434</v>
      </c>
      <c r="F35" s="20" t="n">
        <v>0.78075708</v>
      </c>
      <c r="G35" s="18" t="n">
        <v>15.64779505</v>
      </c>
      <c r="H35" s="20" t="n">
        <v>0.57796945</v>
      </c>
      <c r="I35" s="18" t="n">
        <v>37.44198312</v>
      </c>
      <c r="J35" s="20" t="n">
        <v>0.77480944</v>
      </c>
      <c r="K35" s="18" t="n">
        <v>0</v>
      </c>
      <c r="L35" s="20" t="n">
        <v>0</v>
      </c>
      <c r="M35" s="18" t="s">
        <v>182</v>
      </c>
      <c r="N35" s="20" t="s">
        <v>182</v>
      </c>
      <c r="O35" s="18" t="n">
        <v>1.03972429</v>
      </c>
      <c r="P35" s="20" t="n">
        <v>0.05690605</v>
      </c>
      <c r="Q35" s="18" t="n">
        <v>0</v>
      </c>
      <c r="R35" s="20" t="n">
        <v>0</v>
      </c>
      <c r="S35" s="18" t="n">
        <v>2.5027132</v>
      </c>
      <c r="T35" s="20" t="n">
        <v>0.22723608</v>
      </c>
    </row>
    <row r="36" spans="1:20">
      <c r="A36" s="15" t="s">
        <v>211</v>
      </c>
      <c r="B36" s="17" t="n">
        <v>6736</v>
      </c>
      <c r="C36" s="18">
        <f>(41.0/B36*100)</f>
        <v/>
      </c>
      <c r="D36" s="19" t="n">
        <v>6695</v>
      </c>
      <c r="E36" s="18" t="n">
        <v>53.13522683</v>
      </c>
      <c r="F36" s="20" t="n">
        <v>0.69263811</v>
      </c>
      <c r="G36" s="18" t="n">
        <v>21.37073477</v>
      </c>
      <c r="H36" s="20" t="n">
        <v>0.50150585</v>
      </c>
      <c r="I36" s="18" t="n">
        <v>23.83176021</v>
      </c>
      <c r="J36" s="20" t="n">
        <v>0.54458838</v>
      </c>
      <c r="K36" s="18" t="n">
        <v>0</v>
      </c>
      <c r="L36" s="20" t="n">
        <v>0</v>
      </c>
      <c r="M36" s="18" t="s">
        <v>182</v>
      </c>
      <c r="N36" s="20" t="s">
        <v>182</v>
      </c>
      <c r="O36" s="18" t="n">
        <v>0</v>
      </c>
      <c r="P36" s="20" t="n">
        <v>0</v>
      </c>
      <c r="Q36" s="18" t="n">
        <v>0</v>
      </c>
      <c r="R36" s="20" t="n">
        <v>0</v>
      </c>
      <c r="S36" s="18" t="n">
        <v>1.66227818</v>
      </c>
      <c r="T36" s="20" t="n">
        <v>0.18577507</v>
      </c>
    </row>
    <row r="37" spans="1:20">
      <c r="A37" s="15" t="s">
        <v>212</v>
      </c>
      <c r="B37" s="17" t="n">
        <v>5458</v>
      </c>
      <c r="C37" s="18">
        <f>(223.0/B37*100)</f>
        <v/>
      </c>
      <c r="D37" s="19" t="n">
        <v>5235</v>
      </c>
      <c r="E37" s="18" t="n">
        <v>65.80463378</v>
      </c>
      <c r="F37" s="20" t="n">
        <v>1.03089355</v>
      </c>
      <c r="G37" s="18" t="n">
        <v>17.48444868</v>
      </c>
      <c r="H37" s="20" t="n">
        <v>0.7809225</v>
      </c>
      <c r="I37" s="18" t="n">
        <v>12.8013374</v>
      </c>
      <c r="J37" s="20" t="n">
        <v>0.55485317</v>
      </c>
      <c r="K37" s="18" t="n">
        <v>0</v>
      </c>
      <c r="L37" s="20" t="n">
        <v>0</v>
      </c>
      <c r="M37" s="18" t="s">
        <v>182</v>
      </c>
      <c r="N37" s="20" t="s">
        <v>182</v>
      </c>
      <c r="O37" s="18" t="n">
        <v>0</v>
      </c>
      <c r="P37" s="20" t="n">
        <v>0</v>
      </c>
      <c r="Q37" s="18" t="n">
        <v>0</v>
      </c>
      <c r="R37" s="20" t="n">
        <v>0</v>
      </c>
      <c r="S37" s="18" t="n">
        <v>3.90958014</v>
      </c>
      <c r="T37" s="20" t="n">
        <v>0.39802104</v>
      </c>
    </row>
    <row r="38" spans="1:20">
      <c r="A38" s="15" t="s">
        <v>213</v>
      </c>
      <c r="B38" s="17" t="n">
        <v>5860</v>
      </c>
      <c r="C38" s="18">
        <f>(60.0/B38*100)</f>
        <v/>
      </c>
      <c r="D38" s="19" t="n">
        <v>5800</v>
      </c>
      <c r="E38" s="18" t="n">
        <v>57.90723561</v>
      </c>
      <c r="F38" s="20" t="n">
        <v>0.81178197</v>
      </c>
      <c r="G38" s="18" t="n">
        <v>17.59522673</v>
      </c>
      <c r="H38" s="20" t="n">
        <v>0.53478948</v>
      </c>
      <c r="I38" s="18" t="n">
        <v>21.12056975</v>
      </c>
      <c r="J38" s="20" t="n">
        <v>0.58426439</v>
      </c>
      <c r="K38" s="18" t="n">
        <v>0</v>
      </c>
      <c r="L38" s="20" t="n">
        <v>0</v>
      </c>
      <c r="M38" s="18" t="s">
        <v>182</v>
      </c>
      <c r="N38" s="20" t="s">
        <v>182</v>
      </c>
      <c r="O38" s="18" t="n">
        <v>0</v>
      </c>
      <c r="P38" s="20" t="n">
        <v>0</v>
      </c>
      <c r="Q38" s="18" t="n">
        <v>0</v>
      </c>
      <c r="R38" s="20" t="n">
        <v>0</v>
      </c>
      <c r="S38" s="18" t="n">
        <v>3.3769679</v>
      </c>
      <c r="T38" s="20" t="n">
        <v>0.36797578</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67.11061156</v>
      </c>
      <c r="F40" s="20" t="n">
        <v>0.57625152</v>
      </c>
      <c r="G40" s="18" t="n">
        <v>13.38619054</v>
      </c>
      <c r="H40" s="20" t="n">
        <v>0.39034797</v>
      </c>
      <c r="I40" s="18" t="n">
        <v>8.52814429</v>
      </c>
      <c r="J40" s="20" t="n">
        <v>0.40861164</v>
      </c>
      <c r="K40" s="18" t="n">
        <v>0</v>
      </c>
      <c r="L40" s="20" t="n">
        <v>0</v>
      </c>
      <c r="M40" s="18" t="s">
        <v>182</v>
      </c>
      <c r="N40" s="20" t="s">
        <v>182</v>
      </c>
      <c r="O40" s="18" t="n">
        <v>8.994221899999999</v>
      </c>
      <c r="P40" s="20" t="n">
        <v>0.20102874</v>
      </c>
      <c r="Q40" s="18" t="n">
        <v>0</v>
      </c>
      <c r="R40" s="20" t="n">
        <v>0</v>
      </c>
      <c r="S40" s="18" t="n">
        <v>1.98083171</v>
      </c>
      <c r="T40" s="20" t="n">
        <v>0.31511508</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23.9296581</v>
      </c>
      <c r="F46" s="20" t="n">
        <v>0.58543036</v>
      </c>
      <c r="G46" s="18" t="n">
        <v>9.43404819</v>
      </c>
      <c r="H46" s="20" t="n">
        <v>0.35634209</v>
      </c>
      <c r="I46" s="18" t="n">
        <v>42.63817494</v>
      </c>
      <c r="J46" s="20" t="n">
        <v>0.9036855</v>
      </c>
      <c r="K46" s="18" t="n">
        <v>0</v>
      </c>
      <c r="L46" s="20" t="n">
        <v>0</v>
      </c>
      <c r="M46" s="18" t="s">
        <v>182</v>
      </c>
      <c r="N46" s="20" t="s">
        <v>182</v>
      </c>
      <c r="O46" s="18" t="n">
        <v>0</v>
      </c>
      <c r="P46" s="20" t="n">
        <v>0</v>
      </c>
      <c r="Q46" s="18" t="n">
        <v>0</v>
      </c>
      <c r="R46" s="20" t="n">
        <v>0</v>
      </c>
      <c r="S46" s="18" t="n">
        <v>23.99811878</v>
      </c>
      <c r="T46" s="20" t="n">
        <v>0.99072514</v>
      </c>
    </row>
    <row r="47" spans="1:20">
      <c r="A47" s="15" t="s">
        <v>222</v>
      </c>
      <c r="B47" s="17" t="n">
        <v>5928</v>
      </c>
      <c r="C47" s="18">
        <f>(101.0/B47*100)</f>
        <v/>
      </c>
      <c r="D47" s="19" t="n">
        <v>5827</v>
      </c>
      <c r="E47" s="18" t="n">
        <v>49.43851272</v>
      </c>
      <c r="F47" s="20" t="n">
        <v>0.79398397</v>
      </c>
      <c r="G47" s="18" t="n">
        <v>11.7556991</v>
      </c>
      <c r="H47" s="20" t="n">
        <v>0.44465303</v>
      </c>
      <c r="I47" s="18" t="n">
        <v>30.2761868</v>
      </c>
      <c r="J47" s="20" t="n">
        <v>0.83182083</v>
      </c>
      <c r="K47" s="18" t="n">
        <v>0</v>
      </c>
      <c r="L47" s="20" t="n">
        <v>0</v>
      </c>
      <c r="M47" s="18" t="s">
        <v>182</v>
      </c>
      <c r="N47" s="20" t="s">
        <v>182</v>
      </c>
      <c r="O47" s="18" t="n">
        <v>0</v>
      </c>
      <c r="P47" s="20" t="n">
        <v>0</v>
      </c>
      <c r="Q47" s="18" t="n">
        <v>0</v>
      </c>
      <c r="R47" s="20" t="n">
        <v>0</v>
      </c>
      <c r="S47" s="18" t="n">
        <v>8.529601380000001</v>
      </c>
      <c r="T47" s="20" t="n">
        <v>0.7865936100000001</v>
      </c>
    </row>
    <row r="48" spans="1:20">
      <c r="A48" s="15" t="s">
        <v>223</v>
      </c>
      <c r="B48" s="17" t="n">
        <v>9841</v>
      </c>
      <c r="C48" s="18">
        <f>(19.0/B48*100)</f>
        <v/>
      </c>
      <c r="D48" s="19" t="n">
        <v>9822</v>
      </c>
      <c r="E48" s="18" t="n">
        <v>23.57634449</v>
      </c>
      <c r="F48" s="20" t="n">
        <v>1.33154405</v>
      </c>
      <c r="G48" s="18" t="n">
        <v>10.67299671</v>
      </c>
      <c r="H48" s="20" t="n">
        <v>0.43293524</v>
      </c>
      <c r="I48" s="18" t="n">
        <v>63.74199827</v>
      </c>
      <c r="J48" s="20" t="n">
        <v>1.36655191</v>
      </c>
      <c r="K48" s="18" t="n">
        <v>0</v>
      </c>
      <c r="L48" s="20" t="n">
        <v>0</v>
      </c>
      <c r="M48" s="18" t="s">
        <v>182</v>
      </c>
      <c r="N48" s="20" t="s">
        <v>182</v>
      </c>
      <c r="O48" s="18" t="n">
        <v>0</v>
      </c>
      <c r="P48" s="20" t="n">
        <v>0</v>
      </c>
      <c r="Q48" s="18" t="n">
        <v>0</v>
      </c>
      <c r="R48" s="20" t="n">
        <v>0</v>
      </c>
      <c r="S48" s="18" t="n">
        <v>2.00866053</v>
      </c>
      <c r="T48" s="20" t="n">
        <v>0.41149312</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40.17744732</v>
      </c>
      <c r="F50" s="20" t="n">
        <v>0.95867477</v>
      </c>
      <c r="G50" s="18" t="n">
        <v>10.790786</v>
      </c>
      <c r="H50" s="20" t="n">
        <v>0.43612368</v>
      </c>
      <c r="I50" s="18" t="n">
        <v>45.77842671</v>
      </c>
      <c r="J50" s="20" t="n">
        <v>0.99702057</v>
      </c>
      <c r="K50" s="18" t="n">
        <v>0</v>
      </c>
      <c r="L50" s="20" t="n">
        <v>0</v>
      </c>
      <c r="M50" s="18" t="s">
        <v>182</v>
      </c>
      <c r="N50" s="20" t="s">
        <v>182</v>
      </c>
      <c r="O50" s="18" t="n">
        <v>0</v>
      </c>
      <c r="P50" s="20" t="n">
        <v>0</v>
      </c>
      <c r="Q50" s="18" t="n">
        <v>0</v>
      </c>
      <c r="R50" s="20" t="n">
        <v>0</v>
      </c>
      <c r="S50" s="18" t="n">
        <v>3.25333997</v>
      </c>
      <c r="T50" s="20" t="n">
        <v>0.48973712</v>
      </c>
    </row>
    <row r="51" spans="1:20">
      <c r="A51" s="15" t="s">
        <v>226</v>
      </c>
      <c r="B51" s="17" t="n">
        <v>6866</v>
      </c>
      <c r="C51" s="18">
        <f>(115.0/B51*100)</f>
        <v/>
      </c>
      <c r="D51" s="19" t="n">
        <v>6751</v>
      </c>
      <c r="E51" s="18" t="n">
        <v>27.62963297</v>
      </c>
      <c r="F51" s="20" t="n">
        <v>0.81631132</v>
      </c>
      <c r="G51" s="18" t="n">
        <v>10.99788437</v>
      </c>
      <c r="H51" s="20" t="n">
        <v>0.48140995</v>
      </c>
      <c r="I51" s="18" t="n">
        <v>42.90845406</v>
      </c>
      <c r="J51" s="20" t="n">
        <v>1.02166264</v>
      </c>
      <c r="K51" s="18" t="n">
        <v>0</v>
      </c>
      <c r="L51" s="20" t="n">
        <v>0</v>
      </c>
      <c r="M51" s="18" t="s">
        <v>182</v>
      </c>
      <c r="N51" s="20" t="s">
        <v>182</v>
      </c>
      <c r="O51" s="18" t="n">
        <v>10.58020882</v>
      </c>
      <c r="P51" s="20" t="n">
        <v>0.61193897</v>
      </c>
      <c r="Q51" s="18" t="n">
        <v>0</v>
      </c>
      <c r="R51" s="20" t="n">
        <v>0</v>
      </c>
      <c r="S51" s="18" t="n">
        <v>7.88381978</v>
      </c>
      <c r="T51" s="20" t="n">
        <v>1.08604616</v>
      </c>
    </row>
    <row r="52" spans="1:20">
      <c r="A52" s="15" t="s">
        <v>227</v>
      </c>
      <c r="B52" s="17" t="n">
        <v>5809</v>
      </c>
      <c r="C52" s="18">
        <f>(115.0/B52*100)</f>
        <v/>
      </c>
      <c r="D52" s="19" t="n">
        <v>5694</v>
      </c>
      <c r="E52" s="18" t="n">
        <v>44.61400087</v>
      </c>
      <c r="F52" s="20" t="n">
        <v>0.71284313</v>
      </c>
      <c r="G52" s="18" t="n">
        <v>14.72755377</v>
      </c>
      <c r="H52" s="20" t="n">
        <v>0.52738242</v>
      </c>
      <c r="I52" s="18" t="n">
        <v>37.73024267</v>
      </c>
      <c r="J52" s="20" t="n">
        <v>0.76904544</v>
      </c>
      <c r="K52" s="18" t="n">
        <v>0</v>
      </c>
      <c r="L52" s="20" t="n">
        <v>0</v>
      </c>
      <c r="M52" s="18" t="s">
        <v>182</v>
      </c>
      <c r="N52" s="20" t="s">
        <v>182</v>
      </c>
      <c r="O52" s="18" t="n">
        <v>0</v>
      </c>
      <c r="P52" s="20" t="n">
        <v>0</v>
      </c>
      <c r="Q52" s="18" t="n">
        <v>0</v>
      </c>
      <c r="R52" s="20" t="n">
        <v>0</v>
      </c>
      <c r="S52" s="18" t="n">
        <v>2.92820269</v>
      </c>
      <c r="T52" s="20" t="n">
        <v>0.32654186</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40.32456863</v>
      </c>
      <c r="F54" s="20" t="n">
        <v>1.17356768</v>
      </c>
      <c r="G54" s="18" t="n">
        <v>9.580195079999999</v>
      </c>
      <c r="H54" s="20" t="n">
        <v>0.61803796</v>
      </c>
      <c r="I54" s="18" t="n">
        <v>41.51442636</v>
      </c>
      <c r="J54" s="20" t="n">
        <v>1.12317248</v>
      </c>
      <c r="K54" s="18" t="n">
        <v>0</v>
      </c>
      <c r="L54" s="20" t="n">
        <v>0</v>
      </c>
      <c r="M54" s="18" t="s">
        <v>182</v>
      </c>
      <c r="N54" s="20" t="s">
        <v>182</v>
      </c>
      <c r="O54" s="18" t="n">
        <v>0</v>
      </c>
      <c r="P54" s="20" t="n">
        <v>0</v>
      </c>
      <c r="Q54" s="18" t="n">
        <v>0</v>
      </c>
      <c r="R54" s="20" t="n">
        <v>0</v>
      </c>
      <c r="S54" s="18" t="n">
        <v>8.580809929999999</v>
      </c>
      <c r="T54" s="20" t="n">
        <v>0.65308907</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52.2917962</v>
      </c>
      <c r="F56" s="20" t="n">
        <v>1.01762757</v>
      </c>
      <c r="G56" s="18" t="n">
        <v>16.12801717</v>
      </c>
      <c r="H56" s="20" t="n">
        <v>0.71313035</v>
      </c>
      <c r="I56" s="18" t="n">
        <v>30.44733837</v>
      </c>
      <c r="J56" s="20" t="n">
        <v>0.91044117</v>
      </c>
      <c r="K56" s="18" t="n">
        <v>0</v>
      </c>
      <c r="L56" s="20" t="n">
        <v>0</v>
      </c>
      <c r="M56" s="18" t="s">
        <v>182</v>
      </c>
      <c r="N56" s="20" t="s">
        <v>182</v>
      </c>
      <c r="O56" s="18" t="n">
        <v>0</v>
      </c>
      <c r="P56" s="20" t="n">
        <v>0</v>
      </c>
      <c r="Q56" s="18" t="n">
        <v>0</v>
      </c>
      <c r="R56" s="20" t="n">
        <v>0</v>
      </c>
      <c r="S56" s="18" t="n">
        <v>1.13284827</v>
      </c>
      <c r="T56" s="20" t="n">
        <v>0.26915659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40.72356076</v>
      </c>
      <c r="F61" s="20" t="n">
        <v>0.66909304</v>
      </c>
      <c r="G61" s="18" t="n">
        <v>13.78445439</v>
      </c>
      <c r="H61" s="20" t="n">
        <v>0.51793218</v>
      </c>
      <c r="I61" s="18" t="n">
        <v>42.12310782</v>
      </c>
      <c r="J61" s="20" t="n">
        <v>0.78356733</v>
      </c>
      <c r="K61" s="18" t="n">
        <v>0</v>
      </c>
      <c r="L61" s="20" t="n">
        <v>0</v>
      </c>
      <c r="M61" s="18" t="s">
        <v>182</v>
      </c>
      <c r="N61" s="20" t="s">
        <v>182</v>
      </c>
      <c r="O61" s="18" t="n">
        <v>0</v>
      </c>
      <c r="P61" s="20" t="n">
        <v>0</v>
      </c>
      <c r="Q61" s="18" t="n">
        <v>0</v>
      </c>
      <c r="R61" s="20" t="n">
        <v>0</v>
      </c>
      <c r="S61" s="18" t="n">
        <v>3.36887703</v>
      </c>
      <c r="T61" s="20" t="n">
        <v>0.54364534</v>
      </c>
    </row>
    <row r="62" spans="1:20">
      <c r="A62" s="15" t="s">
        <v>237</v>
      </c>
      <c r="B62" s="17" t="n">
        <v>4476</v>
      </c>
      <c r="C62" s="18">
        <f>(5.0/B62*100)</f>
        <v/>
      </c>
      <c r="D62" s="19" t="n">
        <v>4471</v>
      </c>
      <c r="E62" s="18" t="n">
        <v>54.16628411</v>
      </c>
      <c r="F62" s="20" t="n">
        <v>0.66820863</v>
      </c>
      <c r="G62" s="18" t="n">
        <v>15.53981066</v>
      </c>
      <c r="H62" s="20" t="n">
        <v>0.54455764</v>
      </c>
      <c r="I62" s="18" t="n">
        <v>29.69165292</v>
      </c>
      <c r="J62" s="20" t="n">
        <v>0.5874157</v>
      </c>
      <c r="K62" s="18" t="n">
        <v>0</v>
      </c>
      <c r="L62" s="20" t="n">
        <v>0</v>
      </c>
      <c r="M62" s="18" t="s">
        <v>182</v>
      </c>
      <c r="N62" s="20" t="s">
        <v>182</v>
      </c>
      <c r="O62" s="18" t="n">
        <v>0</v>
      </c>
      <c r="P62" s="20" t="n">
        <v>0</v>
      </c>
      <c r="Q62" s="18" t="n">
        <v>0</v>
      </c>
      <c r="R62" s="20" t="n">
        <v>0</v>
      </c>
      <c r="S62" s="18" t="n">
        <v>0.6022523</v>
      </c>
      <c r="T62" s="20" t="n">
        <v>0.0971495</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23.85119467</v>
      </c>
      <c r="F67" s="20" t="n">
        <v>0.83734526</v>
      </c>
      <c r="G67" s="18" t="n">
        <v>10.33371777</v>
      </c>
      <c r="H67" s="20" t="n">
        <v>0.51661586</v>
      </c>
      <c r="I67" s="18" t="n">
        <v>64.04356202</v>
      </c>
      <c r="J67" s="20" t="n">
        <v>0.99563922</v>
      </c>
      <c r="K67" s="18" t="n">
        <v>0</v>
      </c>
      <c r="L67" s="20" t="n">
        <v>0</v>
      </c>
      <c r="M67" s="18" t="s">
        <v>182</v>
      </c>
      <c r="N67" s="20" t="s">
        <v>182</v>
      </c>
      <c r="O67" s="18" t="n">
        <v>0</v>
      </c>
      <c r="P67" s="20" t="n">
        <v>0</v>
      </c>
      <c r="Q67" s="18" t="n">
        <v>0</v>
      </c>
      <c r="R67" s="20" t="n">
        <v>0</v>
      </c>
      <c r="S67" s="18" t="n">
        <v>1.77152555</v>
      </c>
      <c r="T67" s="20" t="n">
        <v>0.21297081</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57.68726713</v>
      </c>
      <c r="F70" s="20" t="n">
        <v>0.77227557</v>
      </c>
      <c r="G70" s="18" t="n">
        <v>11.33124411</v>
      </c>
      <c r="H70" s="20" t="n">
        <v>0.5128739</v>
      </c>
      <c r="I70" s="18" t="n">
        <v>27.61333779</v>
      </c>
      <c r="J70" s="20" t="n">
        <v>0.86895397</v>
      </c>
      <c r="K70" s="18" t="n">
        <v>0</v>
      </c>
      <c r="L70" s="20" t="n">
        <v>0</v>
      </c>
      <c r="M70" s="18" t="s">
        <v>182</v>
      </c>
      <c r="N70" s="20" t="s">
        <v>182</v>
      </c>
      <c r="O70" s="18" t="n">
        <v>0</v>
      </c>
      <c r="P70" s="20" t="n">
        <v>0</v>
      </c>
      <c r="Q70" s="18" t="n">
        <v>0</v>
      </c>
      <c r="R70" s="20" t="n">
        <v>0</v>
      </c>
      <c r="S70" s="18" t="n">
        <v>3.36815097</v>
      </c>
      <c r="T70" s="20" t="n">
        <v>0.36596561</v>
      </c>
    </row>
    <row r="71" spans="1:20">
      <c r="A71" s="15" t="s">
        <v>246</v>
      </c>
      <c r="B71" s="17" t="n">
        <v>6115</v>
      </c>
      <c r="C71" s="18">
        <f>(105.0/B71*100)</f>
        <v/>
      </c>
      <c r="D71" s="19" t="n">
        <v>6010</v>
      </c>
      <c r="E71" s="18" t="n">
        <v>52.03922084</v>
      </c>
      <c r="F71" s="20" t="n">
        <v>0.77355801</v>
      </c>
      <c r="G71" s="18" t="n">
        <v>24.43410316</v>
      </c>
      <c r="H71" s="20" t="n">
        <v>0.68335157</v>
      </c>
      <c r="I71" s="18" t="n">
        <v>22.45466649</v>
      </c>
      <c r="J71" s="20" t="n">
        <v>0.54103017</v>
      </c>
      <c r="K71" s="18" t="n">
        <v>0</v>
      </c>
      <c r="L71" s="20" t="n">
        <v>0</v>
      </c>
      <c r="M71" s="18" t="s">
        <v>182</v>
      </c>
      <c r="N71" s="20" t="s">
        <v>182</v>
      </c>
      <c r="O71" s="18" t="n">
        <v>0</v>
      </c>
      <c r="P71" s="20" t="n">
        <v>0</v>
      </c>
      <c r="Q71" s="18" t="n">
        <v>0</v>
      </c>
      <c r="R71" s="20" t="n">
        <v>0</v>
      </c>
      <c r="S71" s="18" t="n">
        <v>1.0720095</v>
      </c>
      <c r="T71" s="20" t="n">
        <v>0.1053925</v>
      </c>
    </row>
    <row r="72" spans="1:20">
      <c r="A72" s="15" t="s">
        <v>247</v>
      </c>
      <c r="B72" s="17" t="n">
        <v>7708</v>
      </c>
      <c r="C72" s="18">
        <f>(8.0/B72*100)</f>
        <v/>
      </c>
      <c r="D72" s="19" t="n">
        <v>7700</v>
      </c>
      <c r="E72" s="18" t="n">
        <v>50.48475348</v>
      </c>
      <c r="F72" s="20" t="n">
        <v>0.70796129</v>
      </c>
      <c r="G72" s="18" t="n">
        <v>15.38465245</v>
      </c>
      <c r="H72" s="20" t="n">
        <v>0.42313572</v>
      </c>
      <c r="I72" s="18" t="n">
        <v>33.68543908</v>
      </c>
      <c r="J72" s="20" t="n">
        <v>0.69964492</v>
      </c>
      <c r="K72" s="18" t="n">
        <v>0</v>
      </c>
      <c r="L72" s="20" t="n">
        <v>0</v>
      </c>
      <c r="M72" s="18" t="s">
        <v>182</v>
      </c>
      <c r="N72" s="20" t="s">
        <v>182</v>
      </c>
      <c r="O72" s="18" t="n">
        <v>0</v>
      </c>
      <c r="P72" s="20" t="n">
        <v>0</v>
      </c>
      <c r="Q72" s="18" t="n">
        <v>0</v>
      </c>
      <c r="R72" s="20" t="n">
        <v>0</v>
      </c>
      <c r="S72" s="18" t="n">
        <v>0.44515499</v>
      </c>
      <c r="T72" s="20" t="n">
        <v>0.086405</v>
      </c>
    </row>
    <row r="73" spans="1:20">
      <c r="A73" s="15" t="s">
        <v>248</v>
      </c>
      <c r="B73" s="17" t="n">
        <v>8249</v>
      </c>
      <c r="C73" s="18">
        <f>(222.0/B73*100)</f>
        <v/>
      </c>
      <c r="D73" s="19" t="n">
        <v>8027</v>
      </c>
      <c r="E73" s="18" t="n">
        <v>37.22909025</v>
      </c>
      <c r="F73" s="20" t="n">
        <v>0.92253128</v>
      </c>
      <c r="G73" s="18" t="n">
        <v>11.94302855</v>
      </c>
      <c r="H73" s="20" t="n">
        <v>0.4560642</v>
      </c>
      <c r="I73" s="18" t="n">
        <v>49.55152521</v>
      </c>
      <c r="J73" s="20" t="n">
        <v>0.94785218</v>
      </c>
      <c r="K73" s="18" t="n">
        <v>0</v>
      </c>
      <c r="L73" s="20" t="n">
        <v>0</v>
      </c>
      <c r="M73" s="18" t="s">
        <v>182</v>
      </c>
      <c r="N73" s="20" t="s">
        <v>182</v>
      </c>
      <c r="O73" s="18" t="n">
        <v>0</v>
      </c>
      <c r="P73" s="20" t="n">
        <v>0</v>
      </c>
      <c r="Q73" s="18" t="n">
        <v>0</v>
      </c>
      <c r="R73" s="20" t="n">
        <v>0</v>
      </c>
      <c r="S73" s="18" t="n">
        <v>1.27635599</v>
      </c>
      <c r="T73" s="20" t="n">
        <v>0.16435002</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37.37220975</v>
      </c>
      <c r="F77" s="20" t="n">
        <v>0.82709577</v>
      </c>
      <c r="G77" s="18" t="n">
        <v>15.82244164</v>
      </c>
      <c r="H77" s="20" t="n">
        <v>0.53257104</v>
      </c>
      <c r="I77" s="18" t="n">
        <v>36.86793743</v>
      </c>
      <c r="J77" s="20" t="n">
        <v>0.80076327</v>
      </c>
      <c r="K77" s="18" t="n">
        <v>0</v>
      </c>
      <c r="L77" s="20" t="n">
        <v>0</v>
      </c>
      <c r="M77" s="18" t="s">
        <v>182</v>
      </c>
      <c r="N77" s="20" t="s">
        <v>182</v>
      </c>
      <c r="O77" s="18" t="n">
        <v>0</v>
      </c>
      <c r="P77" s="20" t="n">
        <v>0</v>
      </c>
      <c r="Q77" s="18" t="n">
        <v>0</v>
      </c>
      <c r="R77" s="20" t="n">
        <v>0</v>
      </c>
      <c r="S77" s="18" t="n">
        <v>9.937411190000001</v>
      </c>
      <c r="T77" s="20" t="n">
        <v>0.66985063</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327</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(1194.0/B7*100)</f>
        <v/>
      </c>
      <c r="D7" s="19" t="n">
        <v>13336</v>
      </c>
      <c r="E7" s="18" t="n">
        <v>12.25310048</v>
      </c>
      <c r="F7" s="20" t="n">
        <v>0.36458427</v>
      </c>
      <c r="G7" s="18" t="n">
        <v>37.8743111</v>
      </c>
      <c r="H7" s="20" t="n">
        <v>0.57920288</v>
      </c>
      <c r="I7" s="18" t="n">
        <v>23.49780401</v>
      </c>
      <c r="J7" s="20" t="n">
        <v>0.45738213</v>
      </c>
      <c r="K7" s="18" t="n">
        <v>11.157535</v>
      </c>
      <c r="L7" s="20" t="n">
        <v>0.39631426</v>
      </c>
      <c r="M7" s="18" t="n">
        <v>7.9321804</v>
      </c>
      <c r="N7" s="20" t="n">
        <v>0.2743332</v>
      </c>
      <c r="O7" s="18" t="n">
        <v>0.68415205</v>
      </c>
      <c r="P7" s="20" t="n">
        <v>0.08954156000000001</v>
      </c>
      <c r="Q7" s="18" t="s">
        <v>182</v>
      </c>
      <c r="R7" s="20" t="s">
        <v>182</v>
      </c>
      <c r="S7" s="18" t="n">
        <v>0</v>
      </c>
      <c r="T7" s="20" t="n">
        <v>0</v>
      </c>
      <c r="U7" s="18" t="n">
        <v>0</v>
      </c>
      <c r="V7" s="20" t="n">
        <v>0</v>
      </c>
      <c r="W7" s="18" t="n">
        <v>6.60091696</v>
      </c>
      <c r="X7" s="20" t="n">
        <v>0.38601476</v>
      </c>
    </row>
    <row r="8" spans="1:24">
      <c r="A8" s="15" t="s">
        <v>183</v>
      </c>
      <c r="B8" s="17" t="n">
        <v>7007</v>
      </c>
      <c r="C8" s="18">
        <f>(143.0/B8*100)</f>
        <v/>
      </c>
      <c r="D8" s="19" t="n">
        <v>6864</v>
      </c>
      <c r="E8" s="18" t="n">
        <v>16.24109813</v>
      </c>
      <c r="F8" s="20" t="n">
        <v>0.60535881</v>
      </c>
      <c r="G8" s="18" t="n">
        <v>32.62827294</v>
      </c>
      <c r="H8" s="20" t="n">
        <v>0.7254807</v>
      </c>
      <c r="I8" s="18" t="n">
        <v>20.74792795</v>
      </c>
      <c r="J8" s="20" t="n">
        <v>0.50773424</v>
      </c>
      <c r="K8" s="18" t="n">
        <v>10.83771153</v>
      </c>
      <c r="L8" s="20" t="n">
        <v>0.41217709</v>
      </c>
      <c r="M8" s="18" t="n">
        <v>12.34832271</v>
      </c>
      <c r="N8" s="20" t="n">
        <v>0.47349082</v>
      </c>
      <c r="O8" s="18" t="n">
        <v>0.38416514</v>
      </c>
      <c r="P8" s="20" t="n">
        <v>0.10070607</v>
      </c>
      <c r="Q8" s="18" t="s">
        <v>182</v>
      </c>
      <c r="R8" s="20" t="s">
        <v>182</v>
      </c>
      <c r="S8" s="18" t="n">
        <v>0.48216533</v>
      </c>
      <c r="T8" s="20" t="n">
        <v>0.11875491</v>
      </c>
      <c r="U8" s="18" t="n">
        <v>0</v>
      </c>
      <c r="V8" s="20" t="n">
        <v>0</v>
      </c>
      <c r="W8" s="18" t="n">
        <v>6.33033628</v>
      </c>
      <c r="X8" s="20" t="n">
        <v>0.47698406</v>
      </c>
    </row>
    <row r="9" spans="1:24">
      <c r="A9" s="15" t="s">
        <v>184</v>
      </c>
      <c r="B9" s="17" t="n">
        <v>9651</v>
      </c>
      <c r="C9" s="18">
        <f>(547.0/B9*100)</f>
        <v/>
      </c>
      <c r="D9" s="19" t="n">
        <v>9104</v>
      </c>
      <c r="E9" s="18" t="n">
        <v>10.85058813</v>
      </c>
      <c r="F9" s="20" t="n">
        <v>0.43217672</v>
      </c>
      <c r="G9" s="18" t="n">
        <v>30.08079267</v>
      </c>
      <c r="H9" s="20" t="n">
        <v>0.66388444</v>
      </c>
      <c r="I9" s="18" t="n">
        <v>23.57671926</v>
      </c>
      <c r="J9" s="20" t="n">
        <v>0.48945618</v>
      </c>
      <c r="K9" s="18" t="n">
        <v>13.80454867</v>
      </c>
      <c r="L9" s="20" t="n">
        <v>0.3289325</v>
      </c>
      <c r="M9" s="18" t="n">
        <v>11.93743401</v>
      </c>
      <c r="N9" s="20" t="n">
        <v>0.46413723</v>
      </c>
      <c r="O9" s="18" t="n">
        <v>0.05004097</v>
      </c>
      <c r="P9" s="20" t="n">
        <v>0.01991098</v>
      </c>
      <c r="Q9" s="18" t="s">
        <v>182</v>
      </c>
      <c r="R9" s="20" t="s">
        <v>182</v>
      </c>
      <c r="S9" s="18" t="n">
        <v>3.15349364</v>
      </c>
      <c r="T9" s="20" t="n">
        <v>0.5633157600000001</v>
      </c>
      <c r="U9" s="18" t="n">
        <v>0</v>
      </c>
      <c r="V9" s="20" t="n">
        <v>0</v>
      </c>
      <c r="W9" s="18" t="n">
        <v>6.54638266</v>
      </c>
      <c r="X9" s="20" t="n">
        <v>0.49881383</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(114.0/B11*100)</f>
        <v/>
      </c>
      <c r="D11" s="19" t="n">
        <v>6939</v>
      </c>
      <c r="E11" s="18" t="n">
        <v>15.182746</v>
      </c>
      <c r="F11" s="20" t="n">
        <v>0.53614401</v>
      </c>
      <c r="G11" s="18" t="n">
        <v>23.92165256</v>
      </c>
      <c r="H11" s="20" t="n">
        <v>0.66437258</v>
      </c>
      <c r="I11" s="18" t="n">
        <v>21.7689084</v>
      </c>
      <c r="J11" s="20" t="n">
        <v>0.5397737</v>
      </c>
      <c r="K11" s="18" t="n">
        <v>16.70953431</v>
      </c>
      <c r="L11" s="20" t="n">
        <v>0.56221117</v>
      </c>
      <c r="M11" s="18" t="n">
        <v>14.97462825</v>
      </c>
      <c r="N11" s="20" t="n">
        <v>0.61785079</v>
      </c>
      <c r="O11" s="18" t="n">
        <v>0.51160304</v>
      </c>
      <c r="P11" s="20" t="n">
        <v>0.12355617</v>
      </c>
      <c r="Q11" s="18" t="s">
        <v>182</v>
      </c>
      <c r="R11" s="20" t="s">
        <v>182</v>
      </c>
      <c r="S11" s="18" t="n">
        <v>0</v>
      </c>
      <c r="T11" s="20" t="n">
        <v>0</v>
      </c>
      <c r="U11" s="18" t="n">
        <v>0</v>
      </c>
      <c r="V11" s="20" t="n">
        <v>0</v>
      </c>
      <c r="W11" s="18" t="n">
        <v>6.93092744</v>
      </c>
      <c r="X11" s="20" t="n">
        <v>0.60980727</v>
      </c>
    </row>
    <row r="12" spans="1:24">
      <c r="A12" s="15" t="s">
        <v>187</v>
      </c>
      <c r="B12" s="17" t="n">
        <v>6894</v>
      </c>
      <c r="C12" s="18">
        <f>(127.0/B12*100)</f>
        <v/>
      </c>
      <c r="D12" s="19" t="n">
        <v>6767</v>
      </c>
      <c r="E12" s="18" t="n">
        <v>14.37368366</v>
      </c>
      <c r="F12" s="20" t="n">
        <v>0.5545131</v>
      </c>
      <c r="G12" s="18" t="n">
        <v>27.31858423</v>
      </c>
      <c r="H12" s="20" t="n">
        <v>0.70215237</v>
      </c>
      <c r="I12" s="18" t="n">
        <v>21.67258276</v>
      </c>
      <c r="J12" s="20" t="n">
        <v>0.60175038</v>
      </c>
      <c r="K12" s="18" t="n">
        <v>13.38531853</v>
      </c>
      <c r="L12" s="20" t="n">
        <v>0.49677059</v>
      </c>
      <c r="M12" s="18" t="n">
        <v>15.52761829</v>
      </c>
      <c r="N12" s="20" t="n">
        <v>0.5861727</v>
      </c>
      <c r="O12" s="18" t="n">
        <v>0.27941933</v>
      </c>
      <c r="P12" s="20" t="n">
        <v>0.06467172</v>
      </c>
      <c r="Q12" s="18" t="s">
        <v>182</v>
      </c>
      <c r="R12" s="20" t="s">
        <v>182</v>
      </c>
      <c r="S12" s="18" t="n">
        <v>2.37512526</v>
      </c>
      <c r="T12" s="20" t="n">
        <v>0.59821216</v>
      </c>
      <c r="U12" s="18" t="n">
        <v>0</v>
      </c>
      <c r="V12" s="20" t="n">
        <v>0</v>
      </c>
      <c r="W12" s="18" t="n">
        <v>5.06766794</v>
      </c>
      <c r="X12" s="20" t="n">
        <v>0.41688088</v>
      </c>
    </row>
    <row r="13" spans="1:24">
      <c r="A13" s="15" t="s">
        <v>188</v>
      </c>
      <c r="B13" s="17" t="n">
        <v>7161</v>
      </c>
      <c r="C13" s="18">
        <f>(315.0/B13*100)</f>
        <v/>
      </c>
      <c r="D13" s="19" t="n">
        <v>6846</v>
      </c>
      <c r="E13" s="18" t="n">
        <v>10.29262341</v>
      </c>
      <c r="F13" s="20" t="n">
        <v>0.44636714</v>
      </c>
      <c r="G13" s="18" t="n">
        <v>36.28547148</v>
      </c>
      <c r="H13" s="20" t="n">
        <v>0.74392672</v>
      </c>
      <c r="I13" s="18" t="n">
        <v>26.49497574</v>
      </c>
      <c r="J13" s="20" t="n">
        <v>0.66143445</v>
      </c>
      <c r="K13" s="18" t="n">
        <v>10.23386343</v>
      </c>
      <c r="L13" s="20" t="n">
        <v>0.43890045</v>
      </c>
      <c r="M13" s="18" t="n">
        <v>6.54063458</v>
      </c>
      <c r="N13" s="20" t="n">
        <v>0.36080157</v>
      </c>
      <c r="O13" s="18" t="n">
        <v>0.2169277</v>
      </c>
      <c r="P13" s="20" t="n">
        <v>0.05239598</v>
      </c>
      <c r="Q13" s="18" t="s">
        <v>182</v>
      </c>
      <c r="R13" s="20" t="s">
        <v>182</v>
      </c>
      <c r="S13" s="18" t="n">
        <v>4.18968514</v>
      </c>
      <c r="T13" s="20" t="n">
        <v>0.48142632</v>
      </c>
      <c r="U13" s="18" t="n">
        <v>0</v>
      </c>
      <c r="V13" s="20" t="n">
        <v>0</v>
      </c>
      <c r="W13" s="18" t="n">
        <v>5.74581852</v>
      </c>
      <c r="X13" s="20" t="n">
        <v>0.5382941</v>
      </c>
    </row>
    <row r="14" spans="1:24">
      <c r="A14" s="15" t="s">
        <v>189</v>
      </c>
      <c r="B14" s="17" t="n">
        <v>5587</v>
      </c>
      <c r="C14" s="18">
        <f>(192.0/B14*100)</f>
        <v/>
      </c>
      <c r="D14" s="19" t="n">
        <v>5395</v>
      </c>
      <c r="E14" s="18" t="n">
        <v>15.39149081</v>
      </c>
      <c r="F14" s="20" t="n">
        <v>0.5141297500000001</v>
      </c>
      <c r="G14" s="18" t="n">
        <v>36.24744814</v>
      </c>
      <c r="H14" s="20" t="n">
        <v>0.73519543</v>
      </c>
      <c r="I14" s="18" t="n">
        <v>24.81597691</v>
      </c>
      <c r="J14" s="20" t="n">
        <v>0.573009</v>
      </c>
      <c r="K14" s="18" t="n">
        <v>11.77088656</v>
      </c>
      <c r="L14" s="20" t="n">
        <v>0.5222560000000001</v>
      </c>
      <c r="M14" s="18" t="n">
        <v>8.90741921</v>
      </c>
      <c r="N14" s="20" t="n">
        <v>0.42044005</v>
      </c>
      <c r="O14" s="18" t="n">
        <v>0.61419571</v>
      </c>
      <c r="P14" s="20" t="n">
        <v>0.11398136</v>
      </c>
      <c r="Q14" s="18" t="s">
        <v>182</v>
      </c>
      <c r="R14" s="20" t="s">
        <v>182</v>
      </c>
      <c r="S14" s="18" t="n">
        <v>0</v>
      </c>
      <c r="T14" s="20" t="n">
        <v>0</v>
      </c>
      <c r="U14" s="18" t="n">
        <v>0</v>
      </c>
      <c r="V14" s="20" t="n">
        <v>0</v>
      </c>
      <c r="W14" s="18" t="n">
        <v>2.25258266</v>
      </c>
      <c r="X14" s="20" t="n">
        <v>0.25313381</v>
      </c>
    </row>
    <row r="15" spans="1:24">
      <c r="A15" s="15" t="s">
        <v>190</v>
      </c>
      <c r="B15" s="17" t="n">
        <v>5882</v>
      </c>
      <c r="C15" s="18">
        <f>(145.0/B15*100)</f>
        <v/>
      </c>
      <c r="D15" s="19" t="n">
        <v>5737</v>
      </c>
      <c r="E15" s="18" t="n">
        <v>9.70181607</v>
      </c>
      <c r="F15" s="20" t="n">
        <v>0.4832003</v>
      </c>
      <c r="G15" s="18" t="n">
        <v>37.7923123</v>
      </c>
      <c r="H15" s="20" t="n">
        <v>0.80446672</v>
      </c>
      <c r="I15" s="18" t="n">
        <v>26.79217977</v>
      </c>
      <c r="J15" s="20" t="n">
        <v>0.63255091</v>
      </c>
      <c r="K15" s="18" t="n">
        <v>12.5938494</v>
      </c>
      <c r="L15" s="20" t="n">
        <v>0.46289564</v>
      </c>
      <c r="M15" s="18" t="n">
        <v>8.04566385</v>
      </c>
      <c r="N15" s="20" t="n">
        <v>0.40437161</v>
      </c>
      <c r="O15" s="18" t="n">
        <v>0.47078478</v>
      </c>
      <c r="P15" s="20" t="n">
        <v>0.10640926</v>
      </c>
      <c r="Q15" s="18" t="s">
        <v>182</v>
      </c>
      <c r="R15" s="20" t="s">
        <v>182</v>
      </c>
      <c r="S15" s="18" t="n">
        <v>1.02877474</v>
      </c>
      <c r="T15" s="20" t="n">
        <v>0.46107984</v>
      </c>
      <c r="U15" s="18" t="n">
        <v>0</v>
      </c>
      <c r="V15" s="20" t="n">
        <v>0</v>
      </c>
      <c r="W15" s="18" t="n">
        <v>3.57461909</v>
      </c>
      <c r="X15" s="20" t="n">
        <v>0.3960795</v>
      </c>
    </row>
    <row r="16" spans="1:24">
      <c r="A16" s="15" t="s">
        <v>191</v>
      </c>
      <c r="B16" s="17" t="n">
        <v>6108</v>
      </c>
      <c r="C16" s="18">
        <f>(258.0/B16*100)</f>
        <v/>
      </c>
      <c r="D16" s="19" t="n">
        <v>5850</v>
      </c>
      <c r="E16" s="18" t="n">
        <v>11.66081555</v>
      </c>
      <c r="F16" s="20" t="n">
        <v>0.46371062</v>
      </c>
      <c r="G16" s="18" t="n">
        <v>28.01830031</v>
      </c>
      <c r="H16" s="20" t="n">
        <v>0.65801209</v>
      </c>
      <c r="I16" s="18" t="n">
        <v>22.08941997</v>
      </c>
      <c r="J16" s="20" t="n">
        <v>0.54851083</v>
      </c>
      <c r="K16" s="18" t="n">
        <v>14.72322354</v>
      </c>
      <c r="L16" s="20" t="n">
        <v>0.52597304</v>
      </c>
      <c r="M16" s="18" t="n">
        <v>15.140398</v>
      </c>
      <c r="N16" s="20" t="n">
        <v>0.55439342</v>
      </c>
      <c r="O16" s="18" t="n">
        <v>0.51344234</v>
      </c>
      <c r="P16" s="20" t="n">
        <v>0.08759559</v>
      </c>
      <c r="Q16" s="18" t="s">
        <v>182</v>
      </c>
      <c r="R16" s="20" t="s">
        <v>182</v>
      </c>
      <c r="S16" s="18" t="n">
        <v>0</v>
      </c>
      <c r="T16" s="20" t="n">
        <v>0</v>
      </c>
      <c r="U16" s="18" t="n">
        <v>0</v>
      </c>
      <c r="V16" s="20" t="n">
        <v>0</v>
      </c>
      <c r="W16" s="18" t="n">
        <v>7.85440029</v>
      </c>
      <c r="X16" s="20" t="n">
        <v>0.65514195</v>
      </c>
    </row>
    <row r="17" spans="1:24">
      <c r="A17" s="15" t="s">
        <v>192</v>
      </c>
      <c r="B17" s="17" t="n">
        <v>6504</v>
      </c>
      <c r="C17" s="18">
        <f>(784.0/B17*100)</f>
        <v/>
      </c>
      <c r="D17" s="19" t="n">
        <v>5720</v>
      </c>
      <c r="E17" s="18" t="n">
        <v>19.53610596</v>
      </c>
      <c r="F17" s="20" t="n">
        <v>0.55177445</v>
      </c>
      <c r="G17" s="18" t="n">
        <v>32.49980809</v>
      </c>
      <c r="H17" s="20" t="n">
        <v>0.77459873</v>
      </c>
      <c r="I17" s="18" t="n">
        <v>22.04970716</v>
      </c>
      <c r="J17" s="20" t="n">
        <v>0.55991106</v>
      </c>
      <c r="K17" s="18" t="n">
        <v>10.50718111</v>
      </c>
      <c r="L17" s="20" t="n">
        <v>0.48263015</v>
      </c>
      <c r="M17" s="18" t="n">
        <v>8.883213469999999</v>
      </c>
      <c r="N17" s="20" t="n">
        <v>0.42546998</v>
      </c>
      <c r="O17" s="18" t="n">
        <v>0</v>
      </c>
      <c r="P17" s="20" t="n">
        <v>0</v>
      </c>
      <c r="Q17" s="18" t="s">
        <v>182</v>
      </c>
      <c r="R17" s="20" t="s">
        <v>182</v>
      </c>
      <c r="S17" s="18" t="n">
        <v>2.58975237</v>
      </c>
      <c r="T17" s="20" t="n">
        <v>0.34400553</v>
      </c>
      <c r="U17" s="18" t="n">
        <v>0</v>
      </c>
      <c r="V17" s="20" t="n">
        <v>0</v>
      </c>
      <c r="W17" s="18" t="n">
        <v>3.93423183</v>
      </c>
      <c r="X17" s="20" t="n">
        <v>0.44814809</v>
      </c>
    </row>
    <row r="18" spans="1:24">
      <c r="A18" s="15" t="s">
        <v>193</v>
      </c>
      <c r="B18" s="17" t="n">
        <v>5532</v>
      </c>
      <c r="C18" s="18">
        <f>(39.0/B18*100)</f>
        <v/>
      </c>
      <c r="D18" s="19" t="n">
        <v>5493</v>
      </c>
      <c r="E18" s="18" t="n">
        <v>15.06306643</v>
      </c>
      <c r="F18" s="20" t="n">
        <v>0.5766960800000001</v>
      </c>
      <c r="G18" s="18" t="n">
        <v>20.31554672</v>
      </c>
      <c r="H18" s="20" t="n">
        <v>0.6935376599999999</v>
      </c>
      <c r="I18" s="18" t="n">
        <v>21.03101345</v>
      </c>
      <c r="J18" s="20" t="n">
        <v>0.64821536</v>
      </c>
      <c r="K18" s="18" t="n">
        <v>19.49506105</v>
      </c>
      <c r="L18" s="20" t="n">
        <v>0.66333914</v>
      </c>
      <c r="M18" s="18" t="n">
        <v>15.91056416</v>
      </c>
      <c r="N18" s="20" t="n">
        <v>0.52283817</v>
      </c>
      <c r="O18" s="18" t="n">
        <v>1.16376988</v>
      </c>
      <c r="P18" s="20" t="n">
        <v>0.19341029</v>
      </c>
      <c r="Q18" s="18" t="s">
        <v>182</v>
      </c>
      <c r="R18" s="20" t="s">
        <v>182</v>
      </c>
      <c r="S18" s="18" t="n">
        <v>0</v>
      </c>
      <c r="T18" s="20" t="n">
        <v>0</v>
      </c>
      <c r="U18" s="18" t="n">
        <v>0</v>
      </c>
      <c r="V18" s="20" t="n">
        <v>0</v>
      </c>
      <c r="W18" s="18" t="n">
        <v>7.0209783</v>
      </c>
      <c r="X18" s="20" t="n">
        <v>0.83792078</v>
      </c>
    </row>
    <row r="19" spans="1:24">
      <c r="A19" s="15" t="s">
        <v>194</v>
      </c>
      <c r="B19" s="17" t="n">
        <v>5658</v>
      </c>
      <c r="C19" s="18">
        <f>(137.0/B19*100)</f>
        <v/>
      </c>
      <c r="D19" s="19" t="n">
        <v>5521</v>
      </c>
      <c r="E19" s="18" t="n">
        <v>11.69940969</v>
      </c>
      <c r="F19" s="20" t="n">
        <v>0.5396363</v>
      </c>
      <c r="G19" s="18" t="n">
        <v>27.41396633</v>
      </c>
      <c r="H19" s="20" t="n">
        <v>0.80041915</v>
      </c>
      <c r="I19" s="18" t="n">
        <v>25.78578178</v>
      </c>
      <c r="J19" s="20" t="n">
        <v>0.64287191</v>
      </c>
      <c r="K19" s="18" t="n">
        <v>14.71202985</v>
      </c>
      <c r="L19" s="20" t="n">
        <v>0.5954059900000001</v>
      </c>
      <c r="M19" s="18" t="n">
        <v>15.11919207</v>
      </c>
      <c r="N19" s="20" t="n">
        <v>0.58257973</v>
      </c>
      <c r="O19" s="18" t="n">
        <v>0.6434072</v>
      </c>
      <c r="P19" s="20" t="n">
        <v>0.13334194</v>
      </c>
      <c r="Q19" s="18" t="s">
        <v>182</v>
      </c>
      <c r="R19" s="20" t="s">
        <v>182</v>
      </c>
      <c r="S19" s="18" t="n">
        <v>0</v>
      </c>
      <c r="T19" s="20" t="n">
        <v>0</v>
      </c>
      <c r="U19" s="18" t="n">
        <v>0</v>
      </c>
      <c r="V19" s="20" t="n">
        <v>0</v>
      </c>
      <c r="W19" s="18" t="n">
        <v>4.62621308</v>
      </c>
      <c r="X19" s="20" t="n">
        <v>0.48564094</v>
      </c>
    </row>
    <row r="20" spans="1:24">
      <c r="A20" s="15" t="s">
        <v>195</v>
      </c>
      <c r="B20" s="17" t="n">
        <v>3371</v>
      </c>
      <c r="C20" s="18">
        <f>(81.0/B20*100)</f>
        <v/>
      </c>
      <c r="D20" s="19" t="n">
        <v>3290</v>
      </c>
      <c r="E20" s="18" t="n">
        <v>12.53461131</v>
      </c>
      <c r="F20" s="20" t="n">
        <v>0.56991232</v>
      </c>
      <c r="G20" s="18" t="n">
        <v>33.43499726</v>
      </c>
      <c r="H20" s="20" t="n">
        <v>0.85328476</v>
      </c>
      <c r="I20" s="18" t="n">
        <v>28.86848868</v>
      </c>
      <c r="J20" s="20" t="n">
        <v>0.81016551</v>
      </c>
      <c r="K20" s="18" t="n">
        <v>13.01226928</v>
      </c>
      <c r="L20" s="20" t="n">
        <v>0.61268307</v>
      </c>
      <c r="M20" s="18" t="n">
        <v>8.2252066</v>
      </c>
      <c r="N20" s="20" t="n">
        <v>0.4392196</v>
      </c>
      <c r="O20" s="18" t="n">
        <v>0</v>
      </c>
      <c r="P20" s="20" t="n">
        <v>0</v>
      </c>
      <c r="Q20" s="18" t="s">
        <v>182</v>
      </c>
      <c r="R20" s="20" t="s">
        <v>182</v>
      </c>
      <c r="S20" s="18" t="n">
        <v>0</v>
      </c>
      <c r="T20" s="20" t="n">
        <v>0</v>
      </c>
      <c r="U20" s="18" t="n">
        <v>0</v>
      </c>
      <c r="V20" s="20" t="n">
        <v>0</v>
      </c>
      <c r="W20" s="18" t="n">
        <v>3.92442688</v>
      </c>
      <c r="X20" s="20" t="n">
        <v>0.35719542</v>
      </c>
    </row>
    <row r="21" spans="1:24">
      <c r="A21" s="15" t="s">
        <v>196</v>
      </c>
      <c r="B21" s="17" t="n">
        <v>5741</v>
      </c>
      <c r="C21" s="18">
        <f>(79.0/B21*100)</f>
        <v/>
      </c>
      <c r="D21" s="19" t="n">
        <v>5662</v>
      </c>
      <c r="E21" s="18" t="n">
        <v>7.97300467</v>
      </c>
      <c r="F21" s="20" t="n">
        <v>0.38478774</v>
      </c>
      <c r="G21" s="18" t="n">
        <v>33.31348364</v>
      </c>
      <c r="H21" s="20" t="n">
        <v>0.70015883</v>
      </c>
      <c r="I21" s="18" t="n">
        <v>28.79756253</v>
      </c>
      <c r="J21" s="20" t="n">
        <v>0.50169025</v>
      </c>
      <c r="K21" s="18" t="n">
        <v>17.32419356</v>
      </c>
      <c r="L21" s="20" t="n">
        <v>0.51370417</v>
      </c>
      <c r="M21" s="18" t="n">
        <v>10.31798614</v>
      </c>
      <c r="N21" s="20" t="n">
        <v>0.44258133</v>
      </c>
      <c r="O21" s="18" t="n">
        <v>0.18196995</v>
      </c>
      <c r="P21" s="20" t="n">
        <v>0.05700395</v>
      </c>
      <c r="Q21" s="18" t="s">
        <v>182</v>
      </c>
      <c r="R21" s="20" t="s">
        <v>182</v>
      </c>
      <c r="S21" s="18" t="n">
        <v>0</v>
      </c>
      <c r="T21" s="20" t="n">
        <v>0</v>
      </c>
      <c r="U21" s="18" t="n">
        <v>0</v>
      </c>
      <c r="V21" s="20" t="n">
        <v>0</v>
      </c>
      <c r="W21" s="18" t="n">
        <v>2.09179951</v>
      </c>
      <c r="X21" s="20" t="n">
        <v>0.21911614</v>
      </c>
    </row>
    <row r="22" spans="1:24">
      <c r="A22" s="15" t="s">
        <v>197</v>
      </c>
      <c r="B22" s="17" t="n">
        <v>6598</v>
      </c>
      <c r="C22" s="18">
        <f>(100.0/B22*100)</f>
        <v/>
      </c>
      <c r="D22" s="19" t="n">
        <v>6498</v>
      </c>
      <c r="E22" s="18" t="n">
        <v>13.03272328</v>
      </c>
      <c r="F22" s="20" t="n">
        <v>1.36977442</v>
      </c>
      <c r="G22" s="18" t="n">
        <v>22.43819374</v>
      </c>
      <c r="H22" s="20" t="n">
        <v>0.79493772</v>
      </c>
      <c r="I22" s="18" t="n">
        <v>19.50155222</v>
      </c>
      <c r="J22" s="20" t="n">
        <v>0.72379352</v>
      </c>
      <c r="K22" s="18" t="n">
        <v>12.86330937</v>
      </c>
      <c r="L22" s="20" t="n">
        <v>0.50810761</v>
      </c>
      <c r="M22" s="18" t="n">
        <v>12.20300579</v>
      </c>
      <c r="N22" s="20" t="n">
        <v>0.5733204200000001</v>
      </c>
      <c r="O22" s="18" t="n">
        <v>2.35867267</v>
      </c>
      <c r="P22" s="20" t="n">
        <v>0.31567483</v>
      </c>
      <c r="Q22" s="18" t="s">
        <v>182</v>
      </c>
      <c r="R22" s="20" t="s">
        <v>182</v>
      </c>
      <c r="S22" s="18" t="n">
        <v>10.38432823</v>
      </c>
      <c r="T22" s="20" t="n">
        <v>1.34076654</v>
      </c>
      <c r="U22" s="18" t="n">
        <v>0</v>
      </c>
      <c r="V22" s="20" t="n">
        <v>0</v>
      </c>
      <c r="W22" s="18" t="n">
        <v>7.21821471</v>
      </c>
      <c r="X22" s="20" t="n">
        <v>0.73009355</v>
      </c>
    </row>
    <row r="23" spans="1:24">
      <c r="A23" s="15" t="s">
        <v>198</v>
      </c>
      <c r="B23" s="17" t="n">
        <v>11583</v>
      </c>
      <c r="C23" s="18">
        <f>(512.0/B23*100)</f>
        <v/>
      </c>
      <c r="D23" s="19" t="n">
        <v>11071</v>
      </c>
      <c r="E23" s="18" t="n">
        <v>8.6624035</v>
      </c>
      <c r="F23" s="20" t="n">
        <v>0.41852144</v>
      </c>
      <c r="G23" s="18" t="n">
        <v>22.76708997</v>
      </c>
      <c r="H23" s="20" t="n">
        <v>0.59660538</v>
      </c>
      <c r="I23" s="18" t="n">
        <v>25.40290364</v>
      </c>
      <c r="J23" s="20" t="n">
        <v>0.60603408</v>
      </c>
      <c r="K23" s="18" t="n">
        <v>22.17591604</v>
      </c>
      <c r="L23" s="20" t="n">
        <v>0.57057483</v>
      </c>
      <c r="M23" s="18" t="n">
        <v>14.8198659</v>
      </c>
      <c r="N23" s="20" t="n">
        <v>0.44573882</v>
      </c>
      <c r="O23" s="18" t="n">
        <v>0.42102046</v>
      </c>
      <c r="P23" s="20" t="n">
        <v>0.10167526</v>
      </c>
      <c r="Q23" s="18" t="s">
        <v>182</v>
      </c>
      <c r="R23" s="20" t="s">
        <v>182</v>
      </c>
      <c r="S23" s="18" t="n">
        <v>0</v>
      </c>
      <c r="T23" s="20" t="n">
        <v>0</v>
      </c>
      <c r="U23" s="18" t="n">
        <v>0</v>
      </c>
      <c r="V23" s="20" t="n">
        <v>0</v>
      </c>
      <c r="W23" s="18" t="n">
        <v>5.75080048</v>
      </c>
      <c r="X23" s="20" t="n">
        <v>0.4744758</v>
      </c>
    </row>
    <row r="24" spans="1:24">
      <c r="A24" s="15" t="s">
        <v>199</v>
      </c>
      <c r="B24" s="17" t="n">
        <v>6647</v>
      </c>
      <c r="C24" s="18">
        <f>(17.0/B24*100)</f>
        <v/>
      </c>
      <c r="D24" s="19" t="n">
        <v>6630</v>
      </c>
      <c r="E24" s="18" t="n">
        <v>25.49367979</v>
      </c>
      <c r="F24" s="20" t="n">
        <v>0.62260465</v>
      </c>
      <c r="G24" s="18" t="n">
        <v>42.59834979</v>
      </c>
      <c r="H24" s="20" t="n">
        <v>0.80238756</v>
      </c>
      <c r="I24" s="18" t="n">
        <v>19.17687846</v>
      </c>
      <c r="J24" s="20" t="n">
        <v>0.57460025</v>
      </c>
      <c r="K24" s="18" t="n">
        <v>4.72289884</v>
      </c>
      <c r="L24" s="20" t="n">
        <v>0.32062522</v>
      </c>
      <c r="M24" s="18" t="n">
        <v>5.9177211</v>
      </c>
      <c r="N24" s="20" t="n">
        <v>0.33609563</v>
      </c>
      <c r="O24" s="18" t="n">
        <v>0.74251018</v>
      </c>
      <c r="P24" s="20" t="n">
        <v>0.13552629</v>
      </c>
      <c r="Q24" s="18" t="s">
        <v>182</v>
      </c>
      <c r="R24" s="20" t="s">
        <v>182</v>
      </c>
      <c r="S24" s="18" t="n">
        <v>0</v>
      </c>
      <c r="T24" s="20" t="n">
        <v>0</v>
      </c>
      <c r="U24" s="18" t="n">
        <v>0</v>
      </c>
      <c r="V24" s="20" t="n">
        <v>0</v>
      </c>
      <c r="W24" s="18" t="n">
        <v>1.34796185</v>
      </c>
      <c r="X24" s="20" t="n">
        <v>0.25171712</v>
      </c>
    </row>
    <row r="25" spans="1:24">
      <c r="A25" s="15" t="s">
        <v>200</v>
      </c>
      <c r="B25" s="17" t="n">
        <v>5581</v>
      </c>
      <c r="C25" s="18">
        <f>(28.0/B25*100)</f>
        <v/>
      </c>
      <c r="D25" s="19" t="n">
        <v>5553</v>
      </c>
      <c r="E25" s="18" t="n">
        <v>22.3267883</v>
      </c>
      <c r="F25" s="20" t="n">
        <v>0.74001805</v>
      </c>
      <c r="G25" s="18" t="n">
        <v>34.7129989</v>
      </c>
      <c r="H25" s="20" t="n">
        <v>0.70319874</v>
      </c>
      <c r="I25" s="18" t="n">
        <v>28.34866366</v>
      </c>
      <c r="J25" s="20" t="n">
        <v>0.67349245</v>
      </c>
      <c r="K25" s="18" t="n">
        <v>9.093459810000001</v>
      </c>
      <c r="L25" s="20" t="n">
        <v>0.34275761</v>
      </c>
      <c r="M25" s="18" t="n">
        <v>4.56570727</v>
      </c>
      <c r="N25" s="20" t="n">
        <v>0.28386795</v>
      </c>
      <c r="O25" s="18" t="n">
        <v>0.26888821</v>
      </c>
      <c r="P25" s="20" t="n">
        <v>0.07687529999999999</v>
      </c>
      <c r="Q25" s="18" t="s">
        <v>182</v>
      </c>
      <c r="R25" s="20" t="s">
        <v>182</v>
      </c>
      <c r="S25" s="18" t="n">
        <v>0</v>
      </c>
      <c r="T25" s="20" t="n">
        <v>0</v>
      </c>
      <c r="U25" s="18" t="n">
        <v>0</v>
      </c>
      <c r="V25" s="20" t="n">
        <v>0</v>
      </c>
      <c r="W25" s="18" t="n">
        <v>0.68349385</v>
      </c>
      <c r="X25" s="20" t="n">
        <v>0.14199838</v>
      </c>
    </row>
    <row r="26" spans="1:24">
      <c r="A26" s="15" t="s">
        <v>201</v>
      </c>
      <c r="B26" s="17" t="n">
        <v>4869</v>
      </c>
      <c r="C26" s="18">
        <f>(100.0/B26*100)</f>
        <v/>
      </c>
      <c r="D26" s="19" t="n">
        <v>4769</v>
      </c>
      <c r="E26" s="18" t="n">
        <v>13.07254091</v>
      </c>
      <c r="F26" s="20" t="n">
        <v>0.56791973</v>
      </c>
      <c r="G26" s="18" t="n">
        <v>29.22575126</v>
      </c>
      <c r="H26" s="20" t="n">
        <v>0.64962651</v>
      </c>
      <c r="I26" s="18" t="n">
        <v>26.26014508</v>
      </c>
      <c r="J26" s="20" t="n">
        <v>0.73716975</v>
      </c>
      <c r="K26" s="18" t="n">
        <v>17.00306256</v>
      </c>
      <c r="L26" s="20" t="n">
        <v>0.6703987</v>
      </c>
      <c r="M26" s="18" t="n">
        <v>12.06665493</v>
      </c>
      <c r="N26" s="20" t="n">
        <v>0.5105039099999999</v>
      </c>
      <c r="O26" s="18" t="n">
        <v>0</v>
      </c>
      <c r="P26" s="20" t="n">
        <v>0</v>
      </c>
      <c r="Q26" s="18" t="s">
        <v>182</v>
      </c>
      <c r="R26" s="20" t="s">
        <v>182</v>
      </c>
      <c r="S26" s="18" t="n">
        <v>0</v>
      </c>
      <c r="T26" s="20" t="n">
        <v>0</v>
      </c>
      <c r="U26" s="18" t="n">
        <v>0</v>
      </c>
      <c r="V26" s="20" t="n">
        <v>0</v>
      </c>
      <c r="W26" s="18" t="n">
        <v>2.37184525</v>
      </c>
      <c r="X26" s="20" t="n">
        <v>0.2576856</v>
      </c>
    </row>
    <row r="27" spans="1:24">
      <c r="A27" s="15" t="s">
        <v>202</v>
      </c>
      <c r="B27" s="17" t="n">
        <v>5299</v>
      </c>
      <c r="C27" s="18">
        <f>(174.0/B27*100)</f>
        <v/>
      </c>
      <c r="D27" s="19" t="n">
        <v>5125</v>
      </c>
      <c r="E27" s="18" t="n">
        <v>11.30694115</v>
      </c>
      <c r="F27" s="20" t="n">
        <v>0.43767015</v>
      </c>
      <c r="G27" s="18" t="n">
        <v>28.81957925</v>
      </c>
      <c r="H27" s="20" t="n">
        <v>0.52196948</v>
      </c>
      <c r="I27" s="18" t="n">
        <v>22.20265498</v>
      </c>
      <c r="J27" s="20" t="n">
        <v>0.61999522</v>
      </c>
      <c r="K27" s="18" t="n">
        <v>14.13512992</v>
      </c>
      <c r="L27" s="20" t="n">
        <v>0.48938374</v>
      </c>
      <c r="M27" s="18" t="n">
        <v>12.75214956</v>
      </c>
      <c r="N27" s="20" t="n">
        <v>0.4633988</v>
      </c>
      <c r="O27" s="18" t="n">
        <v>1.20784237</v>
      </c>
      <c r="P27" s="20" t="n">
        <v>0.13609798</v>
      </c>
      <c r="Q27" s="18" t="s">
        <v>182</v>
      </c>
      <c r="R27" s="20" t="s">
        <v>182</v>
      </c>
      <c r="S27" s="18" t="n">
        <v>0</v>
      </c>
      <c r="T27" s="20" t="n">
        <v>0</v>
      </c>
      <c r="U27" s="18" t="n">
        <v>0</v>
      </c>
      <c r="V27" s="20" t="n">
        <v>0</v>
      </c>
      <c r="W27" s="18" t="n">
        <v>9.57570276</v>
      </c>
      <c r="X27" s="20" t="n">
        <v>0.37665179</v>
      </c>
    </row>
    <row r="28" spans="1:24">
      <c r="A28" s="15" t="s">
        <v>203</v>
      </c>
      <c r="B28" s="17" t="n">
        <v>7568</v>
      </c>
      <c r="C28" s="18">
        <f>(134.0/B28*100)</f>
        <v/>
      </c>
      <c r="D28" s="19" t="n">
        <v>7434</v>
      </c>
      <c r="E28" s="18" t="n">
        <v>26.19708586</v>
      </c>
      <c r="F28" s="20" t="n">
        <v>0.79160584</v>
      </c>
      <c r="G28" s="18" t="n">
        <v>20.98125133</v>
      </c>
      <c r="H28" s="20" t="n">
        <v>0.57514943</v>
      </c>
      <c r="I28" s="18" t="n">
        <v>20.10248249</v>
      </c>
      <c r="J28" s="20" t="n">
        <v>0.5751659</v>
      </c>
      <c r="K28" s="18" t="n">
        <v>16.97943386</v>
      </c>
      <c r="L28" s="20" t="n">
        <v>0.55704136</v>
      </c>
      <c r="M28" s="18" t="n">
        <v>11.79822872</v>
      </c>
      <c r="N28" s="20" t="n">
        <v>0.44905377</v>
      </c>
      <c r="O28" s="18" t="n">
        <v>2.26125479</v>
      </c>
      <c r="P28" s="20" t="n">
        <v>0.33076029</v>
      </c>
      <c r="Q28" s="18" t="s">
        <v>182</v>
      </c>
      <c r="R28" s="20" t="s">
        <v>182</v>
      </c>
      <c r="S28" s="18" t="n">
        <v>0</v>
      </c>
      <c r="T28" s="20" t="n">
        <v>0</v>
      </c>
      <c r="U28" s="18" t="n">
        <v>0</v>
      </c>
      <c r="V28" s="20" t="n">
        <v>0</v>
      </c>
      <c r="W28" s="18" t="n">
        <v>1.68026294</v>
      </c>
      <c r="X28" s="20" t="n">
        <v>0.23043366</v>
      </c>
    </row>
    <row r="29" spans="1:24">
      <c r="A29" s="15" t="s">
        <v>204</v>
      </c>
      <c r="B29" s="17" t="n">
        <v>5385</v>
      </c>
      <c r="C29" s="18">
        <f>(36.0/B29*100)</f>
        <v/>
      </c>
      <c r="D29" s="19" t="n">
        <v>5349</v>
      </c>
      <c r="E29" s="18" t="n">
        <v>7.26638253</v>
      </c>
      <c r="F29" s="20" t="n">
        <v>0.41236552</v>
      </c>
      <c r="G29" s="18" t="n">
        <v>33.13828398</v>
      </c>
      <c r="H29" s="20" t="n">
        <v>0.70634644</v>
      </c>
      <c r="I29" s="18" t="n">
        <v>30.46189243</v>
      </c>
      <c r="J29" s="20" t="n">
        <v>0.67780059</v>
      </c>
      <c r="K29" s="18" t="n">
        <v>15.45266747</v>
      </c>
      <c r="L29" s="20" t="n">
        <v>0.50678648</v>
      </c>
      <c r="M29" s="18" t="n">
        <v>9.21161094</v>
      </c>
      <c r="N29" s="20" t="n">
        <v>0.37198207</v>
      </c>
      <c r="O29" s="18" t="n">
        <v>0.11228954</v>
      </c>
      <c r="P29" s="20" t="n">
        <v>0.03614922</v>
      </c>
      <c r="Q29" s="18" t="s">
        <v>182</v>
      </c>
      <c r="R29" s="20" t="s">
        <v>182</v>
      </c>
      <c r="S29" s="18" t="n">
        <v>2.76922343</v>
      </c>
      <c r="T29" s="20" t="n">
        <v>0.24152133</v>
      </c>
      <c r="U29" s="18" t="n">
        <v>0</v>
      </c>
      <c r="V29" s="20" t="n">
        <v>0</v>
      </c>
      <c r="W29" s="18" t="n">
        <v>1.58764969</v>
      </c>
      <c r="X29" s="20" t="n">
        <v>0.27749394</v>
      </c>
    </row>
    <row r="30" spans="1:24">
      <c r="A30" s="15" t="s">
        <v>205</v>
      </c>
      <c r="B30" s="17" t="n">
        <v>4520</v>
      </c>
      <c r="C30" s="18">
        <f>(546.0/B30*100)</f>
        <v/>
      </c>
      <c r="D30" s="19" t="n">
        <v>3974</v>
      </c>
      <c r="E30" s="18" t="n">
        <v>11.3292167</v>
      </c>
      <c r="F30" s="20" t="n">
        <v>0.44574569</v>
      </c>
      <c r="G30" s="18" t="n">
        <v>36.16204683</v>
      </c>
      <c r="H30" s="20" t="n">
        <v>0.88949055</v>
      </c>
      <c r="I30" s="18" t="n">
        <v>25.90601166</v>
      </c>
      <c r="J30" s="20" t="n">
        <v>0.70337313</v>
      </c>
      <c r="K30" s="18" t="n">
        <v>11.01375604</v>
      </c>
      <c r="L30" s="20" t="n">
        <v>0.49374945</v>
      </c>
      <c r="M30" s="18" t="n">
        <v>8.742821940000001</v>
      </c>
      <c r="N30" s="20" t="n">
        <v>0.46993215</v>
      </c>
      <c r="O30" s="18" t="n">
        <v>0.80221346</v>
      </c>
      <c r="P30" s="20" t="n">
        <v>0.15627369</v>
      </c>
      <c r="Q30" s="18" t="s">
        <v>182</v>
      </c>
      <c r="R30" s="20" t="s">
        <v>182</v>
      </c>
      <c r="S30" s="18" t="n">
        <v>0</v>
      </c>
      <c r="T30" s="20" t="n">
        <v>0</v>
      </c>
      <c r="U30" s="18" t="n">
        <v>0</v>
      </c>
      <c r="V30" s="20" t="n">
        <v>0</v>
      </c>
      <c r="W30" s="18" t="n">
        <v>6.04393338</v>
      </c>
      <c r="X30" s="20" t="n">
        <v>0.54022211</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(16.0/B32*100)</f>
        <v/>
      </c>
      <c r="D32" s="19" t="n">
        <v>4462</v>
      </c>
      <c r="E32" s="18" t="n">
        <v>14.96218656</v>
      </c>
      <c r="F32" s="20" t="n">
        <v>0.56231255</v>
      </c>
      <c r="G32" s="18" t="n">
        <v>32.89980686</v>
      </c>
      <c r="H32" s="20" t="n">
        <v>0.73202029</v>
      </c>
      <c r="I32" s="18" t="n">
        <v>23.34051658</v>
      </c>
      <c r="J32" s="20" t="n">
        <v>0.68375816</v>
      </c>
      <c r="K32" s="18" t="n">
        <v>13.29502303</v>
      </c>
      <c r="L32" s="20" t="n">
        <v>0.49950165</v>
      </c>
      <c r="M32" s="18" t="n">
        <v>12.73793082</v>
      </c>
      <c r="N32" s="20" t="n">
        <v>0.59866175</v>
      </c>
      <c r="O32" s="18" t="n">
        <v>0.34520353</v>
      </c>
      <c r="P32" s="20" t="n">
        <v>0.08409824</v>
      </c>
      <c r="Q32" s="18" t="s">
        <v>182</v>
      </c>
      <c r="R32" s="20" t="s">
        <v>182</v>
      </c>
      <c r="S32" s="18" t="n">
        <v>0</v>
      </c>
      <c r="T32" s="20" t="n">
        <v>0</v>
      </c>
      <c r="U32" s="18" t="n">
        <v>0</v>
      </c>
      <c r="V32" s="20" t="n">
        <v>0</v>
      </c>
      <c r="W32" s="18" t="n">
        <v>2.41933263</v>
      </c>
      <c r="X32" s="20" t="n">
        <v>0.32947786</v>
      </c>
    </row>
    <row r="33" spans="1:24">
      <c r="A33" s="15" t="s">
        <v>208</v>
      </c>
      <c r="B33" s="17" t="n">
        <v>7325</v>
      </c>
      <c r="C33" s="18">
        <f>(235.0/B33*100)</f>
        <v/>
      </c>
      <c r="D33" s="19" t="n">
        <v>7090</v>
      </c>
      <c r="E33" s="18" t="n">
        <v>13.29173734</v>
      </c>
      <c r="F33" s="20" t="n">
        <v>0.45706522</v>
      </c>
      <c r="G33" s="18" t="n">
        <v>22.09981855</v>
      </c>
      <c r="H33" s="20" t="n">
        <v>0.58844956</v>
      </c>
      <c r="I33" s="18" t="n">
        <v>26.15980026</v>
      </c>
      <c r="J33" s="20" t="n">
        <v>0.64774838</v>
      </c>
      <c r="K33" s="18" t="n">
        <v>20.19734084</v>
      </c>
      <c r="L33" s="20" t="n">
        <v>0.50567554</v>
      </c>
      <c r="M33" s="18" t="n">
        <v>15.14214881</v>
      </c>
      <c r="N33" s="20" t="n">
        <v>0.56736736</v>
      </c>
      <c r="O33" s="18" t="n">
        <v>0.23117833</v>
      </c>
      <c r="P33" s="20" t="n">
        <v>0.06103039</v>
      </c>
      <c r="Q33" s="18" t="s">
        <v>182</v>
      </c>
      <c r="R33" s="20" t="s">
        <v>182</v>
      </c>
      <c r="S33" s="18" t="n">
        <v>0</v>
      </c>
      <c r="T33" s="20" t="n">
        <v>0</v>
      </c>
      <c r="U33" s="18" t="n">
        <v>0</v>
      </c>
      <c r="V33" s="20" t="n">
        <v>0</v>
      </c>
      <c r="W33" s="18" t="n">
        <v>2.87797588</v>
      </c>
      <c r="X33" s="20" t="n">
        <v>0.31434333</v>
      </c>
    </row>
    <row r="34" spans="1:24">
      <c r="A34" s="15" t="s">
        <v>209</v>
      </c>
      <c r="B34" s="17" t="n">
        <v>6350</v>
      </c>
      <c r="C34" s="18">
        <f>(86.0/B34*100)</f>
        <v/>
      </c>
      <c r="D34" s="19" t="n">
        <v>6264</v>
      </c>
      <c r="E34" s="18" t="n">
        <v>12.95325058</v>
      </c>
      <c r="F34" s="20" t="n">
        <v>0.52289736</v>
      </c>
      <c r="G34" s="18" t="n">
        <v>29.07348935</v>
      </c>
      <c r="H34" s="20" t="n">
        <v>0.74661361</v>
      </c>
      <c r="I34" s="18" t="n">
        <v>21.44570607</v>
      </c>
      <c r="J34" s="20" t="n">
        <v>0.58179956</v>
      </c>
      <c r="K34" s="18" t="n">
        <v>14.43969523</v>
      </c>
      <c r="L34" s="20" t="n">
        <v>0.48915044</v>
      </c>
      <c r="M34" s="18" t="n">
        <v>12.61617312</v>
      </c>
      <c r="N34" s="20" t="n">
        <v>0.49895851</v>
      </c>
      <c r="O34" s="18" t="n">
        <v>1.1664654</v>
      </c>
      <c r="P34" s="20" t="n">
        <v>0.13798504</v>
      </c>
      <c r="Q34" s="18" t="s">
        <v>182</v>
      </c>
      <c r="R34" s="20" t="s">
        <v>182</v>
      </c>
      <c r="S34" s="18" t="n">
        <v>2.57979626</v>
      </c>
      <c r="T34" s="20" t="n">
        <v>0.53532241</v>
      </c>
      <c r="U34" s="18" t="n">
        <v>0</v>
      </c>
      <c r="V34" s="20" t="n">
        <v>0</v>
      </c>
      <c r="W34" s="18" t="n">
        <v>5.72542399</v>
      </c>
      <c r="X34" s="20" t="n">
        <v>0.56480356</v>
      </c>
    </row>
    <row r="35" spans="1:24">
      <c r="A35" s="15" t="s">
        <v>210</v>
      </c>
      <c r="B35" s="17" t="n">
        <v>6406</v>
      </c>
      <c r="C35" s="18">
        <f>(69.0/B35*100)</f>
        <v/>
      </c>
      <c r="D35" s="19" t="n">
        <v>6337</v>
      </c>
      <c r="E35" s="18" t="n">
        <v>33.49663342</v>
      </c>
      <c r="F35" s="20" t="n">
        <v>0.65030252</v>
      </c>
      <c r="G35" s="18" t="n">
        <v>24.9249455</v>
      </c>
      <c r="H35" s="20" t="n">
        <v>0.71796332</v>
      </c>
      <c r="I35" s="18" t="n">
        <v>18.73252983</v>
      </c>
      <c r="J35" s="20" t="n">
        <v>0.57930939</v>
      </c>
      <c r="K35" s="18" t="n">
        <v>10.25275731</v>
      </c>
      <c r="L35" s="20" t="n">
        <v>0.48647528</v>
      </c>
      <c r="M35" s="18" t="n">
        <v>7.22747469</v>
      </c>
      <c r="N35" s="20" t="n">
        <v>0.37295209</v>
      </c>
      <c r="O35" s="18" t="n">
        <v>0.52739161</v>
      </c>
      <c r="P35" s="20" t="n">
        <v>0.09266228</v>
      </c>
      <c r="Q35" s="18" t="s">
        <v>182</v>
      </c>
      <c r="R35" s="20" t="s">
        <v>182</v>
      </c>
      <c r="S35" s="18" t="n">
        <v>1.04009655</v>
      </c>
      <c r="T35" s="20" t="n">
        <v>0.05691651</v>
      </c>
      <c r="U35" s="18" t="n">
        <v>0</v>
      </c>
      <c r="V35" s="20" t="n">
        <v>0</v>
      </c>
      <c r="W35" s="18" t="n">
        <v>3.79817108</v>
      </c>
      <c r="X35" s="20" t="n">
        <v>0.26400872</v>
      </c>
    </row>
    <row r="36" spans="1:24">
      <c r="A36" s="15" t="s">
        <v>211</v>
      </c>
      <c r="B36" s="17" t="n">
        <v>6736</v>
      </c>
      <c r="C36" s="18">
        <f>(49.0/B36*100)</f>
        <v/>
      </c>
      <c r="D36" s="19" t="n">
        <v>6687</v>
      </c>
      <c r="E36" s="18" t="n">
        <v>11.25432424</v>
      </c>
      <c r="F36" s="20" t="n">
        <v>0.44909843</v>
      </c>
      <c r="G36" s="18" t="n">
        <v>30.79981052</v>
      </c>
      <c r="H36" s="20" t="n">
        <v>0.62929261</v>
      </c>
      <c r="I36" s="18" t="n">
        <v>26.09582547</v>
      </c>
      <c r="J36" s="20" t="n">
        <v>0.56124659</v>
      </c>
      <c r="K36" s="18" t="n">
        <v>18.4348175</v>
      </c>
      <c r="L36" s="20" t="n">
        <v>0.48112883</v>
      </c>
      <c r="M36" s="18" t="n">
        <v>10.30836006</v>
      </c>
      <c r="N36" s="20" t="n">
        <v>0.39169272</v>
      </c>
      <c r="O36" s="18" t="n">
        <v>0.41529674</v>
      </c>
      <c r="P36" s="20" t="n">
        <v>0.08125137</v>
      </c>
      <c r="Q36" s="18" t="s">
        <v>182</v>
      </c>
      <c r="R36" s="20" t="s">
        <v>182</v>
      </c>
      <c r="S36" s="18" t="n">
        <v>0</v>
      </c>
      <c r="T36" s="20" t="n">
        <v>0</v>
      </c>
      <c r="U36" s="18" t="n">
        <v>0</v>
      </c>
      <c r="V36" s="20" t="n">
        <v>0</v>
      </c>
      <c r="W36" s="18" t="n">
        <v>2.69156546</v>
      </c>
      <c r="X36" s="20" t="n">
        <v>0.27813835</v>
      </c>
    </row>
    <row r="37" spans="1:24">
      <c r="A37" s="15" t="s">
        <v>212</v>
      </c>
      <c r="B37" s="17" t="n">
        <v>5458</v>
      </c>
      <c r="C37" s="18">
        <f>(249.0/B37*100)</f>
        <v/>
      </c>
      <c r="D37" s="19" t="n">
        <v>5209</v>
      </c>
      <c r="E37" s="18" t="n">
        <v>8.498156249999999</v>
      </c>
      <c r="F37" s="20" t="n">
        <v>0.4501865</v>
      </c>
      <c r="G37" s="18" t="n">
        <v>33.89451802</v>
      </c>
      <c r="H37" s="20" t="n">
        <v>0.97982619</v>
      </c>
      <c r="I37" s="18" t="n">
        <v>26.82543377</v>
      </c>
      <c r="J37" s="20" t="n">
        <v>0.77499798</v>
      </c>
      <c r="K37" s="18" t="n">
        <v>13.31606553</v>
      </c>
      <c r="L37" s="20" t="n">
        <v>0.5043316799999999</v>
      </c>
      <c r="M37" s="18" t="n">
        <v>8.819011509999999</v>
      </c>
      <c r="N37" s="20" t="n">
        <v>0.46142152</v>
      </c>
      <c r="O37" s="18" t="n">
        <v>0.78484913</v>
      </c>
      <c r="P37" s="20" t="n">
        <v>0.13879451</v>
      </c>
      <c r="Q37" s="18" t="s">
        <v>182</v>
      </c>
      <c r="R37" s="20" t="s">
        <v>182</v>
      </c>
      <c r="S37" s="18" t="n">
        <v>0</v>
      </c>
      <c r="T37" s="20" t="n">
        <v>0</v>
      </c>
      <c r="U37" s="18" t="n">
        <v>0</v>
      </c>
      <c r="V37" s="20" t="n">
        <v>0</v>
      </c>
      <c r="W37" s="18" t="n">
        <v>7.86196577</v>
      </c>
      <c r="X37" s="20" t="n">
        <v>0.76161447</v>
      </c>
    </row>
    <row r="38" spans="1:24">
      <c r="A38" s="15" t="s">
        <v>213</v>
      </c>
      <c r="B38" s="17" t="n">
        <v>5860</v>
      </c>
      <c r="C38" s="18">
        <f>(64.0/B38*100)</f>
        <v/>
      </c>
      <c r="D38" s="19" t="n">
        <v>5796</v>
      </c>
      <c r="E38" s="18" t="n">
        <v>11.59984539</v>
      </c>
      <c r="F38" s="20" t="n">
        <v>0.49226604</v>
      </c>
      <c r="G38" s="18" t="n">
        <v>36.6805724</v>
      </c>
      <c r="H38" s="20" t="n">
        <v>1.02734372</v>
      </c>
      <c r="I38" s="18" t="n">
        <v>24.28148328</v>
      </c>
      <c r="J38" s="20" t="n">
        <v>0.74462092</v>
      </c>
      <c r="K38" s="18" t="n">
        <v>11.15474917</v>
      </c>
      <c r="L38" s="20" t="n">
        <v>0.49458231</v>
      </c>
      <c r="M38" s="18" t="n">
        <v>9.57806325</v>
      </c>
      <c r="N38" s="20" t="n">
        <v>0.63911689</v>
      </c>
      <c r="O38" s="18" t="n">
        <v>0.63859184</v>
      </c>
      <c r="P38" s="20" t="n">
        <v>0.12641848</v>
      </c>
      <c r="Q38" s="18" t="s">
        <v>182</v>
      </c>
      <c r="R38" s="20" t="s">
        <v>182</v>
      </c>
      <c r="S38" s="18" t="n">
        <v>0</v>
      </c>
      <c r="T38" s="20" t="n">
        <v>0</v>
      </c>
      <c r="U38" s="18" t="n">
        <v>0</v>
      </c>
      <c r="V38" s="20" t="n">
        <v>0</v>
      </c>
      <c r="W38" s="18" t="n">
        <v>6.06669468</v>
      </c>
      <c r="X38" s="20" t="n">
        <v>0.5046807</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(5671.0/B40*100)</f>
        <v/>
      </c>
      <c r="D40" s="19" t="n">
        <v>8486</v>
      </c>
      <c r="E40" s="18" t="n">
        <v>7.34562038</v>
      </c>
      <c r="F40" s="20" t="n">
        <v>0.4364336</v>
      </c>
      <c r="G40" s="18" t="n">
        <v>31.89240606</v>
      </c>
      <c r="H40" s="20" t="n">
        <v>0.93066814</v>
      </c>
      <c r="I40" s="18" t="n">
        <v>21.69305752</v>
      </c>
      <c r="J40" s="20" t="n">
        <v>0.59011693</v>
      </c>
      <c r="K40" s="18" t="n">
        <v>12.92407216</v>
      </c>
      <c r="L40" s="20" t="n">
        <v>0.62388404</v>
      </c>
      <c r="M40" s="18" t="n">
        <v>11.85837681</v>
      </c>
      <c r="N40" s="20" t="n">
        <v>0.49973338</v>
      </c>
      <c r="O40" s="18" t="n">
        <v>0.41341733</v>
      </c>
      <c r="P40" s="20" t="n">
        <v>0.09588235000000001</v>
      </c>
      <c r="Q40" s="18" t="s">
        <v>182</v>
      </c>
      <c r="R40" s="20" t="s">
        <v>182</v>
      </c>
      <c r="S40" s="18" t="n">
        <v>8.997510549999999</v>
      </c>
      <c r="T40" s="20" t="n">
        <v>0.2011408</v>
      </c>
      <c r="U40" s="18" t="n">
        <v>0</v>
      </c>
      <c r="V40" s="20" t="n">
        <v>0</v>
      </c>
      <c r="W40" s="18" t="n">
        <v>4.87553918</v>
      </c>
      <c r="X40" s="20" t="n">
        <v>0.7173159099999999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(2792.0/B46*100)</f>
        <v/>
      </c>
      <c r="D46" s="19" t="n">
        <v>20349</v>
      </c>
      <c r="E46" s="18" t="n">
        <v>11.31562385</v>
      </c>
      <c r="F46" s="20" t="n">
        <v>0.47930356</v>
      </c>
      <c r="G46" s="18" t="n">
        <v>12.11643171</v>
      </c>
      <c r="H46" s="20" t="n">
        <v>0.35272175</v>
      </c>
      <c r="I46" s="18" t="n">
        <v>11.9059335</v>
      </c>
      <c r="J46" s="20" t="n">
        <v>0.43969951</v>
      </c>
      <c r="K46" s="18" t="n">
        <v>15.69698493</v>
      </c>
      <c r="L46" s="20" t="n">
        <v>0.43310575</v>
      </c>
      <c r="M46" s="18" t="n">
        <v>14.38263698</v>
      </c>
      <c r="N46" s="20" t="n">
        <v>0.4266799</v>
      </c>
      <c r="O46" s="18" t="n">
        <v>1.13942081</v>
      </c>
      <c r="P46" s="20" t="n">
        <v>0.10156822</v>
      </c>
      <c r="Q46" s="18" t="s">
        <v>182</v>
      </c>
      <c r="R46" s="20" t="s">
        <v>182</v>
      </c>
      <c r="S46" s="18" t="n">
        <v>0</v>
      </c>
      <c r="T46" s="20" t="n">
        <v>0</v>
      </c>
      <c r="U46" s="18" t="n">
        <v>0</v>
      </c>
      <c r="V46" s="20" t="n">
        <v>0</v>
      </c>
      <c r="W46" s="18" t="n">
        <v>33.44296822</v>
      </c>
      <c r="X46" s="20" t="n">
        <v>1.26602002</v>
      </c>
    </row>
    <row r="47" spans="1:24">
      <c r="A47" s="15" t="s">
        <v>222</v>
      </c>
      <c r="B47" s="17" t="n">
        <v>5928</v>
      </c>
      <c r="C47" s="18">
        <f>(148.0/B47*100)</f>
        <v/>
      </c>
      <c r="D47" s="19" t="n">
        <v>5780</v>
      </c>
      <c r="E47" s="18" t="n">
        <v>10.18649505</v>
      </c>
      <c r="F47" s="20" t="n">
        <v>0.44825433</v>
      </c>
      <c r="G47" s="18" t="n">
        <v>16.51403852</v>
      </c>
      <c r="H47" s="20" t="n">
        <v>0.61488647</v>
      </c>
      <c r="I47" s="18" t="n">
        <v>19.73866753</v>
      </c>
      <c r="J47" s="20" t="n">
        <v>0.67251328</v>
      </c>
      <c r="K47" s="18" t="n">
        <v>18.51005566</v>
      </c>
      <c r="L47" s="20" t="n">
        <v>0.60806134</v>
      </c>
      <c r="M47" s="18" t="n">
        <v>18.61104442</v>
      </c>
      <c r="N47" s="20" t="n">
        <v>0.61736566</v>
      </c>
      <c r="O47" s="18" t="n">
        <v>1.43520156</v>
      </c>
      <c r="P47" s="20" t="n">
        <v>0.18695101</v>
      </c>
      <c r="Q47" s="18" t="s">
        <v>182</v>
      </c>
      <c r="R47" s="20" t="s">
        <v>182</v>
      </c>
      <c r="S47" s="18" t="n">
        <v>0</v>
      </c>
      <c r="T47" s="20" t="n">
        <v>0</v>
      </c>
      <c r="U47" s="18" t="n">
        <v>0</v>
      </c>
      <c r="V47" s="20" t="n">
        <v>0</v>
      </c>
      <c r="W47" s="18" t="n">
        <v>15.00449727</v>
      </c>
      <c r="X47" s="20" t="n">
        <v>1.13112192</v>
      </c>
    </row>
    <row r="48" spans="1:24">
      <c r="A48" s="15" t="s">
        <v>223</v>
      </c>
      <c r="B48" s="17" t="n">
        <v>9841</v>
      </c>
      <c r="C48" s="18">
        <f>(19.0/B48*100)</f>
        <v/>
      </c>
      <c r="D48" s="19" t="n">
        <v>9822</v>
      </c>
      <c r="E48" s="18" t="n">
        <v>17.66690162</v>
      </c>
      <c r="F48" s="20" t="n">
        <v>0.7459142600000001</v>
      </c>
      <c r="G48" s="18" t="n">
        <v>33.47325328</v>
      </c>
      <c r="H48" s="20" t="n">
        <v>0.81375331</v>
      </c>
      <c r="I48" s="18" t="n">
        <v>29.32893576</v>
      </c>
      <c r="J48" s="20" t="n">
        <v>0.75806949</v>
      </c>
      <c r="K48" s="18" t="n">
        <v>7.67928802</v>
      </c>
      <c r="L48" s="20" t="n">
        <v>0.38808172</v>
      </c>
      <c r="M48" s="18" t="n">
        <v>8.3156111</v>
      </c>
      <c r="N48" s="20" t="n">
        <v>0.39314216</v>
      </c>
      <c r="O48" s="18" t="n">
        <v>2.15559195</v>
      </c>
      <c r="P48" s="20" t="n">
        <v>0.33339127</v>
      </c>
      <c r="Q48" s="18" t="s">
        <v>182</v>
      </c>
      <c r="R48" s="20" t="s">
        <v>182</v>
      </c>
      <c r="S48" s="18" t="n">
        <v>0</v>
      </c>
      <c r="T48" s="20" t="n">
        <v>0</v>
      </c>
      <c r="U48" s="18" t="n">
        <v>0</v>
      </c>
      <c r="V48" s="20" t="n">
        <v>0</v>
      </c>
      <c r="W48" s="18" t="n">
        <v>1.38041827</v>
      </c>
      <c r="X48" s="20" t="n">
        <v>0.40152881</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(1048.0/B50*100)</f>
        <v/>
      </c>
      <c r="D50" s="19" t="n">
        <v>10747</v>
      </c>
      <c r="E50" s="18" t="n">
        <v>22.65179287</v>
      </c>
      <c r="F50" s="20" t="n">
        <v>0.72363846</v>
      </c>
      <c r="G50" s="18" t="n">
        <v>18.0448586</v>
      </c>
      <c r="H50" s="20" t="n">
        <v>0.52651305</v>
      </c>
      <c r="I50" s="18" t="n">
        <v>19.4522038</v>
      </c>
      <c r="J50" s="20" t="n">
        <v>0.4885728</v>
      </c>
      <c r="K50" s="18" t="n">
        <v>18.55643696</v>
      </c>
      <c r="L50" s="20" t="n">
        <v>0.53254684</v>
      </c>
      <c r="M50" s="18" t="n">
        <v>12.77953182</v>
      </c>
      <c r="N50" s="20" t="n">
        <v>0.49301249</v>
      </c>
      <c r="O50" s="18" t="n">
        <v>1.73733927</v>
      </c>
      <c r="P50" s="20" t="n">
        <v>0.2637219</v>
      </c>
      <c r="Q50" s="18" t="s">
        <v>182</v>
      </c>
      <c r="R50" s="20" t="s">
        <v>182</v>
      </c>
      <c r="S50" s="18" t="n">
        <v>0</v>
      </c>
      <c r="T50" s="20" t="n">
        <v>0</v>
      </c>
      <c r="U50" s="18" t="n">
        <v>0</v>
      </c>
      <c r="V50" s="20" t="n">
        <v>0</v>
      </c>
      <c r="W50" s="18" t="n">
        <v>6.77783668</v>
      </c>
      <c r="X50" s="20" t="n">
        <v>0.63829009</v>
      </c>
    </row>
    <row r="51" spans="1:24">
      <c r="A51" s="15" t="s">
        <v>226</v>
      </c>
      <c r="B51" s="17" t="n">
        <v>6866</v>
      </c>
      <c r="C51" s="18">
        <f>(117.0/B51*100)</f>
        <v/>
      </c>
      <c r="D51" s="19" t="n">
        <v>6749</v>
      </c>
      <c r="E51" s="18" t="n">
        <v>10.47412507</v>
      </c>
      <c r="F51" s="20" t="n">
        <v>0.4668275</v>
      </c>
      <c r="G51" s="18" t="n">
        <v>17.6815935</v>
      </c>
      <c r="H51" s="20" t="n">
        <v>0.5767068400000001</v>
      </c>
      <c r="I51" s="18" t="n">
        <v>19.08828578</v>
      </c>
      <c r="J51" s="20" t="n">
        <v>0.59844689</v>
      </c>
      <c r="K51" s="18" t="n">
        <v>17.49848128</v>
      </c>
      <c r="L51" s="20" t="n">
        <v>0.5472076</v>
      </c>
      <c r="M51" s="18" t="n">
        <v>14.49596936</v>
      </c>
      <c r="N51" s="20" t="n">
        <v>0.53659844</v>
      </c>
      <c r="O51" s="18" t="n">
        <v>0.58299198</v>
      </c>
      <c r="P51" s="20" t="n">
        <v>0.10103176</v>
      </c>
      <c r="Q51" s="18" t="s">
        <v>182</v>
      </c>
      <c r="R51" s="20" t="s">
        <v>182</v>
      </c>
      <c r="S51" s="18" t="n">
        <v>10.58123437</v>
      </c>
      <c r="T51" s="20" t="n">
        <v>0.61247783</v>
      </c>
      <c r="U51" s="18" t="n">
        <v>0</v>
      </c>
      <c r="V51" s="20" t="n">
        <v>0</v>
      </c>
      <c r="W51" s="18" t="n">
        <v>9.597318659999999</v>
      </c>
      <c r="X51" s="20" t="n">
        <v>1.20803322</v>
      </c>
    </row>
    <row r="52" spans="1:24">
      <c r="A52" s="15" t="s">
        <v>227</v>
      </c>
      <c r="B52" s="17" t="n">
        <v>5809</v>
      </c>
      <c r="C52" s="18">
        <f>(119.0/B52*100)</f>
        <v/>
      </c>
      <c r="D52" s="19" t="n">
        <v>5690</v>
      </c>
      <c r="E52" s="18" t="n">
        <v>10.88603386</v>
      </c>
      <c r="F52" s="20" t="n">
        <v>0.48187551</v>
      </c>
      <c r="G52" s="18" t="n">
        <v>29.24690372</v>
      </c>
      <c r="H52" s="20" t="n">
        <v>0.70051381</v>
      </c>
      <c r="I52" s="18" t="n">
        <v>24.29740488</v>
      </c>
      <c r="J52" s="20" t="n">
        <v>0.54300041</v>
      </c>
      <c r="K52" s="18" t="n">
        <v>17.29694426</v>
      </c>
      <c r="L52" s="20" t="n">
        <v>0.50416544</v>
      </c>
      <c r="M52" s="18" t="n">
        <v>13.29132273</v>
      </c>
      <c r="N52" s="20" t="n">
        <v>0.5090780499999999</v>
      </c>
      <c r="O52" s="18" t="n">
        <v>0.34062239</v>
      </c>
      <c r="P52" s="20" t="n">
        <v>0.08848725</v>
      </c>
      <c r="Q52" s="18" t="s">
        <v>182</v>
      </c>
      <c r="R52" s="20" t="s">
        <v>182</v>
      </c>
      <c r="S52" s="18" t="n">
        <v>0</v>
      </c>
      <c r="T52" s="20" t="n">
        <v>0</v>
      </c>
      <c r="U52" s="18" t="n">
        <v>0</v>
      </c>
      <c r="V52" s="20" t="n">
        <v>0</v>
      </c>
      <c r="W52" s="18" t="n">
        <v>4.64076817</v>
      </c>
      <c r="X52" s="20" t="n">
        <v>0.46765268</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(469.0/B54*100)</f>
        <v/>
      </c>
      <c r="D54" s="19" t="n">
        <v>4271</v>
      </c>
      <c r="E54" s="18" t="n">
        <v>19.9388032</v>
      </c>
      <c r="F54" s="20" t="n">
        <v>0.84897685</v>
      </c>
      <c r="G54" s="18" t="n">
        <v>14.30732624</v>
      </c>
      <c r="H54" s="20" t="n">
        <v>0.6145451199999999</v>
      </c>
      <c r="I54" s="18" t="n">
        <v>15.18917066</v>
      </c>
      <c r="J54" s="20" t="n">
        <v>0.5694125</v>
      </c>
      <c r="K54" s="18" t="n">
        <v>19.63966187</v>
      </c>
      <c r="L54" s="20" t="n">
        <v>0.71459359</v>
      </c>
      <c r="M54" s="18" t="n">
        <v>14.53741444</v>
      </c>
      <c r="N54" s="20" t="n">
        <v>0.7332832</v>
      </c>
      <c r="O54" s="18" t="n">
        <v>3.34984056</v>
      </c>
      <c r="P54" s="20" t="n">
        <v>0.32390166</v>
      </c>
      <c r="Q54" s="18" t="s">
        <v>182</v>
      </c>
      <c r="R54" s="20" t="s">
        <v>182</v>
      </c>
      <c r="S54" s="18" t="n">
        <v>0</v>
      </c>
      <c r="T54" s="20" t="n">
        <v>0</v>
      </c>
      <c r="U54" s="18" t="n">
        <v>0</v>
      </c>
      <c r="V54" s="20" t="n">
        <v>0</v>
      </c>
      <c r="W54" s="18" t="n">
        <v>13.03778303</v>
      </c>
      <c r="X54" s="20" t="n">
        <v>0.94966762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14.28212521</v>
      </c>
      <c r="F56" s="20" t="n">
        <v>0.56363581</v>
      </c>
      <c r="G56" s="18" t="n">
        <v>31.6823174</v>
      </c>
      <c r="H56" s="20" t="n">
        <v>0.80901252</v>
      </c>
      <c r="I56" s="18" t="n">
        <v>26.77827024</v>
      </c>
      <c r="J56" s="20" t="n">
        <v>0.60637508</v>
      </c>
      <c r="K56" s="18" t="n">
        <v>11.95676993</v>
      </c>
      <c r="L56" s="20" t="n">
        <v>0.53619428</v>
      </c>
      <c r="M56" s="18" t="n">
        <v>13.36480463</v>
      </c>
      <c r="N56" s="20" t="n">
        <v>0.69668768</v>
      </c>
      <c r="O56" s="18" t="n">
        <v>0.86016939</v>
      </c>
      <c r="P56" s="20" t="n">
        <v>0.13748164</v>
      </c>
      <c r="Q56" s="18" t="s">
        <v>182</v>
      </c>
      <c r="R56" s="20" t="s">
        <v>182</v>
      </c>
      <c r="S56" s="18" t="n">
        <v>0</v>
      </c>
      <c r="T56" s="20" t="n">
        <v>0</v>
      </c>
      <c r="U56" s="18" t="n">
        <v>0</v>
      </c>
      <c r="V56" s="20" t="n">
        <v>0</v>
      </c>
      <c r="W56" s="18" t="n">
        <v>1.07554319</v>
      </c>
      <c r="X56" s="20" t="n">
        <v>0.25801128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(263.0/B61*100)</f>
        <v/>
      </c>
      <c r="D61" s="19" t="n">
        <v>6262</v>
      </c>
      <c r="E61" s="18" t="n">
        <v>11.32371403</v>
      </c>
      <c r="F61" s="20" t="n">
        <v>0.46139713</v>
      </c>
      <c r="G61" s="18" t="n">
        <v>27.70735968</v>
      </c>
      <c r="H61" s="20" t="n">
        <v>0.69512746</v>
      </c>
      <c r="I61" s="18" t="n">
        <v>25.03708794</v>
      </c>
      <c r="J61" s="20" t="n">
        <v>0.71850431</v>
      </c>
      <c r="K61" s="18" t="n">
        <v>15.50073769</v>
      </c>
      <c r="L61" s="20" t="n">
        <v>0.58267931</v>
      </c>
      <c r="M61" s="18" t="n">
        <v>14.29449749</v>
      </c>
      <c r="N61" s="20" t="n">
        <v>0.55761048</v>
      </c>
      <c r="O61" s="18" t="n">
        <v>1.1148369</v>
      </c>
      <c r="P61" s="20" t="n">
        <v>0.15882437</v>
      </c>
      <c r="Q61" s="18" t="s">
        <v>182</v>
      </c>
      <c r="R61" s="20" t="s">
        <v>182</v>
      </c>
      <c r="S61" s="18" t="n">
        <v>0</v>
      </c>
      <c r="T61" s="20" t="n">
        <v>0</v>
      </c>
      <c r="U61" s="18" t="n">
        <v>0</v>
      </c>
      <c r="V61" s="20" t="n">
        <v>0</v>
      </c>
      <c r="W61" s="18" t="n">
        <v>5.02176626</v>
      </c>
      <c r="X61" s="20" t="n">
        <v>0.66378667</v>
      </c>
    </row>
    <row r="62" spans="1:24">
      <c r="A62" s="15" t="s">
        <v>237</v>
      </c>
      <c r="B62" s="17" t="n">
        <v>4476</v>
      </c>
      <c r="C62" s="18">
        <f>(5.0/B62*100)</f>
        <v/>
      </c>
      <c r="D62" s="19" t="n">
        <v>4471</v>
      </c>
      <c r="E62" s="18" t="n">
        <v>17.38784944</v>
      </c>
      <c r="F62" s="20" t="n">
        <v>0.58163686</v>
      </c>
      <c r="G62" s="18" t="n">
        <v>32.83292687</v>
      </c>
      <c r="H62" s="20" t="n">
        <v>0.69761914</v>
      </c>
      <c r="I62" s="18" t="n">
        <v>27.07850645</v>
      </c>
      <c r="J62" s="20" t="n">
        <v>0.61126992</v>
      </c>
      <c r="K62" s="18" t="n">
        <v>10.80444949</v>
      </c>
      <c r="L62" s="20" t="n">
        <v>0.44951739</v>
      </c>
      <c r="M62" s="18" t="n">
        <v>10.88518872</v>
      </c>
      <c r="N62" s="20" t="n">
        <v>0.42565272</v>
      </c>
      <c r="O62" s="18" t="n">
        <v>0.58527585</v>
      </c>
      <c r="P62" s="20" t="n">
        <v>0.13101018</v>
      </c>
      <c r="Q62" s="18" t="s">
        <v>182</v>
      </c>
      <c r="R62" s="20" t="s">
        <v>182</v>
      </c>
      <c r="S62" s="18" t="n">
        <v>0</v>
      </c>
      <c r="T62" s="20" t="n">
        <v>0</v>
      </c>
      <c r="U62" s="18" t="n">
        <v>0</v>
      </c>
      <c r="V62" s="20" t="n">
        <v>0</v>
      </c>
      <c r="W62" s="18" t="n">
        <v>0.42580318</v>
      </c>
      <c r="X62" s="20" t="n">
        <v>0.1026537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(35.0/B67*100)</f>
        <v/>
      </c>
      <c r="D67" s="19" t="n">
        <v>6936</v>
      </c>
      <c r="E67" s="18" t="n">
        <v>36.10851628</v>
      </c>
      <c r="F67" s="20" t="n">
        <v>0.85991906</v>
      </c>
      <c r="G67" s="18" t="n">
        <v>18.15879907</v>
      </c>
      <c r="H67" s="20" t="n">
        <v>0.57804661</v>
      </c>
      <c r="I67" s="18" t="n">
        <v>17.58469282</v>
      </c>
      <c r="J67" s="20" t="n">
        <v>0.50725419</v>
      </c>
      <c r="K67" s="18" t="n">
        <v>12.98846407</v>
      </c>
      <c r="L67" s="20" t="n">
        <v>0.46997219</v>
      </c>
      <c r="M67" s="18" t="n">
        <v>8.42316439</v>
      </c>
      <c r="N67" s="20" t="n">
        <v>0.43140095</v>
      </c>
      <c r="O67" s="18" t="n">
        <v>4.20584682</v>
      </c>
      <c r="P67" s="20" t="n">
        <v>0.33681729</v>
      </c>
      <c r="Q67" s="18" t="s">
        <v>182</v>
      </c>
      <c r="R67" s="20" t="s">
        <v>182</v>
      </c>
      <c r="S67" s="18" t="n">
        <v>0</v>
      </c>
      <c r="T67" s="20" t="n">
        <v>0</v>
      </c>
      <c r="U67" s="18" t="n">
        <v>0</v>
      </c>
      <c r="V67" s="20" t="n">
        <v>0</v>
      </c>
      <c r="W67" s="18" t="n">
        <v>2.53051656</v>
      </c>
      <c r="X67" s="20" t="n">
        <v>0.20063244</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13.57234718</v>
      </c>
      <c r="F70" s="20" t="n">
        <v>0.44922269</v>
      </c>
      <c r="G70" s="18" t="n">
        <v>22.50594434</v>
      </c>
      <c r="H70" s="20" t="n">
        <v>0.77135962</v>
      </c>
      <c r="I70" s="18" t="n">
        <v>22.75291164</v>
      </c>
      <c r="J70" s="20" t="n">
        <v>0.59509338</v>
      </c>
      <c r="K70" s="18" t="n">
        <v>19.54781102</v>
      </c>
      <c r="L70" s="20" t="n">
        <v>0.52429132</v>
      </c>
      <c r="M70" s="18" t="n">
        <v>15.22210683</v>
      </c>
      <c r="N70" s="20" t="n">
        <v>0.64817359</v>
      </c>
      <c r="O70" s="18" t="n">
        <v>0.78554432</v>
      </c>
      <c r="P70" s="20" t="n">
        <v>0.1032537</v>
      </c>
      <c r="Q70" s="18" t="s">
        <v>182</v>
      </c>
      <c r="R70" s="20" t="s">
        <v>182</v>
      </c>
      <c r="S70" s="18" t="n">
        <v>0</v>
      </c>
      <c r="T70" s="20" t="n">
        <v>0</v>
      </c>
      <c r="U70" s="18" t="n">
        <v>0</v>
      </c>
      <c r="V70" s="20" t="n">
        <v>0</v>
      </c>
      <c r="W70" s="18" t="n">
        <v>5.61333467</v>
      </c>
      <c r="X70" s="20" t="n">
        <v>0.51237032</v>
      </c>
    </row>
    <row r="71" spans="1:24">
      <c r="A71" s="15" t="s">
        <v>246</v>
      </c>
      <c r="B71" s="17" t="n">
        <v>6115</v>
      </c>
      <c r="C71" s="18">
        <f>(116.0/B71*100)</f>
        <v/>
      </c>
      <c r="D71" s="19" t="n">
        <v>5999</v>
      </c>
      <c r="E71" s="18" t="n">
        <v>11.48860463</v>
      </c>
      <c r="F71" s="20" t="n">
        <v>0.45700849</v>
      </c>
      <c r="G71" s="18" t="n">
        <v>42.90843281</v>
      </c>
      <c r="H71" s="20" t="n">
        <v>0.6850644299999999</v>
      </c>
      <c r="I71" s="18" t="n">
        <v>27.25464233</v>
      </c>
      <c r="J71" s="20" t="n">
        <v>0.60521793</v>
      </c>
      <c r="K71" s="18" t="n">
        <v>10.22833307</v>
      </c>
      <c r="L71" s="20" t="n">
        <v>0.37858308</v>
      </c>
      <c r="M71" s="18" t="n">
        <v>6.80877735</v>
      </c>
      <c r="N71" s="20" t="n">
        <v>0.31641421</v>
      </c>
      <c r="O71" s="18" t="n">
        <v>0.43846837</v>
      </c>
      <c r="P71" s="20" t="n">
        <v>0.07809650999999999</v>
      </c>
      <c r="Q71" s="18" t="s">
        <v>182</v>
      </c>
      <c r="R71" s="20" t="s">
        <v>182</v>
      </c>
      <c r="S71" s="18" t="n">
        <v>0</v>
      </c>
      <c r="T71" s="20" t="n">
        <v>0</v>
      </c>
      <c r="U71" s="18" t="n">
        <v>0</v>
      </c>
      <c r="V71" s="20" t="n">
        <v>0</v>
      </c>
      <c r="W71" s="18" t="n">
        <v>0.87274145</v>
      </c>
      <c r="X71" s="20" t="n">
        <v>0.10468668</v>
      </c>
    </row>
    <row r="72" spans="1:24">
      <c r="A72" s="15" t="s">
        <v>247</v>
      </c>
      <c r="B72" s="17" t="n">
        <v>7708</v>
      </c>
      <c r="C72" s="18">
        <f>(8.0/B72*100)</f>
        <v/>
      </c>
      <c r="D72" s="19" t="n">
        <v>7700</v>
      </c>
      <c r="E72" s="18" t="n">
        <v>16.02118461</v>
      </c>
      <c r="F72" s="20" t="n">
        <v>0.50621889</v>
      </c>
      <c r="G72" s="18" t="n">
        <v>29.82850772</v>
      </c>
      <c r="H72" s="20" t="n">
        <v>0.71500012</v>
      </c>
      <c r="I72" s="18" t="n">
        <v>28.67326321</v>
      </c>
      <c r="J72" s="20" t="n">
        <v>0.5053811</v>
      </c>
      <c r="K72" s="18" t="n">
        <v>12.37739526</v>
      </c>
      <c r="L72" s="20" t="n">
        <v>0.40531068</v>
      </c>
      <c r="M72" s="18" t="n">
        <v>12.11173625</v>
      </c>
      <c r="N72" s="20" t="n">
        <v>0.40433391</v>
      </c>
      <c r="O72" s="18" t="n">
        <v>0.58560189</v>
      </c>
      <c r="P72" s="20" t="n">
        <v>0.09794811</v>
      </c>
      <c r="Q72" s="18" t="s">
        <v>182</v>
      </c>
      <c r="R72" s="20" t="s">
        <v>182</v>
      </c>
      <c r="S72" s="18" t="n">
        <v>0</v>
      </c>
      <c r="T72" s="20" t="n">
        <v>0</v>
      </c>
      <c r="U72" s="18" t="n">
        <v>0</v>
      </c>
      <c r="V72" s="20" t="n">
        <v>0</v>
      </c>
      <c r="W72" s="18" t="n">
        <v>0.40231106</v>
      </c>
      <c r="X72" s="20" t="n">
        <v>0.06468636</v>
      </c>
    </row>
    <row r="73" spans="1:24">
      <c r="A73" s="15" t="s">
        <v>248</v>
      </c>
      <c r="B73" s="17" t="n">
        <v>8249</v>
      </c>
      <c r="C73" s="18">
        <f>(236.0/B73*100)</f>
        <v/>
      </c>
      <c r="D73" s="19" t="n">
        <v>8013</v>
      </c>
      <c r="E73" s="18" t="n">
        <v>11.35825396</v>
      </c>
      <c r="F73" s="20" t="n">
        <v>0.53853744</v>
      </c>
      <c r="G73" s="18" t="n">
        <v>19.34706147</v>
      </c>
      <c r="H73" s="20" t="n">
        <v>0.59274511</v>
      </c>
      <c r="I73" s="18" t="n">
        <v>26.53241876</v>
      </c>
      <c r="J73" s="20" t="n">
        <v>0.64707013</v>
      </c>
      <c r="K73" s="18" t="n">
        <v>21.72204057</v>
      </c>
      <c r="L73" s="20" t="n">
        <v>0.5510323</v>
      </c>
      <c r="M73" s="18" t="n">
        <v>16.87269586</v>
      </c>
      <c r="N73" s="20" t="n">
        <v>0.53292205</v>
      </c>
      <c r="O73" s="18" t="n">
        <v>2.48806559</v>
      </c>
      <c r="P73" s="20" t="n">
        <v>0.2497187</v>
      </c>
      <c r="Q73" s="18" t="s">
        <v>182</v>
      </c>
      <c r="R73" s="20" t="s">
        <v>182</v>
      </c>
      <c r="S73" s="18" t="n">
        <v>0</v>
      </c>
      <c r="T73" s="20" t="n">
        <v>0</v>
      </c>
      <c r="U73" s="18" t="n">
        <v>0</v>
      </c>
      <c r="V73" s="20" t="n">
        <v>0</v>
      </c>
      <c r="W73" s="18" t="n">
        <v>1.67946379</v>
      </c>
      <c r="X73" s="20" t="n">
        <v>0.19411361</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(277.0/B77*100)</f>
        <v/>
      </c>
      <c r="D77" s="19" t="n">
        <v>5785</v>
      </c>
      <c r="E77" s="18" t="n">
        <v>14.19332668</v>
      </c>
      <c r="F77" s="20" t="n">
        <v>0.55353874</v>
      </c>
      <c r="G77" s="18" t="n">
        <v>16.36593055</v>
      </c>
      <c r="H77" s="20" t="n">
        <v>0.5751819500000001</v>
      </c>
      <c r="I77" s="18" t="n">
        <v>16.79371731</v>
      </c>
      <c r="J77" s="20" t="n">
        <v>0.47256392</v>
      </c>
      <c r="K77" s="18" t="n">
        <v>18.08977496</v>
      </c>
      <c r="L77" s="20" t="n">
        <v>0.51910863</v>
      </c>
      <c r="M77" s="18" t="n">
        <v>15.91698032</v>
      </c>
      <c r="N77" s="20" t="n">
        <v>0.44706393</v>
      </c>
      <c r="O77" s="18" t="n">
        <v>0.98838266</v>
      </c>
      <c r="P77" s="20" t="n">
        <v>0.11706247</v>
      </c>
      <c r="Q77" s="18" t="s">
        <v>182</v>
      </c>
      <c r="R77" s="20" t="s">
        <v>182</v>
      </c>
      <c r="S77" s="18" t="n">
        <v>0</v>
      </c>
      <c r="T77" s="20" t="n">
        <v>0</v>
      </c>
      <c r="U77" s="18" t="n">
        <v>0</v>
      </c>
      <c r="V77" s="20" t="n">
        <v>0</v>
      </c>
      <c r="W77" s="18" t="n">
        <v>17.65188753</v>
      </c>
      <c r="X77" s="20" t="n">
        <v>1.0064667</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328</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7.4478058</v>
      </c>
      <c r="F7" s="20" t="n">
        <v>0.29404715</v>
      </c>
      <c r="G7" s="18" t="n">
        <v>12.76147468</v>
      </c>
      <c r="H7" s="20" t="n">
        <v>0.39361868</v>
      </c>
      <c r="I7" s="18" t="n">
        <v>33.34884119</v>
      </c>
      <c r="J7" s="20" t="n">
        <v>0.54557585</v>
      </c>
      <c r="K7" s="18" t="n">
        <v>26.20128414</v>
      </c>
      <c r="L7" s="20" t="n">
        <v>0.55050111</v>
      </c>
      <c r="M7" s="18" t="n">
        <v>11.5988397</v>
      </c>
      <c r="N7" s="20" t="n">
        <v>0.345934</v>
      </c>
      <c r="O7" s="18" t="n">
        <v>0.68774866</v>
      </c>
      <c r="P7" s="20" t="n">
        <v>0.08991532000000001</v>
      </c>
      <c r="Q7" s="18" t="s">
        <v>182</v>
      </c>
      <c r="R7" s="20" t="s">
        <v>182</v>
      </c>
      <c r="S7" s="18" t="n">
        <v>0</v>
      </c>
      <c r="T7" s="20" t="n">
        <v>0</v>
      </c>
      <c r="U7" s="18" t="n">
        <v>0</v>
      </c>
      <c r="V7" s="20" t="n">
        <v>0</v>
      </c>
      <c r="W7" s="18" t="n">
        <v>7.95400584</v>
      </c>
      <c r="X7" s="20" t="n">
        <v>0.47698119</v>
      </c>
    </row>
    <row r="8" spans="1:24">
      <c r="A8" s="15" t="s">
        <v>183</v>
      </c>
      <c r="B8" s="17" t="n">
        <v>7007</v>
      </c>
      <c r="C8" s="18">
        <f>(169.0/B8*100)</f>
        <v/>
      </c>
      <c r="D8" s="19" t="n">
        <v>6838</v>
      </c>
      <c r="E8" s="18" t="n">
        <v>10.77775605</v>
      </c>
      <c r="F8" s="20" t="n">
        <v>0.48017803</v>
      </c>
      <c r="G8" s="18" t="n">
        <v>22.95853559</v>
      </c>
      <c r="H8" s="20" t="n">
        <v>0.70163402</v>
      </c>
      <c r="I8" s="18" t="n">
        <v>37.13466716</v>
      </c>
      <c r="J8" s="20" t="n">
        <v>0.71315012</v>
      </c>
      <c r="K8" s="18" t="n">
        <v>14.27938047</v>
      </c>
      <c r="L8" s="20" t="n">
        <v>0.571959</v>
      </c>
      <c r="M8" s="18" t="n">
        <v>6.82473438</v>
      </c>
      <c r="N8" s="20" t="n">
        <v>0.41268723</v>
      </c>
      <c r="O8" s="18" t="n">
        <v>0.38590065</v>
      </c>
      <c r="P8" s="20" t="n">
        <v>0.10117383</v>
      </c>
      <c r="Q8" s="18" t="s">
        <v>182</v>
      </c>
      <c r="R8" s="20" t="s">
        <v>182</v>
      </c>
      <c r="S8" s="18" t="n">
        <v>0.48434356</v>
      </c>
      <c r="T8" s="20" t="n">
        <v>0.11930055</v>
      </c>
      <c r="U8" s="18" t="n">
        <v>0</v>
      </c>
      <c r="V8" s="20" t="n">
        <v>0</v>
      </c>
      <c r="W8" s="18" t="n">
        <v>7.15468215</v>
      </c>
      <c r="X8" s="20" t="n">
        <v>0.49811758</v>
      </c>
    </row>
    <row r="9" spans="1:24">
      <c r="A9" s="15" t="s">
        <v>184</v>
      </c>
      <c r="B9" s="17" t="n">
        <v>9651</v>
      </c>
      <c r="C9" s="18">
        <f>(568.0/B9*100)</f>
        <v/>
      </c>
      <c r="D9" s="19" t="n">
        <v>9083</v>
      </c>
      <c r="E9" s="18" t="n">
        <v>9.23534899</v>
      </c>
      <c r="F9" s="20" t="n">
        <v>0.3385471</v>
      </c>
      <c r="G9" s="18" t="n">
        <v>23.30496178</v>
      </c>
      <c r="H9" s="20" t="n">
        <v>0.63151521</v>
      </c>
      <c r="I9" s="18" t="n">
        <v>33.77789728</v>
      </c>
      <c r="J9" s="20" t="n">
        <v>0.56379694</v>
      </c>
      <c r="K9" s="18" t="n">
        <v>14.38029456</v>
      </c>
      <c r="L9" s="20" t="n">
        <v>0.46501906</v>
      </c>
      <c r="M9" s="18" t="n">
        <v>8.66140334</v>
      </c>
      <c r="N9" s="20" t="n">
        <v>0.32692915</v>
      </c>
      <c r="O9" s="18" t="n">
        <v>0.05018437</v>
      </c>
      <c r="P9" s="20" t="n">
        <v>0.01996797</v>
      </c>
      <c r="Q9" s="18" t="s">
        <v>182</v>
      </c>
      <c r="R9" s="20" t="s">
        <v>182</v>
      </c>
      <c r="S9" s="18" t="n">
        <v>3.16253061</v>
      </c>
      <c r="T9" s="20" t="n">
        <v>0.56482542</v>
      </c>
      <c r="U9" s="18" t="n">
        <v>0</v>
      </c>
      <c r="V9" s="20" t="n">
        <v>0</v>
      </c>
      <c r="W9" s="18" t="n">
        <v>7.42737907</v>
      </c>
      <c r="X9" s="20" t="n">
        <v>0.55312329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10.07436371</v>
      </c>
      <c r="F11" s="20" t="n">
        <v>0.49123374</v>
      </c>
      <c r="G11" s="18" t="n">
        <v>23.08706284</v>
      </c>
      <c r="H11" s="20" t="n">
        <v>0.7158742</v>
      </c>
      <c r="I11" s="18" t="n">
        <v>34.66038899</v>
      </c>
      <c r="J11" s="20" t="n">
        <v>0.77475553</v>
      </c>
      <c r="K11" s="18" t="n">
        <v>16.77297014</v>
      </c>
      <c r="L11" s="20" t="n">
        <v>0.58915611</v>
      </c>
      <c r="M11" s="18" t="n">
        <v>7.2651103</v>
      </c>
      <c r="N11" s="20" t="n">
        <v>0.33956952</v>
      </c>
      <c r="O11" s="18" t="n">
        <v>0.51226732</v>
      </c>
      <c r="P11" s="20" t="n">
        <v>0.12373296</v>
      </c>
      <c r="Q11" s="18" t="s">
        <v>182</v>
      </c>
      <c r="R11" s="20" t="s">
        <v>182</v>
      </c>
      <c r="S11" s="18" t="n">
        <v>0</v>
      </c>
      <c r="T11" s="20" t="n">
        <v>0</v>
      </c>
      <c r="U11" s="18" t="n">
        <v>0</v>
      </c>
      <c r="V11" s="20" t="n">
        <v>0</v>
      </c>
      <c r="W11" s="18" t="n">
        <v>7.6278367</v>
      </c>
      <c r="X11" s="20" t="n">
        <v>0.6694798199999999</v>
      </c>
    </row>
    <row r="12" spans="1:24">
      <c r="A12" s="15" t="s">
        <v>187</v>
      </c>
      <c r="B12" s="17" t="n">
        <v>6894</v>
      </c>
      <c r="C12" s="18">
        <f>(127.0/B12*100)</f>
        <v/>
      </c>
      <c r="D12" s="19" t="n">
        <v>6767</v>
      </c>
      <c r="E12" s="18" t="n">
        <v>12.90120176</v>
      </c>
      <c r="F12" s="20" t="n">
        <v>0.51821657</v>
      </c>
      <c r="G12" s="18" t="n">
        <v>25.63597694</v>
      </c>
      <c r="H12" s="20" t="n">
        <v>0.6012039</v>
      </c>
      <c r="I12" s="18" t="n">
        <v>27.30346765</v>
      </c>
      <c r="J12" s="20" t="n">
        <v>0.6480461199999999</v>
      </c>
      <c r="K12" s="18" t="n">
        <v>14.79008885</v>
      </c>
      <c r="L12" s="20" t="n">
        <v>0.49345639</v>
      </c>
      <c r="M12" s="18" t="n">
        <v>10.86309472</v>
      </c>
      <c r="N12" s="20" t="n">
        <v>0.5084198599999999</v>
      </c>
      <c r="O12" s="18" t="n">
        <v>0.27941933</v>
      </c>
      <c r="P12" s="20" t="n">
        <v>0.06467172</v>
      </c>
      <c r="Q12" s="18" t="s">
        <v>182</v>
      </c>
      <c r="R12" s="20" t="s">
        <v>182</v>
      </c>
      <c r="S12" s="18" t="n">
        <v>2.37512526</v>
      </c>
      <c r="T12" s="20" t="n">
        <v>0.59821216</v>
      </c>
      <c r="U12" s="18" t="n">
        <v>0</v>
      </c>
      <c r="V12" s="20" t="n">
        <v>0</v>
      </c>
      <c r="W12" s="18" t="n">
        <v>5.85162549</v>
      </c>
      <c r="X12" s="20" t="n">
        <v>0.49153811</v>
      </c>
    </row>
    <row r="13" spans="1:24">
      <c r="A13" s="15" t="s">
        <v>188</v>
      </c>
      <c r="B13" s="17" t="n">
        <v>7161</v>
      </c>
      <c r="C13" s="18">
        <f>(329.0/B13*100)</f>
        <v/>
      </c>
      <c r="D13" s="19" t="n">
        <v>6832</v>
      </c>
      <c r="E13" s="18" t="n">
        <v>4.19615941</v>
      </c>
      <c r="F13" s="20" t="n">
        <v>0.34332189</v>
      </c>
      <c r="G13" s="18" t="n">
        <v>9.48940606</v>
      </c>
      <c r="H13" s="20" t="n">
        <v>0.5535695899999999</v>
      </c>
      <c r="I13" s="18" t="n">
        <v>33.06629795</v>
      </c>
      <c r="J13" s="20" t="n">
        <v>0.81559735</v>
      </c>
      <c r="K13" s="18" t="n">
        <v>28.97846152</v>
      </c>
      <c r="L13" s="20" t="n">
        <v>0.7713863</v>
      </c>
      <c r="M13" s="18" t="n">
        <v>13.17776878</v>
      </c>
      <c r="N13" s="20" t="n">
        <v>0.56816445</v>
      </c>
      <c r="O13" s="18" t="n">
        <v>0.21730871</v>
      </c>
      <c r="P13" s="20" t="n">
        <v>0.05247583</v>
      </c>
      <c r="Q13" s="18" t="s">
        <v>182</v>
      </c>
      <c r="R13" s="20" t="s">
        <v>182</v>
      </c>
      <c r="S13" s="18" t="n">
        <v>4.19704376</v>
      </c>
      <c r="T13" s="20" t="n">
        <v>0.48239823</v>
      </c>
      <c r="U13" s="18" t="n">
        <v>0</v>
      </c>
      <c r="V13" s="20" t="n">
        <v>0</v>
      </c>
      <c r="W13" s="18" t="n">
        <v>6.67755381</v>
      </c>
      <c r="X13" s="20" t="n">
        <v>0.59229758</v>
      </c>
    </row>
    <row r="14" spans="1:24">
      <c r="A14" s="15" t="s">
        <v>189</v>
      </c>
      <c r="B14" s="17" t="n">
        <v>5587</v>
      </c>
      <c r="C14" s="18">
        <f>(197.0/B14*100)</f>
        <v/>
      </c>
      <c r="D14" s="19" t="n">
        <v>5390</v>
      </c>
      <c r="E14" s="18" t="n">
        <v>8.28270273</v>
      </c>
      <c r="F14" s="20" t="n">
        <v>0.45480009</v>
      </c>
      <c r="G14" s="18" t="n">
        <v>21.41180921</v>
      </c>
      <c r="H14" s="20" t="n">
        <v>0.65144746</v>
      </c>
      <c r="I14" s="18" t="n">
        <v>34.90746833</v>
      </c>
      <c r="J14" s="20" t="n">
        <v>0.7656896399999999</v>
      </c>
      <c r="K14" s="18" t="n">
        <v>20.75218678</v>
      </c>
      <c r="L14" s="20" t="n">
        <v>0.61761745</v>
      </c>
      <c r="M14" s="18" t="n">
        <v>11.59688894</v>
      </c>
      <c r="N14" s="20" t="n">
        <v>0.48009334</v>
      </c>
      <c r="O14" s="18" t="n">
        <v>0.61502641</v>
      </c>
      <c r="P14" s="20" t="n">
        <v>0.11407521</v>
      </c>
      <c r="Q14" s="18" t="s">
        <v>182</v>
      </c>
      <c r="R14" s="20" t="s">
        <v>182</v>
      </c>
      <c r="S14" s="18" t="n">
        <v>0</v>
      </c>
      <c r="T14" s="20" t="n">
        <v>0</v>
      </c>
      <c r="U14" s="18" t="n">
        <v>0</v>
      </c>
      <c r="V14" s="20" t="n">
        <v>0</v>
      </c>
      <c r="W14" s="18" t="n">
        <v>2.43391761</v>
      </c>
      <c r="X14" s="20" t="n">
        <v>0.23533304</v>
      </c>
    </row>
    <row r="15" spans="1:24">
      <c r="A15" s="15" t="s">
        <v>190</v>
      </c>
      <c r="B15" s="17" t="n">
        <v>5882</v>
      </c>
      <c r="C15" s="18">
        <f>(151.0/B15*100)</f>
        <v/>
      </c>
      <c r="D15" s="19" t="n">
        <v>5731</v>
      </c>
      <c r="E15" s="18" t="n">
        <v>12.05153108</v>
      </c>
      <c r="F15" s="20" t="n">
        <v>0.68734741</v>
      </c>
      <c r="G15" s="18" t="n">
        <v>41.94733478</v>
      </c>
      <c r="H15" s="20" t="n">
        <v>0.87589436</v>
      </c>
      <c r="I15" s="18" t="n">
        <v>30.78636966</v>
      </c>
      <c r="J15" s="20" t="n">
        <v>0.72195278</v>
      </c>
      <c r="K15" s="18" t="n">
        <v>7.0877279</v>
      </c>
      <c r="L15" s="20" t="n">
        <v>0.3370708</v>
      </c>
      <c r="M15" s="18" t="n">
        <v>2.49138699</v>
      </c>
      <c r="N15" s="20" t="n">
        <v>0.25719499</v>
      </c>
      <c r="O15" s="18" t="n">
        <v>0.47125671</v>
      </c>
      <c r="P15" s="20" t="n">
        <v>0.10649858</v>
      </c>
      <c r="Q15" s="18" t="s">
        <v>182</v>
      </c>
      <c r="R15" s="20" t="s">
        <v>182</v>
      </c>
      <c r="S15" s="18" t="n">
        <v>1.02980603</v>
      </c>
      <c r="T15" s="20" t="n">
        <v>0.4615394</v>
      </c>
      <c r="U15" s="18" t="n">
        <v>0</v>
      </c>
      <c r="V15" s="20" t="n">
        <v>0</v>
      </c>
      <c r="W15" s="18" t="n">
        <v>4.13458685</v>
      </c>
      <c r="X15" s="20" t="n">
        <v>0.49578098</v>
      </c>
    </row>
    <row r="16" spans="1:24">
      <c r="A16" s="15" t="s">
        <v>191</v>
      </c>
      <c r="B16" s="17" t="n">
        <v>6108</v>
      </c>
      <c r="C16" s="18">
        <f>(264.0/B16*100)</f>
        <v/>
      </c>
      <c r="D16" s="19" t="n">
        <v>5844</v>
      </c>
      <c r="E16" s="18" t="n">
        <v>10.6650084</v>
      </c>
      <c r="F16" s="20" t="n">
        <v>0.4481369</v>
      </c>
      <c r="G16" s="18" t="n">
        <v>25.37380793</v>
      </c>
      <c r="H16" s="20" t="n">
        <v>0.7095580500000001</v>
      </c>
      <c r="I16" s="18" t="n">
        <v>33.23093054</v>
      </c>
      <c r="J16" s="20" t="n">
        <v>0.6460426500000001</v>
      </c>
      <c r="K16" s="18" t="n">
        <v>12.95024888</v>
      </c>
      <c r="L16" s="20" t="n">
        <v>0.49537646</v>
      </c>
      <c r="M16" s="18" t="n">
        <v>8.247988619999999</v>
      </c>
      <c r="N16" s="20" t="n">
        <v>0.42815187</v>
      </c>
      <c r="O16" s="18" t="n">
        <v>0.51396477</v>
      </c>
      <c r="P16" s="20" t="n">
        <v>0.08769067</v>
      </c>
      <c r="Q16" s="18" t="s">
        <v>182</v>
      </c>
      <c r="R16" s="20" t="s">
        <v>182</v>
      </c>
      <c r="S16" s="18" t="n">
        <v>0</v>
      </c>
      <c r="T16" s="20" t="n">
        <v>0</v>
      </c>
      <c r="U16" s="18" t="n">
        <v>0</v>
      </c>
      <c r="V16" s="20" t="n">
        <v>0</v>
      </c>
      <c r="W16" s="18" t="n">
        <v>9.01805085</v>
      </c>
      <c r="X16" s="20" t="n">
        <v>0.71246674</v>
      </c>
    </row>
    <row r="17" spans="1:24">
      <c r="A17" s="15" t="s">
        <v>192</v>
      </c>
      <c r="B17" s="17" t="n">
        <v>6504</v>
      </c>
      <c r="C17" s="18">
        <f>(794.0/B17*100)</f>
        <v/>
      </c>
      <c r="D17" s="19" t="n">
        <v>5710</v>
      </c>
      <c r="E17" s="18" t="n">
        <v>10.77312395</v>
      </c>
      <c r="F17" s="20" t="n">
        <v>0.42158673</v>
      </c>
      <c r="G17" s="18" t="n">
        <v>36.06736444</v>
      </c>
      <c r="H17" s="20" t="n">
        <v>0.73639424</v>
      </c>
      <c r="I17" s="18" t="n">
        <v>35.10636624</v>
      </c>
      <c r="J17" s="20" t="n">
        <v>0.76944398</v>
      </c>
      <c r="K17" s="18" t="n">
        <v>9.1579602</v>
      </c>
      <c r="L17" s="20" t="n">
        <v>0.42862351</v>
      </c>
      <c r="M17" s="18" t="n">
        <v>2.53497527</v>
      </c>
      <c r="N17" s="20" t="n">
        <v>0.26488356</v>
      </c>
      <c r="O17" s="18" t="n">
        <v>0</v>
      </c>
      <c r="P17" s="20" t="n">
        <v>0</v>
      </c>
      <c r="Q17" s="18" t="s">
        <v>182</v>
      </c>
      <c r="R17" s="20" t="s">
        <v>182</v>
      </c>
      <c r="S17" s="18" t="n">
        <v>2.59380422</v>
      </c>
      <c r="T17" s="20" t="n">
        <v>0.34447954</v>
      </c>
      <c r="U17" s="18" t="n">
        <v>0</v>
      </c>
      <c r="V17" s="20" t="n">
        <v>0</v>
      </c>
      <c r="W17" s="18" t="n">
        <v>3.76640567</v>
      </c>
      <c r="X17" s="20" t="n">
        <v>0.49544774</v>
      </c>
    </row>
    <row r="18" spans="1:24">
      <c r="A18" s="15" t="s">
        <v>193</v>
      </c>
      <c r="B18" s="17" t="n">
        <v>5532</v>
      </c>
      <c r="C18" s="18">
        <f>(40.0/B18*100)</f>
        <v/>
      </c>
      <c r="D18" s="19" t="n">
        <v>5492</v>
      </c>
      <c r="E18" s="18" t="n">
        <v>13.23935128</v>
      </c>
      <c r="F18" s="20" t="n">
        <v>0.48986479</v>
      </c>
      <c r="G18" s="18" t="n">
        <v>25.84593279</v>
      </c>
      <c r="H18" s="20" t="n">
        <v>0.70040179</v>
      </c>
      <c r="I18" s="18" t="n">
        <v>23.61591079</v>
      </c>
      <c r="J18" s="20" t="n">
        <v>0.7783957500000001</v>
      </c>
      <c r="K18" s="18" t="n">
        <v>14.27857614</v>
      </c>
      <c r="L18" s="20" t="n">
        <v>0.45904395</v>
      </c>
      <c r="M18" s="18" t="n">
        <v>13.96043834</v>
      </c>
      <c r="N18" s="20" t="n">
        <v>0.59430925</v>
      </c>
      <c r="O18" s="18" t="n">
        <v>1.16408786</v>
      </c>
      <c r="P18" s="20" t="n">
        <v>0.19350159</v>
      </c>
      <c r="Q18" s="18" t="s">
        <v>182</v>
      </c>
      <c r="R18" s="20" t="s">
        <v>182</v>
      </c>
      <c r="S18" s="18" t="n">
        <v>0</v>
      </c>
      <c r="T18" s="20" t="n">
        <v>0</v>
      </c>
      <c r="U18" s="18" t="n">
        <v>0</v>
      </c>
      <c r="V18" s="20" t="n">
        <v>0</v>
      </c>
      <c r="W18" s="18" t="n">
        <v>7.89570281</v>
      </c>
      <c r="X18" s="20" t="n">
        <v>0.84475013</v>
      </c>
    </row>
    <row r="19" spans="1:24">
      <c r="A19" s="15" t="s">
        <v>194</v>
      </c>
      <c r="B19" s="17" t="n">
        <v>5658</v>
      </c>
      <c r="C19" s="18">
        <f>(154.0/B19*100)</f>
        <v/>
      </c>
      <c r="D19" s="19" t="n">
        <v>5504</v>
      </c>
      <c r="E19" s="18" t="n">
        <v>11.80043332</v>
      </c>
      <c r="F19" s="20" t="n">
        <v>0.6403569</v>
      </c>
      <c r="G19" s="18" t="n">
        <v>27.66407213</v>
      </c>
      <c r="H19" s="20" t="n">
        <v>0.67835168</v>
      </c>
      <c r="I19" s="18" t="n">
        <v>31.37243835</v>
      </c>
      <c r="J19" s="20" t="n">
        <v>0.61890195</v>
      </c>
      <c r="K19" s="18" t="n">
        <v>12.71299641</v>
      </c>
      <c r="L19" s="20" t="n">
        <v>0.50510627</v>
      </c>
      <c r="M19" s="18" t="n">
        <v>10.82013908</v>
      </c>
      <c r="N19" s="20" t="n">
        <v>0.44785362</v>
      </c>
      <c r="O19" s="18" t="n">
        <v>0.64597583</v>
      </c>
      <c r="P19" s="20" t="n">
        <v>0.13395366</v>
      </c>
      <c r="Q19" s="18" t="s">
        <v>182</v>
      </c>
      <c r="R19" s="20" t="s">
        <v>182</v>
      </c>
      <c r="S19" s="18" t="n">
        <v>0</v>
      </c>
      <c r="T19" s="20" t="n">
        <v>0</v>
      </c>
      <c r="U19" s="18" t="n">
        <v>0</v>
      </c>
      <c r="V19" s="20" t="n">
        <v>0</v>
      </c>
      <c r="W19" s="18" t="n">
        <v>4.98394488</v>
      </c>
      <c r="X19" s="20" t="n">
        <v>0.47262839</v>
      </c>
    </row>
    <row r="20" spans="1:24">
      <c r="A20" s="15" t="s">
        <v>195</v>
      </c>
      <c r="B20" s="17" t="n">
        <v>3371</v>
      </c>
      <c r="C20" s="18">
        <f>(81.0/B20*100)</f>
        <v/>
      </c>
      <c r="D20" s="19" t="n">
        <v>3290</v>
      </c>
      <c r="E20" s="18" t="n">
        <v>9.39782385</v>
      </c>
      <c r="F20" s="20" t="n">
        <v>0.50040861</v>
      </c>
      <c r="G20" s="18" t="n">
        <v>36.47813041</v>
      </c>
      <c r="H20" s="20" t="n">
        <v>0.76142837</v>
      </c>
      <c r="I20" s="18" t="n">
        <v>33.06281106</v>
      </c>
      <c r="J20" s="20" t="n">
        <v>0.8042804099999999</v>
      </c>
      <c r="K20" s="18" t="n">
        <v>11.28399905</v>
      </c>
      <c r="L20" s="20" t="n">
        <v>0.5025206800000001</v>
      </c>
      <c r="M20" s="18" t="n">
        <v>4.78871055</v>
      </c>
      <c r="N20" s="20" t="n">
        <v>0.39971357</v>
      </c>
      <c r="O20" s="18" t="n">
        <v>0</v>
      </c>
      <c r="P20" s="20" t="n">
        <v>0</v>
      </c>
      <c r="Q20" s="18" t="s">
        <v>182</v>
      </c>
      <c r="R20" s="20" t="s">
        <v>182</v>
      </c>
      <c r="S20" s="18" t="n">
        <v>0</v>
      </c>
      <c r="T20" s="20" t="n">
        <v>0</v>
      </c>
      <c r="U20" s="18" t="n">
        <v>0</v>
      </c>
      <c r="V20" s="20" t="n">
        <v>0</v>
      </c>
      <c r="W20" s="18" t="n">
        <v>4.98852508</v>
      </c>
      <c r="X20" s="20" t="n">
        <v>0.38682621</v>
      </c>
    </row>
    <row r="21" spans="1:24">
      <c r="A21" s="15" t="s">
        <v>196</v>
      </c>
      <c r="B21" s="17" t="n">
        <v>5741</v>
      </c>
      <c r="C21" s="18">
        <f>(81.0/B21*100)</f>
        <v/>
      </c>
      <c r="D21" s="19" t="n">
        <v>5660</v>
      </c>
      <c r="E21" s="18" t="n">
        <v>14.21292419</v>
      </c>
      <c r="F21" s="20" t="n">
        <v>0.62306193</v>
      </c>
      <c r="G21" s="18" t="n">
        <v>31.30816619</v>
      </c>
      <c r="H21" s="20" t="n">
        <v>0.74536446</v>
      </c>
      <c r="I21" s="18" t="n">
        <v>35.94956084</v>
      </c>
      <c r="J21" s="20" t="n">
        <v>0.64582231</v>
      </c>
      <c r="K21" s="18" t="n">
        <v>11.8371001</v>
      </c>
      <c r="L21" s="20" t="n">
        <v>0.55730216</v>
      </c>
      <c r="M21" s="18" t="n">
        <v>4.40747052</v>
      </c>
      <c r="N21" s="20" t="n">
        <v>0.27265073</v>
      </c>
      <c r="O21" s="18" t="n">
        <v>0.18203839</v>
      </c>
      <c r="P21" s="20" t="n">
        <v>0.05703257</v>
      </c>
      <c r="Q21" s="18" t="s">
        <v>182</v>
      </c>
      <c r="R21" s="20" t="s">
        <v>182</v>
      </c>
      <c r="S21" s="18" t="n">
        <v>0</v>
      </c>
      <c r="T21" s="20" t="n">
        <v>0</v>
      </c>
      <c r="U21" s="18" t="n">
        <v>0</v>
      </c>
      <c r="V21" s="20" t="n">
        <v>0</v>
      </c>
      <c r="W21" s="18" t="n">
        <v>2.10273978</v>
      </c>
      <c r="X21" s="20" t="n">
        <v>0.21792267</v>
      </c>
    </row>
    <row r="22" spans="1:24">
      <c r="A22" s="15" t="s">
        <v>197</v>
      </c>
      <c r="B22" s="17" t="n">
        <v>6598</v>
      </c>
      <c r="C22" s="18">
        <f>(102.0/B22*100)</f>
        <v/>
      </c>
      <c r="D22" s="19" t="n">
        <v>6496</v>
      </c>
      <c r="E22" s="18" t="n">
        <v>14.86025892</v>
      </c>
      <c r="F22" s="20" t="n">
        <v>0.83868263</v>
      </c>
      <c r="G22" s="18" t="n">
        <v>25.21143263</v>
      </c>
      <c r="H22" s="20" t="n">
        <v>0.8648479100000001</v>
      </c>
      <c r="I22" s="18" t="n">
        <v>24.54712574</v>
      </c>
      <c r="J22" s="20" t="n">
        <v>0.71081458</v>
      </c>
      <c r="K22" s="18" t="n">
        <v>9.37258091</v>
      </c>
      <c r="L22" s="20" t="n">
        <v>0.39690392</v>
      </c>
      <c r="M22" s="18" t="n">
        <v>6.13150675</v>
      </c>
      <c r="N22" s="20" t="n">
        <v>0.33315105</v>
      </c>
      <c r="O22" s="18" t="n">
        <v>2.35932767</v>
      </c>
      <c r="P22" s="20" t="n">
        <v>0.31576942</v>
      </c>
      <c r="Q22" s="18" t="s">
        <v>182</v>
      </c>
      <c r="R22" s="20" t="s">
        <v>182</v>
      </c>
      <c r="S22" s="18" t="n">
        <v>10.38721195</v>
      </c>
      <c r="T22" s="20" t="n">
        <v>1.34114536</v>
      </c>
      <c r="U22" s="18" t="n">
        <v>0</v>
      </c>
      <c r="V22" s="20" t="n">
        <v>0</v>
      </c>
      <c r="W22" s="18" t="n">
        <v>7.13055542</v>
      </c>
      <c r="X22" s="20" t="n">
        <v>0.7042756100000001</v>
      </c>
    </row>
    <row r="23" spans="1:24">
      <c r="A23" s="15" t="s">
        <v>198</v>
      </c>
      <c r="B23" s="17" t="n">
        <v>11583</v>
      </c>
      <c r="C23" s="18">
        <f>(522.0/B23*100)</f>
        <v/>
      </c>
      <c r="D23" s="19" t="n">
        <v>11061</v>
      </c>
      <c r="E23" s="18" t="n">
        <v>14.93537919</v>
      </c>
      <c r="F23" s="20" t="n">
        <v>0.59723449</v>
      </c>
      <c r="G23" s="18" t="n">
        <v>23.26048843</v>
      </c>
      <c r="H23" s="20" t="n">
        <v>0.65702534</v>
      </c>
      <c r="I23" s="18" t="n">
        <v>31.32413319</v>
      </c>
      <c r="J23" s="20" t="n">
        <v>0.65174734</v>
      </c>
      <c r="K23" s="18" t="n">
        <v>16.02559517</v>
      </c>
      <c r="L23" s="20" t="n">
        <v>0.63339264</v>
      </c>
      <c r="M23" s="18" t="n">
        <v>7.8367801</v>
      </c>
      <c r="N23" s="20" t="n">
        <v>0.32804409</v>
      </c>
      <c r="O23" s="18" t="n">
        <v>0.42133272</v>
      </c>
      <c r="P23" s="20" t="n">
        <v>0.10175451</v>
      </c>
      <c r="Q23" s="18" t="s">
        <v>182</v>
      </c>
      <c r="R23" s="20" t="s">
        <v>182</v>
      </c>
      <c r="S23" s="18" t="n">
        <v>0</v>
      </c>
      <c r="T23" s="20" t="n">
        <v>0</v>
      </c>
      <c r="U23" s="18" t="n">
        <v>0</v>
      </c>
      <c r="V23" s="20" t="n">
        <v>0</v>
      </c>
      <c r="W23" s="18" t="n">
        <v>6.1962912</v>
      </c>
      <c r="X23" s="20" t="n">
        <v>0.50391942</v>
      </c>
    </row>
    <row r="24" spans="1:24">
      <c r="A24" s="15" t="s">
        <v>199</v>
      </c>
      <c r="B24" s="17" t="n">
        <v>6647</v>
      </c>
      <c r="C24" s="18">
        <f>(20.0/B24*100)</f>
        <v/>
      </c>
      <c r="D24" s="19" t="n">
        <v>6627</v>
      </c>
      <c r="E24" s="18" t="n">
        <v>39.72698637</v>
      </c>
      <c r="F24" s="20" t="n">
        <v>1.01296019</v>
      </c>
      <c r="G24" s="18" t="n">
        <v>31.72652467</v>
      </c>
      <c r="H24" s="20" t="n">
        <v>0.80057608</v>
      </c>
      <c r="I24" s="18" t="n">
        <v>21.82350235</v>
      </c>
      <c r="J24" s="20" t="n">
        <v>0.74787184</v>
      </c>
      <c r="K24" s="18" t="n">
        <v>3.20164103</v>
      </c>
      <c r="L24" s="20" t="n">
        <v>0.22454701</v>
      </c>
      <c r="M24" s="18" t="n">
        <v>1.16727076</v>
      </c>
      <c r="N24" s="20" t="n">
        <v>0.15893001</v>
      </c>
      <c r="O24" s="18" t="n">
        <v>0.74285009</v>
      </c>
      <c r="P24" s="20" t="n">
        <v>0.1355868</v>
      </c>
      <c r="Q24" s="18" t="s">
        <v>182</v>
      </c>
      <c r="R24" s="20" t="s">
        <v>182</v>
      </c>
      <c r="S24" s="18" t="n">
        <v>0</v>
      </c>
      <c r="T24" s="20" t="n">
        <v>0</v>
      </c>
      <c r="U24" s="18" t="n">
        <v>0</v>
      </c>
      <c r="V24" s="20" t="n">
        <v>0</v>
      </c>
      <c r="W24" s="18" t="n">
        <v>1.61122472</v>
      </c>
      <c r="X24" s="20" t="n">
        <v>0.2925583</v>
      </c>
    </row>
    <row r="25" spans="1:24">
      <c r="A25" s="15" t="s">
        <v>200</v>
      </c>
      <c r="B25" s="17" t="n">
        <v>5581</v>
      </c>
      <c r="C25" s="18">
        <f>(28.0/B25*100)</f>
        <v/>
      </c>
      <c r="D25" s="19" t="n">
        <v>5553</v>
      </c>
      <c r="E25" s="18" t="n">
        <v>21.94807237</v>
      </c>
      <c r="F25" s="20" t="n">
        <v>0.82690773</v>
      </c>
      <c r="G25" s="18" t="n">
        <v>34.27999909</v>
      </c>
      <c r="H25" s="20" t="n">
        <v>0.80967261</v>
      </c>
      <c r="I25" s="18" t="n">
        <v>32.96778783</v>
      </c>
      <c r="J25" s="20" t="n">
        <v>0.79757397</v>
      </c>
      <c r="K25" s="18" t="n">
        <v>7.36233446</v>
      </c>
      <c r="L25" s="20" t="n">
        <v>0.47717279</v>
      </c>
      <c r="M25" s="18" t="n">
        <v>2.30320687</v>
      </c>
      <c r="N25" s="20" t="n">
        <v>0.27707058</v>
      </c>
      <c r="O25" s="18" t="n">
        <v>0.26888821</v>
      </c>
      <c r="P25" s="20" t="n">
        <v>0.07687529999999999</v>
      </c>
      <c r="Q25" s="18" t="s">
        <v>182</v>
      </c>
      <c r="R25" s="20" t="s">
        <v>182</v>
      </c>
      <c r="S25" s="18" t="n">
        <v>0</v>
      </c>
      <c r="T25" s="20" t="n">
        <v>0</v>
      </c>
      <c r="U25" s="18" t="n">
        <v>0</v>
      </c>
      <c r="V25" s="20" t="n">
        <v>0</v>
      </c>
      <c r="W25" s="18" t="n">
        <v>0.86971117</v>
      </c>
      <c r="X25" s="20" t="n">
        <v>0.15367343</v>
      </c>
    </row>
    <row r="26" spans="1:24">
      <c r="A26" s="15" t="s">
        <v>201</v>
      </c>
      <c r="B26" s="17" t="n">
        <v>4869</v>
      </c>
      <c r="C26" s="18">
        <f>(102.0/B26*100)</f>
        <v/>
      </c>
      <c r="D26" s="19" t="n">
        <v>4767</v>
      </c>
      <c r="E26" s="18" t="n">
        <v>8.987696010000001</v>
      </c>
      <c r="F26" s="20" t="n">
        <v>0.51645232</v>
      </c>
      <c r="G26" s="18" t="n">
        <v>26.08574855</v>
      </c>
      <c r="H26" s="20" t="n">
        <v>0.79361114</v>
      </c>
      <c r="I26" s="18" t="n">
        <v>32.23965608</v>
      </c>
      <c r="J26" s="20" t="n">
        <v>0.80815653</v>
      </c>
      <c r="K26" s="18" t="n">
        <v>19.08448135</v>
      </c>
      <c r="L26" s="20" t="n">
        <v>0.70614499</v>
      </c>
      <c r="M26" s="18" t="n">
        <v>10.53945448</v>
      </c>
      <c r="N26" s="20" t="n">
        <v>0.55266412</v>
      </c>
      <c r="O26" s="18" t="n">
        <v>0</v>
      </c>
      <c r="P26" s="20" t="n">
        <v>0</v>
      </c>
      <c r="Q26" s="18" t="s">
        <v>182</v>
      </c>
      <c r="R26" s="20" t="s">
        <v>182</v>
      </c>
      <c r="S26" s="18" t="n">
        <v>0</v>
      </c>
      <c r="T26" s="20" t="n">
        <v>0</v>
      </c>
      <c r="U26" s="18" t="n">
        <v>0</v>
      </c>
      <c r="V26" s="20" t="n">
        <v>0</v>
      </c>
      <c r="W26" s="18" t="n">
        <v>3.06296353</v>
      </c>
      <c r="X26" s="20" t="n">
        <v>0.32198741</v>
      </c>
    </row>
    <row r="27" spans="1:24">
      <c r="A27" s="15" t="s">
        <v>202</v>
      </c>
      <c r="B27" s="17" t="n">
        <v>5299</v>
      </c>
      <c r="C27" s="18">
        <f>(186.0/B27*100)</f>
        <v/>
      </c>
      <c r="D27" s="19" t="n">
        <v>5113</v>
      </c>
      <c r="E27" s="18" t="n">
        <v>11.04261997</v>
      </c>
      <c r="F27" s="20" t="n">
        <v>0.47299273</v>
      </c>
      <c r="G27" s="18" t="n">
        <v>22.66790385</v>
      </c>
      <c r="H27" s="20" t="n">
        <v>0.53398515</v>
      </c>
      <c r="I27" s="18" t="n">
        <v>33.16944859</v>
      </c>
      <c r="J27" s="20" t="n">
        <v>0.55331714</v>
      </c>
      <c r="K27" s="18" t="n">
        <v>14.20547025</v>
      </c>
      <c r="L27" s="20" t="n">
        <v>0.46548135</v>
      </c>
      <c r="M27" s="18" t="n">
        <v>6.83075291</v>
      </c>
      <c r="N27" s="20" t="n">
        <v>0.3495886</v>
      </c>
      <c r="O27" s="18" t="n">
        <v>1.21075947</v>
      </c>
      <c r="P27" s="20" t="n">
        <v>0.13630639</v>
      </c>
      <c r="Q27" s="18" t="s">
        <v>182</v>
      </c>
      <c r="R27" s="20" t="s">
        <v>182</v>
      </c>
      <c r="S27" s="18" t="n">
        <v>0</v>
      </c>
      <c r="T27" s="20" t="n">
        <v>0</v>
      </c>
      <c r="U27" s="18" t="n">
        <v>0</v>
      </c>
      <c r="V27" s="20" t="n">
        <v>0</v>
      </c>
      <c r="W27" s="18" t="n">
        <v>10.87304497</v>
      </c>
      <c r="X27" s="20" t="n">
        <v>0.41097715</v>
      </c>
    </row>
    <row r="28" spans="1:24">
      <c r="A28" s="15" t="s">
        <v>203</v>
      </c>
      <c r="B28" s="17" t="n">
        <v>7568</v>
      </c>
      <c r="C28" s="18">
        <f>(135.0/B28*100)</f>
        <v/>
      </c>
      <c r="D28" s="19" t="n">
        <v>7433</v>
      </c>
      <c r="E28" s="18" t="n">
        <v>16.20706687</v>
      </c>
      <c r="F28" s="20" t="n">
        <v>0.68384365</v>
      </c>
      <c r="G28" s="18" t="n">
        <v>14.56735706</v>
      </c>
      <c r="H28" s="20" t="n">
        <v>0.5893379399999999</v>
      </c>
      <c r="I28" s="18" t="n">
        <v>27.78418154</v>
      </c>
      <c r="J28" s="20" t="n">
        <v>0.6856944699999999</v>
      </c>
      <c r="K28" s="18" t="n">
        <v>26.44998245</v>
      </c>
      <c r="L28" s="20" t="n">
        <v>0.70390789</v>
      </c>
      <c r="M28" s="18" t="n">
        <v>11.32419733</v>
      </c>
      <c r="N28" s="20" t="n">
        <v>0.55710898</v>
      </c>
      <c r="O28" s="18" t="n">
        <v>2.26184378</v>
      </c>
      <c r="P28" s="20" t="n">
        <v>0.33063322</v>
      </c>
      <c r="Q28" s="18" t="s">
        <v>182</v>
      </c>
      <c r="R28" s="20" t="s">
        <v>182</v>
      </c>
      <c r="S28" s="18" t="n">
        <v>0</v>
      </c>
      <c r="T28" s="20" t="n">
        <v>0</v>
      </c>
      <c r="U28" s="18" t="n">
        <v>0</v>
      </c>
      <c r="V28" s="20" t="n">
        <v>0</v>
      </c>
      <c r="W28" s="18" t="n">
        <v>1.40537097</v>
      </c>
      <c r="X28" s="20" t="n">
        <v>0.27861887</v>
      </c>
    </row>
    <row r="29" spans="1:24">
      <c r="A29" s="15" t="s">
        <v>204</v>
      </c>
      <c r="B29" s="17" t="n">
        <v>5385</v>
      </c>
      <c r="C29" s="18">
        <f>(37.0/B29*100)</f>
        <v/>
      </c>
      <c r="D29" s="19" t="n">
        <v>5348</v>
      </c>
      <c r="E29" s="18" t="n">
        <v>5.57534557</v>
      </c>
      <c r="F29" s="20" t="n">
        <v>0.31275005</v>
      </c>
      <c r="G29" s="18" t="n">
        <v>23.00916664</v>
      </c>
      <c r="H29" s="20" t="n">
        <v>0.77045723</v>
      </c>
      <c r="I29" s="18" t="n">
        <v>38.31008015</v>
      </c>
      <c r="J29" s="20" t="n">
        <v>0.71202485</v>
      </c>
      <c r="K29" s="18" t="n">
        <v>19.81867338</v>
      </c>
      <c r="L29" s="20" t="n">
        <v>0.7225297899999999</v>
      </c>
      <c r="M29" s="18" t="n">
        <v>8.51975908</v>
      </c>
      <c r="N29" s="20" t="n">
        <v>0.55710225</v>
      </c>
      <c r="O29" s="18" t="n">
        <v>0.11230563</v>
      </c>
      <c r="P29" s="20" t="n">
        <v>0.03615354</v>
      </c>
      <c r="Q29" s="18" t="s">
        <v>182</v>
      </c>
      <c r="R29" s="20" t="s">
        <v>182</v>
      </c>
      <c r="S29" s="18" t="n">
        <v>2.76962022</v>
      </c>
      <c r="T29" s="20" t="n">
        <v>0.2415476</v>
      </c>
      <c r="U29" s="18" t="n">
        <v>0</v>
      </c>
      <c r="V29" s="20" t="n">
        <v>0</v>
      </c>
      <c r="W29" s="18" t="n">
        <v>1.88504934</v>
      </c>
      <c r="X29" s="20" t="n">
        <v>0.29593842</v>
      </c>
    </row>
    <row r="30" spans="1:24">
      <c r="A30" s="15" t="s">
        <v>205</v>
      </c>
      <c r="B30" s="17" t="n">
        <v>4520</v>
      </c>
      <c r="C30" s="18">
        <f>(577.0/B30*100)</f>
        <v/>
      </c>
      <c r="D30" s="19" t="n">
        <v>3943</v>
      </c>
      <c r="E30" s="18" t="n">
        <v>8.388679359999999</v>
      </c>
      <c r="F30" s="20" t="n">
        <v>0.41019779</v>
      </c>
      <c r="G30" s="18" t="n">
        <v>14.69652976</v>
      </c>
      <c r="H30" s="20" t="n">
        <v>0.65714714</v>
      </c>
      <c r="I30" s="18" t="n">
        <v>37.73393858</v>
      </c>
      <c r="J30" s="20" t="n">
        <v>0.83225961</v>
      </c>
      <c r="K30" s="18" t="n">
        <v>22.17897105</v>
      </c>
      <c r="L30" s="20" t="n">
        <v>0.85653873</v>
      </c>
      <c r="M30" s="18" t="n">
        <v>9.425805889999999</v>
      </c>
      <c r="N30" s="20" t="n">
        <v>0.52191287</v>
      </c>
      <c r="O30" s="18" t="n">
        <v>0.80788731</v>
      </c>
      <c r="P30" s="20" t="n">
        <v>0.15690365</v>
      </c>
      <c r="Q30" s="18" t="s">
        <v>182</v>
      </c>
      <c r="R30" s="20" t="s">
        <v>182</v>
      </c>
      <c r="S30" s="18" t="n">
        <v>0</v>
      </c>
      <c r="T30" s="20" t="n">
        <v>0</v>
      </c>
      <c r="U30" s="18" t="n">
        <v>0</v>
      </c>
      <c r="V30" s="20" t="n">
        <v>0</v>
      </c>
      <c r="W30" s="18" t="n">
        <v>6.76818805</v>
      </c>
      <c r="X30" s="20" t="n">
        <v>0.67018654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11.31897914</v>
      </c>
      <c r="F32" s="20" t="n">
        <v>0.45780478</v>
      </c>
      <c r="G32" s="18" t="n">
        <v>22.84395716</v>
      </c>
      <c r="H32" s="20" t="n">
        <v>0.66366314</v>
      </c>
      <c r="I32" s="18" t="n">
        <v>31.13437586</v>
      </c>
      <c r="J32" s="20" t="n">
        <v>0.76075302</v>
      </c>
      <c r="K32" s="18" t="n">
        <v>20.75953215</v>
      </c>
      <c r="L32" s="20" t="n">
        <v>0.62779341</v>
      </c>
      <c r="M32" s="18" t="n">
        <v>10.8474617</v>
      </c>
      <c r="N32" s="20" t="n">
        <v>0.52052762</v>
      </c>
      <c r="O32" s="18" t="n">
        <v>0.34528398</v>
      </c>
      <c r="P32" s="20" t="n">
        <v>0.08411763</v>
      </c>
      <c r="Q32" s="18" t="s">
        <v>182</v>
      </c>
      <c r="R32" s="20" t="s">
        <v>182</v>
      </c>
      <c r="S32" s="18" t="n">
        <v>0</v>
      </c>
      <c r="T32" s="20" t="n">
        <v>0</v>
      </c>
      <c r="U32" s="18" t="n">
        <v>0</v>
      </c>
      <c r="V32" s="20" t="n">
        <v>0</v>
      </c>
      <c r="W32" s="18" t="n">
        <v>2.75041001</v>
      </c>
      <c r="X32" s="20" t="n">
        <v>0.34017445</v>
      </c>
    </row>
    <row r="33" spans="1:24">
      <c r="A33" s="15" t="s">
        <v>208</v>
      </c>
      <c r="B33" s="17" t="n">
        <v>7325</v>
      </c>
      <c r="C33" s="18">
        <f>(246.0/B33*100)</f>
        <v/>
      </c>
      <c r="D33" s="19" t="n">
        <v>7079</v>
      </c>
      <c r="E33" s="18" t="n">
        <v>8.759127960000001</v>
      </c>
      <c r="F33" s="20" t="n">
        <v>0.42024581</v>
      </c>
      <c r="G33" s="18" t="n">
        <v>28.06753177</v>
      </c>
      <c r="H33" s="20" t="n">
        <v>0.6248972699999999</v>
      </c>
      <c r="I33" s="18" t="n">
        <v>35.36953485</v>
      </c>
      <c r="J33" s="20" t="n">
        <v>0.66978514</v>
      </c>
      <c r="K33" s="18" t="n">
        <v>16.29155167</v>
      </c>
      <c r="L33" s="20" t="n">
        <v>0.56384132</v>
      </c>
      <c r="M33" s="18" t="n">
        <v>8.08287576</v>
      </c>
      <c r="N33" s="20" t="n">
        <v>0.47169649</v>
      </c>
      <c r="O33" s="18" t="n">
        <v>0.23146691</v>
      </c>
      <c r="P33" s="20" t="n">
        <v>0.06110415</v>
      </c>
      <c r="Q33" s="18" t="s">
        <v>182</v>
      </c>
      <c r="R33" s="20" t="s">
        <v>182</v>
      </c>
      <c r="S33" s="18" t="n">
        <v>0</v>
      </c>
      <c r="T33" s="20" t="n">
        <v>0</v>
      </c>
      <c r="U33" s="18" t="n">
        <v>0</v>
      </c>
      <c r="V33" s="20" t="n">
        <v>0</v>
      </c>
      <c r="W33" s="18" t="n">
        <v>3.19791108</v>
      </c>
      <c r="X33" s="20" t="n">
        <v>0.34664947</v>
      </c>
    </row>
    <row r="34" spans="1:24">
      <c r="A34" s="15" t="s">
        <v>209</v>
      </c>
      <c r="B34" s="17" t="n">
        <v>6350</v>
      </c>
      <c r="C34" s="18">
        <f>(87.0/B34*100)</f>
        <v/>
      </c>
      <c r="D34" s="19" t="n">
        <v>6263</v>
      </c>
      <c r="E34" s="18" t="n">
        <v>12.36871005</v>
      </c>
      <c r="F34" s="20" t="n">
        <v>0.5437417</v>
      </c>
      <c r="G34" s="18" t="n">
        <v>28.91122384</v>
      </c>
      <c r="H34" s="20" t="n">
        <v>0.67557265</v>
      </c>
      <c r="I34" s="18" t="n">
        <v>26.62859117</v>
      </c>
      <c r="J34" s="20" t="n">
        <v>0.7605442</v>
      </c>
      <c r="K34" s="18" t="n">
        <v>13.29807556</v>
      </c>
      <c r="L34" s="20" t="n">
        <v>0.56711491</v>
      </c>
      <c r="M34" s="18" t="n">
        <v>9.189845849999999</v>
      </c>
      <c r="N34" s="20" t="n">
        <v>0.39268895</v>
      </c>
      <c r="O34" s="18" t="n">
        <v>1.16659714</v>
      </c>
      <c r="P34" s="20" t="n">
        <v>0.13799501</v>
      </c>
      <c r="Q34" s="18" t="s">
        <v>182</v>
      </c>
      <c r="R34" s="20" t="s">
        <v>182</v>
      </c>
      <c r="S34" s="18" t="n">
        <v>2.58008762</v>
      </c>
      <c r="T34" s="20" t="n">
        <v>0.5353811000000001</v>
      </c>
      <c r="U34" s="18" t="n">
        <v>0</v>
      </c>
      <c r="V34" s="20" t="n">
        <v>0</v>
      </c>
      <c r="W34" s="18" t="n">
        <v>5.85686877</v>
      </c>
      <c r="X34" s="20" t="n">
        <v>0.55860543</v>
      </c>
    </row>
    <row r="35" spans="1:24">
      <c r="A35" s="15" t="s">
        <v>210</v>
      </c>
      <c r="B35" s="17" t="n">
        <v>6406</v>
      </c>
      <c r="C35" s="18">
        <f>(76.0/B35*100)</f>
        <v/>
      </c>
      <c r="D35" s="19" t="n">
        <v>6330</v>
      </c>
      <c r="E35" s="18" t="n">
        <v>8.530561049999999</v>
      </c>
      <c r="F35" s="20" t="n">
        <v>0.40870361</v>
      </c>
      <c r="G35" s="18" t="n">
        <v>29.59225054</v>
      </c>
      <c r="H35" s="20" t="n">
        <v>0.75555096</v>
      </c>
      <c r="I35" s="18" t="n">
        <v>33.86666631</v>
      </c>
      <c r="J35" s="20" t="n">
        <v>0.77274512</v>
      </c>
      <c r="K35" s="18" t="n">
        <v>15.27699186</v>
      </c>
      <c r="L35" s="20" t="n">
        <v>0.57269218</v>
      </c>
      <c r="M35" s="18" t="n">
        <v>6.69123427</v>
      </c>
      <c r="N35" s="20" t="n">
        <v>0.39007378</v>
      </c>
      <c r="O35" s="18" t="n">
        <v>0.52845563</v>
      </c>
      <c r="P35" s="20" t="n">
        <v>0.09285879</v>
      </c>
      <c r="Q35" s="18" t="s">
        <v>182</v>
      </c>
      <c r="R35" s="20" t="s">
        <v>182</v>
      </c>
      <c r="S35" s="18" t="n">
        <v>1.04219496</v>
      </c>
      <c r="T35" s="20" t="n">
        <v>0.05701847</v>
      </c>
      <c r="U35" s="18" t="n">
        <v>0</v>
      </c>
      <c r="V35" s="20" t="n">
        <v>0</v>
      </c>
      <c r="W35" s="18" t="n">
        <v>4.47164538</v>
      </c>
      <c r="X35" s="20" t="n">
        <v>0.26213872</v>
      </c>
    </row>
    <row r="36" spans="1:24">
      <c r="A36" s="15" t="s">
        <v>211</v>
      </c>
      <c r="B36" s="17" t="n">
        <v>6736</v>
      </c>
      <c r="C36" s="18">
        <f>(54.0/B36*100)</f>
        <v/>
      </c>
      <c r="D36" s="19" t="n">
        <v>6682</v>
      </c>
      <c r="E36" s="18" t="n">
        <v>7.46716349</v>
      </c>
      <c r="F36" s="20" t="n">
        <v>0.43572505</v>
      </c>
      <c r="G36" s="18" t="n">
        <v>28.59890807</v>
      </c>
      <c r="H36" s="20" t="n">
        <v>0.78964433</v>
      </c>
      <c r="I36" s="18" t="n">
        <v>35.11363053</v>
      </c>
      <c r="J36" s="20" t="n">
        <v>0.74700739</v>
      </c>
      <c r="K36" s="18" t="n">
        <v>17.00670753</v>
      </c>
      <c r="L36" s="20" t="n">
        <v>0.62607059</v>
      </c>
      <c r="M36" s="18" t="n">
        <v>7.63480889</v>
      </c>
      <c r="N36" s="20" t="n">
        <v>0.43067804</v>
      </c>
      <c r="O36" s="18" t="n">
        <v>0.41568488</v>
      </c>
      <c r="P36" s="20" t="n">
        <v>0.08133863</v>
      </c>
      <c r="Q36" s="18" t="s">
        <v>182</v>
      </c>
      <c r="R36" s="20" t="s">
        <v>182</v>
      </c>
      <c r="S36" s="18" t="n">
        <v>0</v>
      </c>
      <c r="T36" s="20" t="n">
        <v>0</v>
      </c>
      <c r="U36" s="18" t="n">
        <v>0</v>
      </c>
      <c r="V36" s="20" t="n">
        <v>0</v>
      </c>
      <c r="W36" s="18" t="n">
        <v>3.76309661</v>
      </c>
      <c r="X36" s="20" t="n">
        <v>0.30143373</v>
      </c>
    </row>
    <row r="37" spans="1:24">
      <c r="A37" s="15" t="s">
        <v>212</v>
      </c>
      <c r="B37" s="17" t="n">
        <v>5458</v>
      </c>
      <c r="C37" s="18">
        <f>(271.0/B37*100)</f>
        <v/>
      </c>
      <c r="D37" s="19" t="n">
        <v>5187</v>
      </c>
      <c r="E37" s="18" t="n">
        <v>7.27475942</v>
      </c>
      <c r="F37" s="20" t="n">
        <v>0.47804033</v>
      </c>
      <c r="G37" s="18" t="n">
        <v>17.61600536</v>
      </c>
      <c r="H37" s="20" t="n">
        <v>0.82789839</v>
      </c>
      <c r="I37" s="18" t="n">
        <v>35.13105315</v>
      </c>
      <c r="J37" s="20" t="n">
        <v>0.91073092</v>
      </c>
      <c r="K37" s="18" t="n">
        <v>19.70457045</v>
      </c>
      <c r="L37" s="20" t="n">
        <v>0.74399761</v>
      </c>
      <c r="M37" s="18" t="n">
        <v>9.51180506</v>
      </c>
      <c r="N37" s="20" t="n">
        <v>0.47909221</v>
      </c>
      <c r="O37" s="18" t="n">
        <v>0.78801617</v>
      </c>
      <c r="P37" s="20" t="n">
        <v>0.13947193</v>
      </c>
      <c r="Q37" s="18" t="s">
        <v>182</v>
      </c>
      <c r="R37" s="20" t="s">
        <v>182</v>
      </c>
      <c r="S37" s="18" t="n">
        <v>0</v>
      </c>
      <c r="T37" s="20" t="n">
        <v>0</v>
      </c>
      <c r="U37" s="18" t="n">
        <v>0</v>
      </c>
      <c r="V37" s="20" t="n">
        <v>0</v>
      </c>
      <c r="W37" s="18" t="n">
        <v>9.97379039</v>
      </c>
      <c r="X37" s="20" t="n">
        <v>0.88702895</v>
      </c>
    </row>
    <row r="38" spans="1:24">
      <c r="A38" s="15" t="s">
        <v>213</v>
      </c>
      <c r="B38" s="17" t="n">
        <v>5860</v>
      </c>
      <c r="C38" s="18">
        <f>(68.0/B38*100)</f>
        <v/>
      </c>
      <c r="D38" s="19" t="n">
        <v>5792</v>
      </c>
      <c r="E38" s="18" t="n">
        <v>12.08103723</v>
      </c>
      <c r="F38" s="20" t="n">
        <v>0.48839239</v>
      </c>
      <c r="G38" s="18" t="n">
        <v>28.89637659</v>
      </c>
      <c r="H38" s="20" t="n">
        <v>1.06641211</v>
      </c>
      <c r="I38" s="18" t="n">
        <v>33.59411362</v>
      </c>
      <c r="J38" s="20" t="n">
        <v>0.76780955</v>
      </c>
      <c r="K38" s="18" t="n">
        <v>12.97423634</v>
      </c>
      <c r="L38" s="20" t="n">
        <v>0.56051003</v>
      </c>
      <c r="M38" s="18" t="n">
        <v>4.3593214</v>
      </c>
      <c r="N38" s="20" t="n">
        <v>0.34330476</v>
      </c>
      <c r="O38" s="18" t="n">
        <v>0.63908881</v>
      </c>
      <c r="P38" s="20" t="n">
        <v>0.12651194</v>
      </c>
      <c r="Q38" s="18" t="s">
        <v>182</v>
      </c>
      <c r="R38" s="20" t="s">
        <v>182</v>
      </c>
      <c r="S38" s="18" t="n">
        <v>0</v>
      </c>
      <c r="T38" s="20" t="n">
        <v>0</v>
      </c>
      <c r="U38" s="18" t="n">
        <v>0</v>
      </c>
      <c r="V38" s="20" t="n">
        <v>0</v>
      </c>
      <c r="W38" s="18" t="n">
        <v>7.455826</v>
      </c>
      <c r="X38" s="20" t="n">
        <v>0.61121999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6.65937631</v>
      </c>
      <c r="F40" s="20" t="n">
        <v>0.45660313</v>
      </c>
      <c r="G40" s="18" t="n">
        <v>10.74355025</v>
      </c>
      <c r="H40" s="20" t="n">
        <v>0.4461486</v>
      </c>
      <c r="I40" s="18" t="n">
        <v>32.42391124</v>
      </c>
      <c r="J40" s="20" t="n">
        <v>0.84332159</v>
      </c>
      <c r="K40" s="18" t="n">
        <v>24.04185464</v>
      </c>
      <c r="L40" s="20" t="n">
        <v>0.83975903</v>
      </c>
      <c r="M40" s="18" t="n">
        <v>10.52818154</v>
      </c>
      <c r="N40" s="20" t="n">
        <v>0.47915821</v>
      </c>
      <c r="O40" s="18" t="n">
        <v>0.41370479</v>
      </c>
      <c r="P40" s="20" t="n">
        <v>0.09597839</v>
      </c>
      <c r="Q40" s="18" t="s">
        <v>182</v>
      </c>
      <c r="R40" s="20" t="s">
        <v>182</v>
      </c>
      <c r="S40" s="18" t="n">
        <v>9.003766690000001</v>
      </c>
      <c r="T40" s="20" t="n">
        <v>0.20144504</v>
      </c>
      <c r="U40" s="18" t="n">
        <v>0</v>
      </c>
      <c r="V40" s="20" t="n">
        <v>0</v>
      </c>
      <c r="W40" s="18" t="n">
        <v>6.18565454</v>
      </c>
      <c r="X40" s="20" t="n">
        <v>0.72932769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7.97987633</v>
      </c>
      <c r="F46" s="20" t="n">
        <v>0.38932631</v>
      </c>
      <c r="G46" s="18" t="n">
        <v>14.27158138</v>
      </c>
      <c r="H46" s="20" t="n">
        <v>0.48964677</v>
      </c>
      <c r="I46" s="18" t="n">
        <v>19.11832661</v>
      </c>
      <c r="J46" s="20" t="n">
        <v>0.62442816</v>
      </c>
      <c r="K46" s="18" t="n">
        <v>15.2954531</v>
      </c>
      <c r="L46" s="20" t="n">
        <v>0.45155437</v>
      </c>
      <c r="M46" s="18" t="n">
        <v>7.57891468</v>
      </c>
      <c r="N46" s="20" t="n">
        <v>0.26477828</v>
      </c>
      <c r="O46" s="18" t="n">
        <v>1.14077814</v>
      </c>
      <c r="P46" s="20" t="n">
        <v>0.1017309</v>
      </c>
      <c r="Q46" s="18" t="s">
        <v>182</v>
      </c>
      <c r="R46" s="20" t="s">
        <v>182</v>
      </c>
      <c r="S46" s="18" t="n">
        <v>0</v>
      </c>
      <c r="T46" s="20" t="n">
        <v>0</v>
      </c>
      <c r="U46" s="18" t="n">
        <v>0</v>
      </c>
      <c r="V46" s="20" t="n">
        <v>0</v>
      </c>
      <c r="W46" s="18" t="n">
        <v>34.61506977</v>
      </c>
      <c r="X46" s="20" t="n">
        <v>1.25681482</v>
      </c>
    </row>
    <row r="47" spans="1:24">
      <c r="A47" s="15" t="s">
        <v>222</v>
      </c>
      <c r="B47" s="17" t="n">
        <v>5928</v>
      </c>
      <c r="C47" s="18">
        <f>(162.0/B47*100)</f>
        <v/>
      </c>
      <c r="D47" s="19" t="n">
        <v>5766</v>
      </c>
      <c r="E47" s="18" t="n">
        <v>14.38034156</v>
      </c>
      <c r="F47" s="20" t="n">
        <v>0.53504237</v>
      </c>
      <c r="G47" s="18" t="n">
        <v>19.79377524</v>
      </c>
      <c r="H47" s="20" t="n">
        <v>0.67520996</v>
      </c>
      <c r="I47" s="18" t="n">
        <v>22.28836564</v>
      </c>
      <c r="J47" s="20" t="n">
        <v>0.77480934</v>
      </c>
      <c r="K47" s="18" t="n">
        <v>16.45994383</v>
      </c>
      <c r="L47" s="20" t="n">
        <v>0.5374083200000001</v>
      </c>
      <c r="M47" s="18" t="n">
        <v>10.32870814</v>
      </c>
      <c r="N47" s="20" t="n">
        <v>0.46931054</v>
      </c>
      <c r="O47" s="18" t="n">
        <v>1.43860706</v>
      </c>
      <c r="P47" s="20" t="n">
        <v>0.18756808</v>
      </c>
      <c r="Q47" s="18" t="s">
        <v>182</v>
      </c>
      <c r="R47" s="20" t="s">
        <v>182</v>
      </c>
      <c r="S47" s="18" t="n">
        <v>0</v>
      </c>
      <c r="T47" s="20" t="n">
        <v>0</v>
      </c>
      <c r="U47" s="18" t="n">
        <v>0</v>
      </c>
      <c r="V47" s="20" t="n">
        <v>0</v>
      </c>
      <c r="W47" s="18" t="n">
        <v>15.31025853</v>
      </c>
      <c r="X47" s="20" t="n">
        <v>1.15276586</v>
      </c>
    </row>
    <row r="48" spans="1:24">
      <c r="A48" s="15" t="s">
        <v>223</v>
      </c>
      <c r="B48" s="17" t="n">
        <v>9841</v>
      </c>
      <c r="C48" s="18">
        <f>(19.0/B48*100)</f>
        <v/>
      </c>
      <c r="D48" s="19" t="n">
        <v>9822</v>
      </c>
      <c r="E48" s="18" t="n">
        <v>27.73062279</v>
      </c>
      <c r="F48" s="20" t="n">
        <v>0.96972318</v>
      </c>
      <c r="G48" s="18" t="n">
        <v>33.46396125</v>
      </c>
      <c r="H48" s="20" t="n">
        <v>0.92441597</v>
      </c>
      <c r="I48" s="18" t="n">
        <v>26.8970719</v>
      </c>
      <c r="J48" s="20" t="n">
        <v>0.77935482</v>
      </c>
      <c r="K48" s="18" t="n">
        <v>5.32442262</v>
      </c>
      <c r="L48" s="20" t="n">
        <v>0.3487934</v>
      </c>
      <c r="M48" s="18" t="n">
        <v>3.3478822</v>
      </c>
      <c r="N48" s="20" t="n">
        <v>0.30552768</v>
      </c>
      <c r="O48" s="18" t="n">
        <v>2.15559195</v>
      </c>
      <c r="P48" s="20" t="n">
        <v>0.33339127</v>
      </c>
      <c r="Q48" s="18" t="s">
        <v>182</v>
      </c>
      <c r="R48" s="20" t="s">
        <v>182</v>
      </c>
      <c r="S48" s="18" t="n">
        <v>0</v>
      </c>
      <c r="T48" s="20" t="n">
        <v>0</v>
      </c>
      <c r="U48" s="18" t="n">
        <v>0</v>
      </c>
      <c r="V48" s="20" t="n">
        <v>0</v>
      </c>
      <c r="W48" s="18" t="n">
        <v>1.08044728</v>
      </c>
      <c r="X48" s="20" t="n">
        <v>0.38995276</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13.02722525</v>
      </c>
      <c r="F50" s="20" t="n">
        <v>0.68017385</v>
      </c>
      <c r="G50" s="18" t="n">
        <v>11.65695912</v>
      </c>
      <c r="H50" s="20" t="n">
        <v>0.47333684</v>
      </c>
      <c r="I50" s="18" t="n">
        <v>18.17961678</v>
      </c>
      <c r="J50" s="20" t="n">
        <v>0.56101064</v>
      </c>
      <c r="K50" s="18" t="n">
        <v>30.19286037</v>
      </c>
      <c r="L50" s="20" t="n">
        <v>0.7190723</v>
      </c>
      <c r="M50" s="18" t="n">
        <v>18.78447633</v>
      </c>
      <c r="N50" s="20" t="n">
        <v>0.65623522</v>
      </c>
      <c r="O50" s="18" t="n">
        <v>1.74613723</v>
      </c>
      <c r="P50" s="20" t="n">
        <v>0.26468044</v>
      </c>
      <c r="Q50" s="18" t="s">
        <v>182</v>
      </c>
      <c r="R50" s="20" t="s">
        <v>182</v>
      </c>
      <c r="S50" s="18" t="n">
        <v>0</v>
      </c>
      <c r="T50" s="20" t="n">
        <v>0</v>
      </c>
      <c r="U50" s="18" t="n">
        <v>0</v>
      </c>
      <c r="V50" s="20" t="n">
        <v>0</v>
      </c>
      <c r="W50" s="18" t="n">
        <v>6.41272491</v>
      </c>
      <c r="X50" s="20" t="n">
        <v>0.63360533</v>
      </c>
    </row>
    <row r="51" spans="1:24">
      <c r="A51" s="15" t="s">
        <v>226</v>
      </c>
      <c r="B51" s="17" t="n">
        <v>6866</v>
      </c>
      <c r="C51" s="18">
        <f>(117.0/B51*100)</f>
        <v/>
      </c>
      <c r="D51" s="19" t="n">
        <v>6749</v>
      </c>
      <c r="E51" s="18" t="n">
        <v>9.854994509999999</v>
      </c>
      <c r="F51" s="20" t="n">
        <v>0.61821832</v>
      </c>
      <c r="G51" s="18" t="n">
        <v>11.69964851</v>
      </c>
      <c r="H51" s="20" t="n">
        <v>0.57130906</v>
      </c>
      <c r="I51" s="18" t="n">
        <v>26.64976193</v>
      </c>
      <c r="J51" s="20" t="n">
        <v>0.72683677</v>
      </c>
      <c r="K51" s="18" t="n">
        <v>19.72788605</v>
      </c>
      <c r="L51" s="20" t="n">
        <v>0.6196599</v>
      </c>
      <c r="M51" s="18" t="n">
        <v>11.22739544</v>
      </c>
      <c r="N51" s="20" t="n">
        <v>0.5214505</v>
      </c>
      <c r="O51" s="18" t="n">
        <v>0.58301091</v>
      </c>
      <c r="P51" s="20" t="n">
        <v>0.10105253</v>
      </c>
      <c r="Q51" s="18" t="s">
        <v>182</v>
      </c>
      <c r="R51" s="20" t="s">
        <v>182</v>
      </c>
      <c r="S51" s="18" t="n">
        <v>10.58157789</v>
      </c>
      <c r="T51" s="20" t="n">
        <v>0.61231698</v>
      </c>
      <c r="U51" s="18" t="n">
        <v>0</v>
      </c>
      <c r="V51" s="20" t="n">
        <v>0</v>
      </c>
      <c r="W51" s="18" t="n">
        <v>9.67572477</v>
      </c>
      <c r="X51" s="20" t="n">
        <v>1.27198989</v>
      </c>
    </row>
    <row r="52" spans="1:24">
      <c r="A52" s="15" t="s">
        <v>227</v>
      </c>
      <c r="B52" s="17" t="n">
        <v>5809</v>
      </c>
      <c r="C52" s="18">
        <f>(119.0/B52*100)</f>
        <v/>
      </c>
      <c r="D52" s="19" t="n">
        <v>5690</v>
      </c>
      <c r="E52" s="18" t="n">
        <v>11.22493357</v>
      </c>
      <c r="F52" s="20" t="n">
        <v>0.51973576</v>
      </c>
      <c r="G52" s="18" t="n">
        <v>27.40692499</v>
      </c>
      <c r="H52" s="20" t="n">
        <v>0.65780603</v>
      </c>
      <c r="I52" s="18" t="n">
        <v>33.32067694</v>
      </c>
      <c r="J52" s="20" t="n">
        <v>0.672948</v>
      </c>
      <c r="K52" s="18" t="n">
        <v>15.30652304</v>
      </c>
      <c r="L52" s="20" t="n">
        <v>0.47623237</v>
      </c>
      <c r="M52" s="18" t="n">
        <v>7.38011743</v>
      </c>
      <c r="N52" s="20" t="n">
        <v>0.37763684</v>
      </c>
      <c r="O52" s="18" t="n">
        <v>0.34059407</v>
      </c>
      <c r="P52" s="20" t="n">
        <v>0.08846993</v>
      </c>
      <c r="Q52" s="18" t="s">
        <v>182</v>
      </c>
      <c r="R52" s="20" t="s">
        <v>182</v>
      </c>
      <c r="S52" s="18" t="n">
        <v>0</v>
      </c>
      <c r="T52" s="20" t="n">
        <v>0</v>
      </c>
      <c r="U52" s="18" t="n">
        <v>0</v>
      </c>
      <c r="V52" s="20" t="n">
        <v>0</v>
      </c>
      <c r="W52" s="18" t="n">
        <v>5.02022996</v>
      </c>
      <c r="X52" s="20" t="n">
        <v>0.50077784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16.08303464</v>
      </c>
      <c r="F54" s="20" t="n">
        <v>0.75858101</v>
      </c>
      <c r="G54" s="18" t="n">
        <v>14.82790066</v>
      </c>
      <c r="H54" s="20" t="n">
        <v>0.76528335</v>
      </c>
      <c r="I54" s="18" t="n">
        <v>14.52843847</v>
      </c>
      <c r="J54" s="20" t="n">
        <v>0.64002821</v>
      </c>
      <c r="K54" s="18" t="n">
        <v>24.12128275</v>
      </c>
      <c r="L54" s="20" t="n">
        <v>0.77285942</v>
      </c>
      <c r="M54" s="18" t="n">
        <v>16.77563365</v>
      </c>
      <c r="N54" s="20" t="n">
        <v>0.8904306400000001</v>
      </c>
      <c r="O54" s="18" t="n">
        <v>3.36640988</v>
      </c>
      <c r="P54" s="20" t="n">
        <v>0.32451355</v>
      </c>
      <c r="Q54" s="18" t="s">
        <v>182</v>
      </c>
      <c r="R54" s="20" t="s">
        <v>182</v>
      </c>
      <c r="S54" s="18" t="n">
        <v>0</v>
      </c>
      <c r="T54" s="20" t="n">
        <v>0</v>
      </c>
      <c r="U54" s="18" t="n">
        <v>0</v>
      </c>
      <c r="V54" s="20" t="n">
        <v>0</v>
      </c>
      <c r="W54" s="18" t="n">
        <v>10.29729996</v>
      </c>
      <c r="X54" s="20" t="n">
        <v>0.9250916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8.60850937</v>
      </c>
      <c r="F56" s="20" t="n">
        <v>0.50505353</v>
      </c>
      <c r="G56" s="18" t="n">
        <v>28.78545537</v>
      </c>
      <c r="H56" s="20" t="n">
        <v>0.8638163800000001</v>
      </c>
      <c r="I56" s="18" t="n">
        <v>42.55259665</v>
      </c>
      <c r="J56" s="20" t="n">
        <v>0.81722579</v>
      </c>
      <c r="K56" s="18" t="n">
        <v>12.87131961</v>
      </c>
      <c r="L56" s="20" t="n">
        <v>0.63194184</v>
      </c>
      <c r="M56" s="18" t="n">
        <v>5.25665649</v>
      </c>
      <c r="N56" s="20" t="n">
        <v>0.37915191</v>
      </c>
      <c r="O56" s="18" t="n">
        <v>0.86016939</v>
      </c>
      <c r="P56" s="20" t="n">
        <v>0.13748164</v>
      </c>
      <c r="Q56" s="18" t="s">
        <v>182</v>
      </c>
      <c r="R56" s="20" t="s">
        <v>182</v>
      </c>
      <c r="S56" s="18" t="n">
        <v>0</v>
      </c>
      <c r="T56" s="20" t="n">
        <v>0</v>
      </c>
      <c r="U56" s="18" t="n">
        <v>0</v>
      </c>
      <c r="V56" s="20" t="n">
        <v>0</v>
      </c>
      <c r="W56" s="18" t="n">
        <v>1.06529311</v>
      </c>
      <c r="X56" s="20" t="n">
        <v>0.23764516</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10.44663569</v>
      </c>
      <c r="F61" s="20" t="n">
        <v>0.49079433</v>
      </c>
      <c r="G61" s="18" t="n">
        <v>21.45336794</v>
      </c>
      <c r="H61" s="20" t="n">
        <v>0.60544612</v>
      </c>
      <c r="I61" s="18" t="n">
        <v>29.87816778</v>
      </c>
      <c r="J61" s="20" t="n">
        <v>0.744094</v>
      </c>
      <c r="K61" s="18" t="n">
        <v>19.13305849</v>
      </c>
      <c r="L61" s="20" t="n">
        <v>0.55110255</v>
      </c>
      <c r="M61" s="18" t="n">
        <v>13.26593792</v>
      </c>
      <c r="N61" s="20" t="n">
        <v>0.48388181</v>
      </c>
      <c r="O61" s="18" t="n">
        <v>1.11512449</v>
      </c>
      <c r="P61" s="20" t="n">
        <v>0.15885075</v>
      </c>
      <c r="Q61" s="18" t="s">
        <v>182</v>
      </c>
      <c r="R61" s="20" t="s">
        <v>182</v>
      </c>
      <c r="S61" s="18" t="n">
        <v>0</v>
      </c>
      <c r="T61" s="20" t="n">
        <v>0</v>
      </c>
      <c r="U61" s="18" t="n">
        <v>0</v>
      </c>
      <c r="V61" s="20" t="n">
        <v>0</v>
      </c>
      <c r="W61" s="18" t="n">
        <v>4.70770769</v>
      </c>
      <c r="X61" s="20" t="n">
        <v>0.6701952</v>
      </c>
    </row>
    <row r="62" spans="1:24">
      <c r="A62" s="15" t="s">
        <v>237</v>
      </c>
      <c r="B62" s="17" t="n">
        <v>4476</v>
      </c>
      <c r="C62" s="18">
        <f>(5.0/B62*100)</f>
        <v/>
      </c>
      <c r="D62" s="19" t="n">
        <v>4471</v>
      </c>
      <c r="E62" s="18" t="n">
        <v>10.51207145</v>
      </c>
      <c r="F62" s="20" t="n">
        <v>0.43964999</v>
      </c>
      <c r="G62" s="18" t="n">
        <v>39.82602338</v>
      </c>
      <c r="H62" s="20" t="n">
        <v>0.72090111</v>
      </c>
      <c r="I62" s="18" t="n">
        <v>34.59004518</v>
      </c>
      <c r="J62" s="20" t="n">
        <v>0.68789418</v>
      </c>
      <c r="K62" s="18" t="n">
        <v>10.19363944</v>
      </c>
      <c r="L62" s="20" t="n">
        <v>0.40867084</v>
      </c>
      <c r="M62" s="18" t="n">
        <v>3.93451802</v>
      </c>
      <c r="N62" s="20" t="n">
        <v>0.35339755</v>
      </c>
      <c r="O62" s="18" t="n">
        <v>0.58527585</v>
      </c>
      <c r="P62" s="20" t="n">
        <v>0.13101018</v>
      </c>
      <c r="Q62" s="18" t="s">
        <v>182</v>
      </c>
      <c r="R62" s="20" t="s">
        <v>182</v>
      </c>
      <c r="S62" s="18" t="n">
        <v>0</v>
      </c>
      <c r="T62" s="20" t="n">
        <v>0</v>
      </c>
      <c r="U62" s="18" t="n">
        <v>0</v>
      </c>
      <c r="V62" s="20" t="n">
        <v>0</v>
      </c>
      <c r="W62" s="18" t="n">
        <v>0.35842668</v>
      </c>
      <c r="X62" s="20" t="n">
        <v>0.0839348</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11.02528454</v>
      </c>
      <c r="F67" s="20" t="n">
        <v>0.63717419</v>
      </c>
      <c r="G67" s="18" t="n">
        <v>14.90357752</v>
      </c>
      <c r="H67" s="20" t="n">
        <v>0.49287401</v>
      </c>
      <c r="I67" s="18" t="n">
        <v>32.12108503</v>
      </c>
      <c r="J67" s="20" t="n">
        <v>0.7838226</v>
      </c>
      <c r="K67" s="18" t="n">
        <v>27.41680236</v>
      </c>
      <c r="L67" s="20" t="n">
        <v>0.83511309</v>
      </c>
      <c r="M67" s="18" t="n">
        <v>8.743864690000001</v>
      </c>
      <c r="N67" s="20" t="n">
        <v>0.37759344</v>
      </c>
      <c r="O67" s="18" t="n">
        <v>4.25439598</v>
      </c>
      <c r="P67" s="20" t="n">
        <v>0.34243169</v>
      </c>
      <c r="Q67" s="18" t="s">
        <v>182</v>
      </c>
      <c r="R67" s="20" t="s">
        <v>182</v>
      </c>
      <c r="S67" s="18" t="n">
        <v>0</v>
      </c>
      <c r="T67" s="20" t="n">
        <v>0</v>
      </c>
      <c r="U67" s="18" t="n">
        <v>0</v>
      </c>
      <c r="V67" s="20" t="n">
        <v>0</v>
      </c>
      <c r="W67" s="18" t="n">
        <v>1.53498989</v>
      </c>
      <c r="X67" s="20" t="n">
        <v>0.20011894</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7.5705331</v>
      </c>
      <c r="F70" s="20" t="n">
        <v>0.47427774</v>
      </c>
      <c r="G70" s="18" t="n">
        <v>15.9600722</v>
      </c>
      <c r="H70" s="20" t="n">
        <v>0.68511673</v>
      </c>
      <c r="I70" s="18" t="n">
        <v>28.11574138</v>
      </c>
      <c r="J70" s="20" t="n">
        <v>0.75142994</v>
      </c>
      <c r="K70" s="18" t="n">
        <v>26.60139798</v>
      </c>
      <c r="L70" s="20" t="n">
        <v>0.95018289</v>
      </c>
      <c r="M70" s="18" t="n">
        <v>15.43770316</v>
      </c>
      <c r="N70" s="20" t="n">
        <v>0.50849722</v>
      </c>
      <c r="O70" s="18" t="n">
        <v>0.78554432</v>
      </c>
      <c r="P70" s="20" t="n">
        <v>0.1032537</v>
      </c>
      <c r="Q70" s="18" t="s">
        <v>182</v>
      </c>
      <c r="R70" s="20" t="s">
        <v>182</v>
      </c>
      <c r="S70" s="18" t="n">
        <v>0</v>
      </c>
      <c r="T70" s="20" t="n">
        <v>0</v>
      </c>
      <c r="U70" s="18" t="n">
        <v>0</v>
      </c>
      <c r="V70" s="20" t="n">
        <v>0</v>
      </c>
      <c r="W70" s="18" t="n">
        <v>5.52900785</v>
      </c>
      <c r="X70" s="20" t="n">
        <v>0.52260449</v>
      </c>
    </row>
    <row r="71" spans="1:24">
      <c r="A71" s="15" t="s">
        <v>246</v>
      </c>
      <c r="B71" s="17" t="n">
        <v>6115</v>
      </c>
      <c r="C71" s="18">
        <f>(119.0/B71*100)</f>
        <v/>
      </c>
      <c r="D71" s="19" t="n">
        <v>5996</v>
      </c>
      <c r="E71" s="18" t="n">
        <v>10.89679727</v>
      </c>
      <c r="F71" s="20" t="n">
        <v>0.36572487</v>
      </c>
      <c r="G71" s="18" t="n">
        <v>25.0726075</v>
      </c>
      <c r="H71" s="20" t="n">
        <v>0.61046141</v>
      </c>
      <c r="I71" s="18" t="n">
        <v>37.14738453</v>
      </c>
      <c r="J71" s="20" t="n">
        <v>0.688423</v>
      </c>
      <c r="K71" s="18" t="n">
        <v>18.16419895</v>
      </c>
      <c r="L71" s="20" t="n">
        <v>0.59560739</v>
      </c>
      <c r="M71" s="18" t="n">
        <v>7.17364068</v>
      </c>
      <c r="N71" s="20" t="n">
        <v>0.41742744</v>
      </c>
      <c r="O71" s="18" t="n">
        <v>0.43865782</v>
      </c>
      <c r="P71" s="20" t="n">
        <v>0.07816818</v>
      </c>
      <c r="Q71" s="18" t="s">
        <v>182</v>
      </c>
      <c r="R71" s="20" t="s">
        <v>182</v>
      </c>
      <c r="S71" s="18" t="n">
        <v>0</v>
      </c>
      <c r="T71" s="20" t="n">
        <v>0</v>
      </c>
      <c r="U71" s="18" t="n">
        <v>0</v>
      </c>
      <c r="V71" s="20" t="n">
        <v>0</v>
      </c>
      <c r="W71" s="18" t="n">
        <v>1.10671325</v>
      </c>
      <c r="X71" s="20" t="n">
        <v>0.12809165</v>
      </c>
    </row>
    <row r="72" spans="1:24">
      <c r="A72" s="15" t="s">
        <v>247</v>
      </c>
      <c r="B72" s="17" t="n">
        <v>7708</v>
      </c>
      <c r="C72" s="18">
        <f>(9.0/B72*100)</f>
        <v/>
      </c>
      <c r="D72" s="19" t="n">
        <v>7699</v>
      </c>
      <c r="E72" s="18" t="n">
        <v>19.24516966</v>
      </c>
      <c r="F72" s="20" t="n">
        <v>0.71792588</v>
      </c>
      <c r="G72" s="18" t="n">
        <v>49.96379303</v>
      </c>
      <c r="H72" s="20" t="n">
        <v>0.67733212</v>
      </c>
      <c r="I72" s="18" t="n">
        <v>25.43894794</v>
      </c>
      <c r="J72" s="20" t="n">
        <v>0.68402299</v>
      </c>
      <c r="K72" s="18" t="n">
        <v>3.27358279</v>
      </c>
      <c r="L72" s="20" t="n">
        <v>0.25121931</v>
      </c>
      <c r="M72" s="18" t="n">
        <v>1.2578629</v>
      </c>
      <c r="N72" s="20" t="n">
        <v>0.12941141</v>
      </c>
      <c r="O72" s="18" t="n">
        <v>0.58568115</v>
      </c>
      <c r="P72" s="20" t="n">
        <v>0.09795208</v>
      </c>
      <c r="Q72" s="18" t="s">
        <v>182</v>
      </c>
      <c r="R72" s="20" t="s">
        <v>182</v>
      </c>
      <c r="S72" s="18" t="n">
        <v>0</v>
      </c>
      <c r="T72" s="20" t="n">
        <v>0</v>
      </c>
      <c r="U72" s="18" t="n">
        <v>0</v>
      </c>
      <c r="V72" s="20" t="n">
        <v>0</v>
      </c>
      <c r="W72" s="18" t="n">
        <v>0.23496254</v>
      </c>
      <c r="X72" s="20" t="n">
        <v>0.05666965</v>
      </c>
    </row>
    <row r="73" spans="1:24">
      <c r="A73" s="15" t="s">
        <v>248</v>
      </c>
      <c r="B73" s="17" t="n">
        <v>8249</v>
      </c>
      <c r="C73" s="18">
        <f>(244.0/B73*100)</f>
        <v/>
      </c>
      <c r="D73" s="19" t="n">
        <v>8005</v>
      </c>
      <c r="E73" s="18" t="n">
        <v>8.799744499999999</v>
      </c>
      <c r="F73" s="20" t="n">
        <v>0.44723079</v>
      </c>
      <c r="G73" s="18" t="n">
        <v>16.8647033</v>
      </c>
      <c r="H73" s="20" t="n">
        <v>0.57371934</v>
      </c>
      <c r="I73" s="18" t="n">
        <v>35.34598152</v>
      </c>
      <c r="J73" s="20" t="n">
        <v>0.72923943</v>
      </c>
      <c r="K73" s="18" t="n">
        <v>25.40238942</v>
      </c>
      <c r="L73" s="20" t="n">
        <v>0.65740695</v>
      </c>
      <c r="M73" s="18" t="n">
        <v>9.547866300000001</v>
      </c>
      <c r="N73" s="20" t="n">
        <v>0.41655114</v>
      </c>
      <c r="O73" s="18" t="n">
        <v>2.4901841</v>
      </c>
      <c r="P73" s="20" t="n">
        <v>0.2501564</v>
      </c>
      <c r="Q73" s="18" t="s">
        <v>182</v>
      </c>
      <c r="R73" s="20" t="s">
        <v>182</v>
      </c>
      <c r="S73" s="18" t="n">
        <v>0</v>
      </c>
      <c r="T73" s="20" t="n">
        <v>0</v>
      </c>
      <c r="U73" s="18" t="n">
        <v>0</v>
      </c>
      <c r="V73" s="20" t="n">
        <v>0</v>
      </c>
      <c r="W73" s="18" t="n">
        <v>1.54913085</v>
      </c>
      <c r="X73" s="20" t="n">
        <v>0.20476972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9.06927271</v>
      </c>
      <c r="F77" s="20" t="n">
        <v>0.3875976</v>
      </c>
      <c r="G77" s="18" t="n">
        <v>8.87645981</v>
      </c>
      <c r="H77" s="20" t="n">
        <v>0.42362637</v>
      </c>
      <c r="I77" s="18" t="n">
        <v>18.45831642</v>
      </c>
      <c r="J77" s="20" t="n">
        <v>0.5393809000000001</v>
      </c>
      <c r="K77" s="18" t="n">
        <v>27.89778399</v>
      </c>
      <c r="L77" s="20" t="n">
        <v>0.76970381</v>
      </c>
      <c r="M77" s="18" t="n">
        <v>16.53379711</v>
      </c>
      <c r="N77" s="20" t="n">
        <v>0.58431746</v>
      </c>
      <c r="O77" s="18" t="n">
        <v>0.98965999</v>
      </c>
      <c r="P77" s="20" t="n">
        <v>0.117223</v>
      </c>
      <c r="Q77" s="18" t="s">
        <v>182</v>
      </c>
      <c r="R77" s="20" t="s">
        <v>182</v>
      </c>
      <c r="S77" s="18" t="n">
        <v>0</v>
      </c>
      <c r="T77" s="20" t="n">
        <v>0</v>
      </c>
      <c r="U77" s="18" t="n">
        <v>0</v>
      </c>
      <c r="V77" s="20" t="n">
        <v>0</v>
      </c>
      <c r="W77" s="18" t="n">
        <v>18.17470997</v>
      </c>
      <c r="X77" s="20" t="n">
        <v>1.02806708</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329</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15.51318021</v>
      </c>
      <c r="F7" s="20" t="n">
        <v>0.40152502</v>
      </c>
      <c r="G7" s="18" t="n">
        <v>19.81545141</v>
      </c>
      <c r="H7" s="20" t="n">
        <v>0.37810918</v>
      </c>
      <c r="I7" s="18" t="n">
        <v>30.66278009</v>
      </c>
      <c r="J7" s="20" t="n">
        <v>0.50827461</v>
      </c>
      <c r="K7" s="18" t="n">
        <v>16.68192155</v>
      </c>
      <c r="L7" s="20" t="n">
        <v>0.46955462</v>
      </c>
      <c r="M7" s="18" t="n">
        <v>7.83441266</v>
      </c>
      <c r="N7" s="20" t="n">
        <v>0.29323841</v>
      </c>
      <c r="O7" s="18" t="n">
        <v>0.68774866</v>
      </c>
      <c r="P7" s="20" t="n">
        <v>0.08991532000000001</v>
      </c>
      <c r="Q7" s="18" t="s">
        <v>182</v>
      </c>
      <c r="R7" s="20" t="s">
        <v>182</v>
      </c>
      <c r="S7" s="18" t="n">
        <v>0</v>
      </c>
      <c r="T7" s="20" t="n">
        <v>0</v>
      </c>
      <c r="U7" s="18" t="n">
        <v>0</v>
      </c>
      <c r="V7" s="20" t="n">
        <v>0</v>
      </c>
      <c r="W7" s="18" t="n">
        <v>8.80450542</v>
      </c>
      <c r="X7" s="20" t="n">
        <v>0.47916983</v>
      </c>
    </row>
    <row r="8" spans="1:24">
      <c r="A8" s="15" t="s">
        <v>183</v>
      </c>
      <c r="B8" s="17" t="n">
        <v>7007</v>
      </c>
      <c r="C8" s="18">
        <f>(169.0/B8*100)</f>
        <v/>
      </c>
      <c r="D8" s="19" t="n">
        <v>6838</v>
      </c>
      <c r="E8" s="18" t="n">
        <v>25.42961565</v>
      </c>
      <c r="F8" s="20" t="n">
        <v>0.65589834</v>
      </c>
      <c r="G8" s="18" t="n">
        <v>25.11231967</v>
      </c>
      <c r="H8" s="20" t="n">
        <v>0.61893125</v>
      </c>
      <c r="I8" s="18" t="n">
        <v>26.64518958</v>
      </c>
      <c r="J8" s="20" t="n">
        <v>0.6824065</v>
      </c>
      <c r="K8" s="18" t="n">
        <v>9.12144318</v>
      </c>
      <c r="L8" s="20" t="n">
        <v>0.41867474</v>
      </c>
      <c r="M8" s="18" t="n">
        <v>4.46615184</v>
      </c>
      <c r="N8" s="20" t="n">
        <v>0.35079796</v>
      </c>
      <c r="O8" s="18" t="n">
        <v>0.38590065</v>
      </c>
      <c r="P8" s="20" t="n">
        <v>0.10117383</v>
      </c>
      <c r="Q8" s="18" t="s">
        <v>182</v>
      </c>
      <c r="R8" s="20" t="s">
        <v>182</v>
      </c>
      <c r="S8" s="18" t="n">
        <v>0.48434356</v>
      </c>
      <c r="T8" s="20" t="n">
        <v>0.11930055</v>
      </c>
      <c r="U8" s="18" t="n">
        <v>0</v>
      </c>
      <c r="V8" s="20" t="n">
        <v>0</v>
      </c>
      <c r="W8" s="18" t="n">
        <v>8.355035880000001</v>
      </c>
      <c r="X8" s="20" t="n">
        <v>0.53011358</v>
      </c>
    </row>
    <row r="9" spans="1:24">
      <c r="A9" s="15" t="s">
        <v>184</v>
      </c>
      <c r="B9" s="17" t="n">
        <v>9651</v>
      </c>
      <c r="C9" s="18">
        <f>(568.0/B9*100)</f>
        <v/>
      </c>
      <c r="D9" s="19" t="n">
        <v>9083</v>
      </c>
      <c r="E9" s="18" t="n">
        <v>20.89686455</v>
      </c>
      <c r="F9" s="20" t="n">
        <v>0.54896219</v>
      </c>
      <c r="G9" s="18" t="n">
        <v>23.87522534</v>
      </c>
      <c r="H9" s="20" t="n">
        <v>0.57976409</v>
      </c>
      <c r="I9" s="18" t="n">
        <v>25.48203477</v>
      </c>
      <c r="J9" s="20" t="n">
        <v>0.48801702</v>
      </c>
      <c r="K9" s="18" t="n">
        <v>11.17780224</v>
      </c>
      <c r="L9" s="20" t="n">
        <v>0.40484019</v>
      </c>
      <c r="M9" s="18" t="n">
        <v>6.93993398</v>
      </c>
      <c r="N9" s="20" t="n">
        <v>0.31008681</v>
      </c>
      <c r="O9" s="18" t="n">
        <v>0.05018437</v>
      </c>
      <c r="P9" s="20" t="n">
        <v>0.01996797</v>
      </c>
      <c r="Q9" s="18" t="s">
        <v>182</v>
      </c>
      <c r="R9" s="20" t="s">
        <v>182</v>
      </c>
      <c r="S9" s="18" t="n">
        <v>3.16253061</v>
      </c>
      <c r="T9" s="20" t="n">
        <v>0.56482542</v>
      </c>
      <c r="U9" s="18" t="n">
        <v>0</v>
      </c>
      <c r="V9" s="20" t="n">
        <v>0</v>
      </c>
      <c r="W9" s="18" t="n">
        <v>8.415424140000001</v>
      </c>
      <c r="X9" s="20" t="n">
        <v>0.58153784</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22.8457058</v>
      </c>
      <c r="F11" s="20" t="n">
        <v>0.73185057</v>
      </c>
      <c r="G11" s="18" t="n">
        <v>24.28863867</v>
      </c>
      <c r="H11" s="20" t="n">
        <v>0.6459894900000001</v>
      </c>
      <c r="I11" s="18" t="n">
        <v>27.08057862</v>
      </c>
      <c r="J11" s="20" t="n">
        <v>0.72101092</v>
      </c>
      <c r="K11" s="18" t="n">
        <v>11.60176584</v>
      </c>
      <c r="L11" s="20" t="n">
        <v>0.46507077</v>
      </c>
      <c r="M11" s="18" t="n">
        <v>5.50867882</v>
      </c>
      <c r="N11" s="20" t="n">
        <v>0.29334479</v>
      </c>
      <c r="O11" s="18" t="n">
        <v>0.51226732</v>
      </c>
      <c r="P11" s="20" t="n">
        <v>0.12373296</v>
      </c>
      <c r="Q11" s="18" t="s">
        <v>182</v>
      </c>
      <c r="R11" s="20" t="s">
        <v>182</v>
      </c>
      <c r="S11" s="18" t="n">
        <v>0</v>
      </c>
      <c r="T11" s="20" t="n">
        <v>0</v>
      </c>
      <c r="U11" s="18" t="n">
        <v>0</v>
      </c>
      <c r="V11" s="20" t="n">
        <v>0</v>
      </c>
      <c r="W11" s="18" t="n">
        <v>8.16236494</v>
      </c>
      <c r="X11" s="20" t="n">
        <v>0.70725815</v>
      </c>
    </row>
    <row r="12" spans="1:24">
      <c r="A12" s="15" t="s">
        <v>187</v>
      </c>
      <c r="B12" s="17" t="n">
        <v>6894</v>
      </c>
      <c r="C12" s="18">
        <f>(127.0/B12*100)</f>
        <v/>
      </c>
      <c r="D12" s="19" t="n">
        <v>6767</v>
      </c>
      <c r="E12" s="18" t="n">
        <v>23.95271623</v>
      </c>
      <c r="F12" s="20" t="n">
        <v>0.79149734</v>
      </c>
      <c r="G12" s="18" t="n">
        <v>25.93444187</v>
      </c>
      <c r="H12" s="20" t="n">
        <v>0.67701139</v>
      </c>
      <c r="I12" s="18" t="n">
        <v>22.29661478</v>
      </c>
      <c r="J12" s="20" t="n">
        <v>0.64785427</v>
      </c>
      <c r="K12" s="18" t="n">
        <v>10.912746</v>
      </c>
      <c r="L12" s="20" t="n">
        <v>0.46399751</v>
      </c>
      <c r="M12" s="18" t="n">
        <v>7.13444522</v>
      </c>
      <c r="N12" s="20" t="n">
        <v>0.41443904</v>
      </c>
      <c r="O12" s="18" t="n">
        <v>0.27941933</v>
      </c>
      <c r="P12" s="20" t="n">
        <v>0.06467172</v>
      </c>
      <c r="Q12" s="18" t="s">
        <v>182</v>
      </c>
      <c r="R12" s="20" t="s">
        <v>182</v>
      </c>
      <c r="S12" s="18" t="n">
        <v>2.37512526</v>
      </c>
      <c r="T12" s="20" t="n">
        <v>0.59821216</v>
      </c>
      <c r="U12" s="18" t="n">
        <v>0</v>
      </c>
      <c r="V12" s="20" t="n">
        <v>0</v>
      </c>
      <c r="W12" s="18" t="n">
        <v>7.1144913</v>
      </c>
      <c r="X12" s="20" t="n">
        <v>0.53037628</v>
      </c>
    </row>
    <row r="13" spans="1:24">
      <c r="A13" s="15" t="s">
        <v>188</v>
      </c>
      <c r="B13" s="17" t="n">
        <v>7161</v>
      </c>
      <c r="C13" s="18">
        <f>(329.0/B13*100)</f>
        <v/>
      </c>
      <c r="D13" s="19" t="n">
        <v>6832</v>
      </c>
      <c r="E13" s="18" t="n">
        <v>11.77311832</v>
      </c>
      <c r="F13" s="20" t="n">
        <v>0.45854839</v>
      </c>
      <c r="G13" s="18" t="n">
        <v>18.6296156</v>
      </c>
      <c r="H13" s="20" t="n">
        <v>0.6883149200000001</v>
      </c>
      <c r="I13" s="18" t="n">
        <v>29.2689627</v>
      </c>
      <c r="J13" s="20" t="n">
        <v>0.6612233199999999</v>
      </c>
      <c r="K13" s="18" t="n">
        <v>19.06278967</v>
      </c>
      <c r="L13" s="20" t="n">
        <v>0.6785594700000001</v>
      </c>
      <c r="M13" s="18" t="n">
        <v>9.51036914</v>
      </c>
      <c r="N13" s="20" t="n">
        <v>0.4482119</v>
      </c>
      <c r="O13" s="18" t="n">
        <v>0.21730871</v>
      </c>
      <c r="P13" s="20" t="n">
        <v>0.05247583</v>
      </c>
      <c r="Q13" s="18" t="s">
        <v>182</v>
      </c>
      <c r="R13" s="20" t="s">
        <v>182</v>
      </c>
      <c r="S13" s="18" t="n">
        <v>4.19704376</v>
      </c>
      <c r="T13" s="20" t="n">
        <v>0.48239823</v>
      </c>
      <c r="U13" s="18" t="n">
        <v>0</v>
      </c>
      <c r="V13" s="20" t="n">
        <v>0</v>
      </c>
      <c r="W13" s="18" t="n">
        <v>7.3407921</v>
      </c>
      <c r="X13" s="20" t="n">
        <v>0.64463064</v>
      </c>
    </row>
    <row r="14" spans="1:24">
      <c r="A14" s="15" t="s">
        <v>189</v>
      </c>
      <c r="B14" s="17" t="n">
        <v>5587</v>
      </c>
      <c r="C14" s="18">
        <f>(197.0/B14*100)</f>
        <v/>
      </c>
      <c r="D14" s="19" t="n">
        <v>5390</v>
      </c>
      <c r="E14" s="18" t="n">
        <v>14.91099903</v>
      </c>
      <c r="F14" s="20" t="n">
        <v>0.55332854</v>
      </c>
      <c r="G14" s="18" t="n">
        <v>22.75343063</v>
      </c>
      <c r="H14" s="20" t="n">
        <v>0.60634554</v>
      </c>
      <c r="I14" s="18" t="n">
        <v>32.00820356</v>
      </c>
      <c r="J14" s="20" t="n">
        <v>0.66541065</v>
      </c>
      <c r="K14" s="18" t="n">
        <v>17.48247776</v>
      </c>
      <c r="L14" s="20" t="n">
        <v>0.5833831900000001</v>
      </c>
      <c r="M14" s="18" t="n">
        <v>9.39578034</v>
      </c>
      <c r="N14" s="20" t="n">
        <v>0.44579113</v>
      </c>
      <c r="O14" s="18" t="n">
        <v>0.61502641</v>
      </c>
      <c r="P14" s="20" t="n">
        <v>0.11407521</v>
      </c>
      <c r="Q14" s="18" t="s">
        <v>182</v>
      </c>
      <c r="R14" s="20" t="s">
        <v>182</v>
      </c>
      <c r="S14" s="18" t="n">
        <v>0</v>
      </c>
      <c r="T14" s="20" t="n">
        <v>0</v>
      </c>
      <c r="U14" s="18" t="n">
        <v>0</v>
      </c>
      <c r="V14" s="20" t="n">
        <v>0</v>
      </c>
      <c r="W14" s="18" t="n">
        <v>2.83408226</v>
      </c>
      <c r="X14" s="20" t="n">
        <v>0.26615564</v>
      </c>
    </row>
    <row r="15" spans="1:24">
      <c r="A15" s="15" t="s">
        <v>190</v>
      </c>
      <c r="B15" s="17" t="n">
        <v>5882</v>
      </c>
      <c r="C15" s="18">
        <f>(151.0/B15*100)</f>
        <v/>
      </c>
      <c r="D15" s="19" t="n">
        <v>5731</v>
      </c>
      <c r="E15" s="18" t="n">
        <v>39.62129877</v>
      </c>
      <c r="F15" s="20" t="n">
        <v>0.88872014</v>
      </c>
      <c r="G15" s="18" t="n">
        <v>29.23411517</v>
      </c>
      <c r="H15" s="20" t="n">
        <v>0.60749186</v>
      </c>
      <c r="I15" s="18" t="n">
        <v>16.76238659</v>
      </c>
      <c r="J15" s="20" t="n">
        <v>0.63762703</v>
      </c>
      <c r="K15" s="18" t="n">
        <v>5.79729966</v>
      </c>
      <c r="L15" s="20" t="n">
        <v>0.30353435</v>
      </c>
      <c r="M15" s="18" t="n">
        <v>2.40965588</v>
      </c>
      <c r="N15" s="20" t="n">
        <v>0.19936691</v>
      </c>
      <c r="O15" s="18" t="n">
        <v>0.47125671</v>
      </c>
      <c r="P15" s="20" t="n">
        <v>0.10649858</v>
      </c>
      <c r="Q15" s="18" t="s">
        <v>182</v>
      </c>
      <c r="R15" s="20" t="s">
        <v>182</v>
      </c>
      <c r="S15" s="18" t="n">
        <v>1.02980603</v>
      </c>
      <c r="T15" s="20" t="n">
        <v>0.4615394</v>
      </c>
      <c r="U15" s="18" t="n">
        <v>0</v>
      </c>
      <c r="V15" s="20" t="n">
        <v>0</v>
      </c>
      <c r="W15" s="18" t="n">
        <v>4.67418118</v>
      </c>
      <c r="X15" s="20" t="n">
        <v>0.54414648</v>
      </c>
    </row>
    <row r="16" spans="1:24">
      <c r="A16" s="15" t="s">
        <v>191</v>
      </c>
      <c r="B16" s="17" t="n">
        <v>6108</v>
      </c>
      <c r="C16" s="18">
        <f>(264.0/B16*100)</f>
        <v/>
      </c>
      <c r="D16" s="19" t="n">
        <v>5844</v>
      </c>
      <c r="E16" s="18" t="n">
        <v>22.47273242</v>
      </c>
      <c r="F16" s="20" t="n">
        <v>0.72605317</v>
      </c>
      <c r="G16" s="18" t="n">
        <v>22.99430299</v>
      </c>
      <c r="H16" s="20" t="n">
        <v>0.56261683</v>
      </c>
      <c r="I16" s="18" t="n">
        <v>25.1718485</v>
      </c>
      <c r="J16" s="20" t="n">
        <v>0.62034282</v>
      </c>
      <c r="K16" s="18" t="n">
        <v>11.07379716</v>
      </c>
      <c r="L16" s="20" t="n">
        <v>0.44618133</v>
      </c>
      <c r="M16" s="18" t="n">
        <v>7.76033459</v>
      </c>
      <c r="N16" s="20" t="n">
        <v>0.42920414</v>
      </c>
      <c r="O16" s="18" t="n">
        <v>0.51396477</v>
      </c>
      <c r="P16" s="20" t="n">
        <v>0.08769067</v>
      </c>
      <c r="Q16" s="18" t="s">
        <v>182</v>
      </c>
      <c r="R16" s="20" t="s">
        <v>182</v>
      </c>
      <c r="S16" s="18" t="n">
        <v>0</v>
      </c>
      <c r="T16" s="20" t="n">
        <v>0</v>
      </c>
      <c r="U16" s="18" t="n">
        <v>0</v>
      </c>
      <c r="V16" s="20" t="n">
        <v>0</v>
      </c>
      <c r="W16" s="18" t="n">
        <v>10.01301956</v>
      </c>
      <c r="X16" s="20" t="n">
        <v>0.71651223</v>
      </c>
    </row>
    <row r="17" spans="1:24">
      <c r="A17" s="15" t="s">
        <v>192</v>
      </c>
      <c r="B17" s="17" t="n">
        <v>6504</v>
      </c>
      <c r="C17" s="18">
        <f>(794.0/B17*100)</f>
        <v/>
      </c>
      <c r="D17" s="19" t="n">
        <v>5710</v>
      </c>
      <c r="E17" s="18" t="n">
        <v>23.86089578</v>
      </c>
      <c r="F17" s="20" t="n">
        <v>0.54210065</v>
      </c>
      <c r="G17" s="18" t="n">
        <v>30.86195233</v>
      </c>
      <c r="H17" s="20" t="n">
        <v>0.73615413</v>
      </c>
      <c r="I17" s="18" t="n">
        <v>27.78448582</v>
      </c>
      <c r="J17" s="20" t="n">
        <v>0.67904984</v>
      </c>
      <c r="K17" s="18" t="n">
        <v>7.84012526</v>
      </c>
      <c r="L17" s="20" t="n">
        <v>0.42969179</v>
      </c>
      <c r="M17" s="18" t="n">
        <v>2.20036406</v>
      </c>
      <c r="N17" s="20" t="n">
        <v>0.22938164</v>
      </c>
      <c r="O17" s="18" t="n">
        <v>0</v>
      </c>
      <c r="P17" s="20" t="n">
        <v>0</v>
      </c>
      <c r="Q17" s="18" t="s">
        <v>182</v>
      </c>
      <c r="R17" s="20" t="s">
        <v>182</v>
      </c>
      <c r="S17" s="18" t="n">
        <v>2.59380422</v>
      </c>
      <c r="T17" s="20" t="n">
        <v>0.34447954</v>
      </c>
      <c r="U17" s="18" t="n">
        <v>0</v>
      </c>
      <c r="V17" s="20" t="n">
        <v>0</v>
      </c>
      <c r="W17" s="18" t="n">
        <v>4.85837253</v>
      </c>
      <c r="X17" s="20" t="n">
        <v>0.49934662</v>
      </c>
    </row>
    <row r="18" spans="1:24">
      <c r="A18" s="15" t="s">
        <v>193</v>
      </c>
      <c r="B18" s="17" t="n">
        <v>5532</v>
      </c>
      <c r="C18" s="18">
        <f>(40.0/B18*100)</f>
        <v/>
      </c>
      <c r="D18" s="19" t="n">
        <v>5492</v>
      </c>
      <c r="E18" s="18" t="n">
        <v>13.53346972</v>
      </c>
      <c r="F18" s="20" t="n">
        <v>0.54280215</v>
      </c>
      <c r="G18" s="18" t="n">
        <v>21.39591518</v>
      </c>
      <c r="H18" s="20" t="n">
        <v>0.64799001</v>
      </c>
      <c r="I18" s="18" t="n">
        <v>24.5339914</v>
      </c>
      <c r="J18" s="20" t="n">
        <v>0.69313943</v>
      </c>
      <c r="K18" s="18" t="n">
        <v>17.73943478</v>
      </c>
      <c r="L18" s="20" t="n">
        <v>0.55271425</v>
      </c>
      <c r="M18" s="18" t="n">
        <v>13.18122216</v>
      </c>
      <c r="N18" s="20" t="n">
        <v>0.54034088</v>
      </c>
      <c r="O18" s="18" t="n">
        <v>1.16408786</v>
      </c>
      <c r="P18" s="20" t="n">
        <v>0.19350159</v>
      </c>
      <c r="Q18" s="18" t="s">
        <v>182</v>
      </c>
      <c r="R18" s="20" t="s">
        <v>182</v>
      </c>
      <c r="S18" s="18" t="n">
        <v>0</v>
      </c>
      <c r="T18" s="20" t="n">
        <v>0</v>
      </c>
      <c r="U18" s="18" t="n">
        <v>0</v>
      </c>
      <c r="V18" s="20" t="n">
        <v>0</v>
      </c>
      <c r="W18" s="18" t="n">
        <v>8.45187889</v>
      </c>
      <c r="X18" s="20" t="n">
        <v>0.83134092</v>
      </c>
    </row>
    <row r="19" spans="1:24">
      <c r="A19" s="15" t="s">
        <v>194</v>
      </c>
      <c r="B19" s="17" t="n">
        <v>5658</v>
      </c>
      <c r="C19" s="18">
        <f>(154.0/B19*100)</f>
        <v/>
      </c>
      <c r="D19" s="19" t="n">
        <v>5504</v>
      </c>
      <c r="E19" s="18" t="n">
        <v>15.63911164</v>
      </c>
      <c r="F19" s="20" t="n">
        <v>0.61252238</v>
      </c>
      <c r="G19" s="18" t="n">
        <v>29.65136417</v>
      </c>
      <c r="H19" s="20" t="n">
        <v>0.65904654</v>
      </c>
      <c r="I19" s="18" t="n">
        <v>28.39869367</v>
      </c>
      <c r="J19" s="20" t="n">
        <v>0.63244773</v>
      </c>
      <c r="K19" s="18" t="n">
        <v>11.08709694</v>
      </c>
      <c r="L19" s="20" t="n">
        <v>0.45394816</v>
      </c>
      <c r="M19" s="18" t="n">
        <v>8.258176219999999</v>
      </c>
      <c r="N19" s="20" t="n">
        <v>0.39679017</v>
      </c>
      <c r="O19" s="18" t="n">
        <v>0.64597583</v>
      </c>
      <c r="P19" s="20" t="n">
        <v>0.13395366</v>
      </c>
      <c r="Q19" s="18" t="s">
        <v>182</v>
      </c>
      <c r="R19" s="20" t="s">
        <v>182</v>
      </c>
      <c r="S19" s="18" t="n">
        <v>0</v>
      </c>
      <c r="T19" s="20" t="n">
        <v>0</v>
      </c>
      <c r="U19" s="18" t="n">
        <v>0</v>
      </c>
      <c r="V19" s="20" t="n">
        <v>0</v>
      </c>
      <c r="W19" s="18" t="n">
        <v>6.31958152</v>
      </c>
      <c r="X19" s="20" t="n">
        <v>0.50713477</v>
      </c>
    </row>
    <row r="20" spans="1:24">
      <c r="A20" s="15" t="s">
        <v>195</v>
      </c>
      <c r="B20" s="17" t="n">
        <v>3371</v>
      </c>
      <c r="C20" s="18">
        <f>(81.0/B20*100)</f>
        <v/>
      </c>
      <c r="D20" s="19" t="n">
        <v>3290</v>
      </c>
      <c r="E20" s="18" t="n">
        <v>7.6963624</v>
      </c>
      <c r="F20" s="20" t="n">
        <v>0.40786357</v>
      </c>
      <c r="G20" s="18" t="n">
        <v>24.09662565</v>
      </c>
      <c r="H20" s="20" t="n">
        <v>0.78260912</v>
      </c>
      <c r="I20" s="18" t="n">
        <v>38.66243051</v>
      </c>
      <c r="J20" s="20" t="n">
        <v>0.79528482</v>
      </c>
      <c r="K20" s="18" t="n">
        <v>17.32334282</v>
      </c>
      <c r="L20" s="20" t="n">
        <v>0.67011166</v>
      </c>
      <c r="M20" s="18" t="n">
        <v>6.71245188</v>
      </c>
      <c r="N20" s="20" t="n">
        <v>0.49010024</v>
      </c>
      <c r="O20" s="18" t="n">
        <v>0</v>
      </c>
      <c r="P20" s="20" t="n">
        <v>0</v>
      </c>
      <c r="Q20" s="18" t="s">
        <v>182</v>
      </c>
      <c r="R20" s="20" t="s">
        <v>182</v>
      </c>
      <c r="S20" s="18" t="n">
        <v>0</v>
      </c>
      <c r="T20" s="20" t="n">
        <v>0</v>
      </c>
      <c r="U20" s="18" t="n">
        <v>0</v>
      </c>
      <c r="V20" s="20" t="n">
        <v>0</v>
      </c>
      <c r="W20" s="18" t="n">
        <v>5.50878673</v>
      </c>
      <c r="X20" s="20" t="n">
        <v>0.40295995</v>
      </c>
    </row>
    <row r="21" spans="1:24">
      <c r="A21" s="15" t="s">
        <v>196</v>
      </c>
      <c r="B21" s="17" t="n">
        <v>5741</v>
      </c>
      <c r="C21" s="18">
        <f>(81.0/B21*100)</f>
        <v/>
      </c>
      <c r="D21" s="19" t="n">
        <v>5660</v>
      </c>
      <c r="E21" s="18" t="n">
        <v>34.6294768</v>
      </c>
      <c r="F21" s="20" t="n">
        <v>0.86502322</v>
      </c>
      <c r="G21" s="18" t="n">
        <v>26.75216736</v>
      </c>
      <c r="H21" s="20" t="n">
        <v>0.68279078</v>
      </c>
      <c r="I21" s="18" t="n">
        <v>23.46648973</v>
      </c>
      <c r="J21" s="20" t="n">
        <v>0.68345206</v>
      </c>
      <c r="K21" s="18" t="n">
        <v>8.5143305</v>
      </c>
      <c r="L21" s="20" t="n">
        <v>0.45690496</v>
      </c>
      <c r="M21" s="18" t="n">
        <v>3.64095553</v>
      </c>
      <c r="N21" s="20" t="n">
        <v>0.22213953</v>
      </c>
      <c r="O21" s="18" t="n">
        <v>0.18203839</v>
      </c>
      <c r="P21" s="20" t="n">
        <v>0.05703257</v>
      </c>
      <c r="Q21" s="18" t="s">
        <v>182</v>
      </c>
      <c r="R21" s="20" t="s">
        <v>182</v>
      </c>
      <c r="S21" s="18" t="n">
        <v>0</v>
      </c>
      <c r="T21" s="20" t="n">
        <v>0</v>
      </c>
      <c r="U21" s="18" t="n">
        <v>0</v>
      </c>
      <c r="V21" s="20" t="n">
        <v>0</v>
      </c>
      <c r="W21" s="18" t="n">
        <v>2.81454169</v>
      </c>
      <c r="X21" s="20" t="n">
        <v>0.21937911</v>
      </c>
    </row>
    <row r="22" spans="1:24">
      <c r="A22" s="15" t="s">
        <v>197</v>
      </c>
      <c r="B22" s="17" t="n">
        <v>6598</v>
      </c>
      <c r="C22" s="18">
        <f>(102.0/B22*100)</f>
        <v/>
      </c>
      <c r="D22" s="19" t="n">
        <v>6496</v>
      </c>
      <c r="E22" s="18" t="n">
        <v>27.86720127</v>
      </c>
      <c r="F22" s="20" t="n">
        <v>1.27643637</v>
      </c>
      <c r="G22" s="18" t="n">
        <v>23.83733581</v>
      </c>
      <c r="H22" s="20" t="n">
        <v>0.71636791</v>
      </c>
      <c r="I22" s="18" t="n">
        <v>16.17192947</v>
      </c>
      <c r="J22" s="20" t="n">
        <v>0.6035565899999999</v>
      </c>
      <c r="K22" s="18" t="n">
        <v>6.45606624</v>
      </c>
      <c r="L22" s="20" t="n">
        <v>0.36543341</v>
      </c>
      <c r="M22" s="18" t="n">
        <v>4.91806345</v>
      </c>
      <c r="N22" s="20" t="n">
        <v>0.32724502</v>
      </c>
      <c r="O22" s="18" t="n">
        <v>2.35932767</v>
      </c>
      <c r="P22" s="20" t="n">
        <v>0.31576942</v>
      </c>
      <c r="Q22" s="18" t="s">
        <v>182</v>
      </c>
      <c r="R22" s="20" t="s">
        <v>182</v>
      </c>
      <c r="S22" s="18" t="n">
        <v>10.38721195</v>
      </c>
      <c r="T22" s="20" t="n">
        <v>1.34114536</v>
      </c>
      <c r="U22" s="18" t="n">
        <v>0</v>
      </c>
      <c r="V22" s="20" t="n">
        <v>0</v>
      </c>
      <c r="W22" s="18" t="n">
        <v>8.002864130000001</v>
      </c>
      <c r="X22" s="20" t="n">
        <v>0.78105301</v>
      </c>
    </row>
    <row r="23" spans="1:24">
      <c r="A23" s="15" t="s">
        <v>198</v>
      </c>
      <c r="B23" s="17" t="n">
        <v>11583</v>
      </c>
      <c r="C23" s="18">
        <f>(522.0/B23*100)</f>
        <v/>
      </c>
      <c r="D23" s="19" t="n">
        <v>11061</v>
      </c>
      <c r="E23" s="18" t="n">
        <v>22.53831781</v>
      </c>
      <c r="F23" s="20" t="n">
        <v>0.70579918</v>
      </c>
      <c r="G23" s="18" t="n">
        <v>23.88412646</v>
      </c>
      <c r="H23" s="20" t="n">
        <v>0.53764147</v>
      </c>
      <c r="I23" s="18" t="n">
        <v>27.27295917</v>
      </c>
      <c r="J23" s="20" t="n">
        <v>0.65494704</v>
      </c>
      <c r="K23" s="18" t="n">
        <v>13.08675997</v>
      </c>
      <c r="L23" s="20" t="n">
        <v>0.53805481</v>
      </c>
      <c r="M23" s="18" t="n">
        <v>5.88723281</v>
      </c>
      <c r="N23" s="20" t="n">
        <v>0.27861678</v>
      </c>
      <c r="O23" s="18" t="n">
        <v>0.42133272</v>
      </c>
      <c r="P23" s="20" t="n">
        <v>0.10175451</v>
      </c>
      <c r="Q23" s="18" t="s">
        <v>182</v>
      </c>
      <c r="R23" s="20" t="s">
        <v>182</v>
      </c>
      <c r="S23" s="18" t="n">
        <v>0</v>
      </c>
      <c r="T23" s="20" t="n">
        <v>0</v>
      </c>
      <c r="U23" s="18" t="n">
        <v>0</v>
      </c>
      <c r="V23" s="20" t="n">
        <v>0</v>
      </c>
      <c r="W23" s="18" t="n">
        <v>6.90927105</v>
      </c>
      <c r="X23" s="20" t="n">
        <v>0.5162196999999999</v>
      </c>
    </row>
    <row r="24" spans="1:24">
      <c r="A24" s="15" t="s">
        <v>199</v>
      </c>
      <c r="B24" s="17" t="n">
        <v>6647</v>
      </c>
      <c r="C24" s="18">
        <f>(20.0/B24*100)</f>
        <v/>
      </c>
      <c r="D24" s="19" t="n">
        <v>6627</v>
      </c>
      <c r="E24" s="18" t="n">
        <v>65.12921826</v>
      </c>
      <c r="F24" s="20" t="n">
        <v>0.88572981</v>
      </c>
      <c r="G24" s="18" t="n">
        <v>19.46916844</v>
      </c>
      <c r="H24" s="20" t="n">
        <v>0.59957341</v>
      </c>
      <c r="I24" s="18" t="n">
        <v>9.766159030000001</v>
      </c>
      <c r="J24" s="20" t="n">
        <v>0.45449532</v>
      </c>
      <c r="K24" s="18" t="n">
        <v>1.83020448</v>
      </c>
      <c r="L24" s="20" t="n">
        <v>0.18106206</v>
      </c>
      <c r="M24" s="18" t="n">
        <v>0.8249904300000001</v>
      </c>
      <c r="N24" s="20" t="n">
        <v>0.13722199</v>
      </c>
      <c r="O24" s="18" t="n">
        <v>0.74285009</v>
      </c>
      <c r="P24" s="20" t="n">
        <v>0.1355868</v>
      </c>
      <c r="Q24" s="18" t="s">
        <v>182</v>
      </c>
      <c r="R24" s="20" t="s">
        <v>182</v>
      </c>
      <c r="S24" s="18" t="n">
        <v>0</v>
      </c>
      <c r="T24" s="20" t="n">
        <v>0</v>
      </c>
      <c r="U24" s="18" t="n">
        <v>0</v>
      </c>
      <c r="V24" s="20" t="n">
        <v>0</v>
      </c>
      <c r="W24" s="18" t="n">
        <v>2.23740926</v>
      </c>
      <c r="X24" s="20" t="n">
        <v>0.29674678</v>
      </c>
    </row>
    <row r="25" spans="1:24">
      <c r="A25" s="15" t="s">
        <v>200</v>
      </c>
      <c r="B25" s="17" t="n">
        <v>5581</v>
      </c>
      <c r="C25" s="18">
        <f>(28.0/B25*100)</f>
        <v/>
      </c>
      <c r="D25" s="19" t="n">
        <v>5553</v>
      </c>
      <c r="E25" s="18" t="n">
        <v>33.34478052</v>
      </c>
      <c r="F25" s="20" t="n">
        <v>0.79758011</v>
      </c>
      <c r="G25" s="18" t="n">
        <v>29.9856474</v>
      </c>
      <c r="H25" s="20" t="n">
        <v>0.73015151</v>
      </c>
      <c r="I25" s="18" t="n">
        <v>27.74306084</v>
      </c>
      <c r="J25" s="20" t="n">
        <v>0.66962142</v>
      </c>
      <c r="K25" s="18" t="n">
        <v>5.61074481</v>
      </c>
      <c r="L25" s="20" t="n">
        <v>0.38611065</v>
      </c>
      <c r="M25" s="18" t="n">
        <v>1.62880501</v>
      </c>
      <c r="N25" s="20" t="n">
        <v>0.18819893</v>
      </c>
      <c r="O25" s="18" t="n">
        <v>0.26888821</v>
      </c>
      <c r="P25" s="20" t="n">
        <v>0.07687529999999999</v>
      </c>
      <c r="Q25" s="18" t="s">
        <v>182</v>
      </c>
      <c r="R25" s="20" t="s">
        <v>182</v>
      </c>
      <c r="S25" s="18" t="n">
        <v>0</v>
      </c>
      <c r="T25" s="20" t="n">
        <v>0</v>
      </c>
      <c r="U25" s="18" t="n">
        <v>0</v>
      </c>
      <c r="V25" s="20" t="n">
        <v>0</v>
      </c>
      <c r="W25" s="18" t="n">
        <v>1.41807321</v>
      </c>
      <c r="X25" s="20" t="n">
        <v>0.19359571</v>
      </c>
    </row>
    <row r="26" spans="1:24">
      <c r="A26" s="15" t="s">
        <v>201</v>
      </c>
      <c r="B26" s="17" t="n">
        <v>4869</v>
      </c>
      <c r="C26" s="18">
        <f>(102.0/B26*100)</f>
        <v/>
      </c>
      <c r="D26" s="19" t="n">
        <v>4767</v>
      </c>
      <c r="E26" s="18" t="n">
        <v>11.04884385</v>
      </c>
      <c r="F26" s="20" t="n">
        <v>0.46112932</v>
      </c>
      <c r="G26" s="18" t="n">
        <v>25.95809087</v>
      </c>
      <c r="H26" s="20" t="n">
        <v>0.71107003</v>
      </c>
      <c r="I26" s="18" t="n">
        <v>32.69922298</v>
      </c>
      <c r="J26" s="20" t="n">
        <v>0.79550373</v>
      </c>
      <c r="K26" s="18" t="n">
        <v>18.63856025</v>
      </c>
      <c r="L26" s="20" t="n">
        <v>0.68890885</v>
      </c>
      <c r="M26" s="18" t="n">
        <v>7.97829518</v>
      </c>
      <c r="N26" s="20" t="n">
        <v>0.45694992</v>
      </c>
      <c r="O26" s="18" t="n">
        <v>0</v>
      </c>
      <c r="P26" s="20" t="n">
        <v>0</v>
      </c>
      <c r="Q26" s="18" t="s">
        <v>182</v>
      </c>
      <c r="R26" s="20" t="s">
        <v>182</v>
      </c>
      <c r="S26" s="18" t="n">
        <v>0</v>
      </c>
      <c r="T26" s="20" t="n">
        <v>0</v>
      </c>
      <c r="U26" s="18" t="n">
        <v>0</v>
      </c>
      <c r="V26" s="20" t="n">
        <v>0</v>
      </c>
      <c r="W26" s="18" t="n">
        <v>3.67698686</v>
      </c>
      <c r="X26" s="20" t="n">
        <v>0.36179142</v>
      </c>
    </row>
    <row r="27" spans="1:24">
      <c r="A27" s="15" t="s">
        <v>202</v>
      </c>
      <c r="B27" s="17" t="n">
        <v>5299</v>
      </c>
      <c r="C27" s="18">
        <f>(186.0/B27*100)</f>
        <v/>
      </c>
      <c r="D27" s="19" t="n">
        <v>5113</v>
      </c>
      <c r="E27" s="18" t="n">
        <v>24.27651113</v>
      </c>
      <c r="F27" s="20" t="n">
        <v>0.60272559</v>
      </c>
      <c r="G27" s="18" t="n">
        <v>24.20993608</v>
      </c>
      <c r="H27" s="20" t="n">
        <v>0.59378846</v>
      </c>
      <c r="I27" s="18" t="n">
        <v>22.93002324</v>
      </c>
      <c r="J27" s="20" t="n">
        <v>0.58019338</v>
      </c>
      <c r="K27" s="18" t="n">
        <v>10.4344638</v>
      </c>
      <c r="L27" s="20" t="n">
        <v>0.43451498</v>
      </c>
      <c r="M27" s="18" t="n">
        <v>5.12863024</v>
      </c>
      <c r="N27" s="20" t="n">
        <v>0.27140349</v>
      </c>
      <c r="O27" s="18" t="n">
        <v>1.21075947</v>
      </c>
      <c r="P27" s="20" t="n">
        <v>0.13630639</v>
      </c>
      <c r="Q27" s="18" t="s">
        <v>182</v>
      </c>
      <c r="R27" s="20" t="s">
        <v>182</v>
      </c>
      <c r="S27" s="18" t="n">
        <v>0</v>
      </c>
      <c r="T27" s="20" t="n">
        <v>0</v>
      </c>
      <c r="U27" s="18" t="n">
        <v>0</v>
      </c>
      <c r="V27" s="20" t="n">
        <v>0</v>
      </c>
      <c r="W27" s="18" t="n">
        <v>11.80967604</v>
      </c>
      <c r="X27" s="20" t="n">
        <v>0.4375512</v>
      </c>
    </row>
    <row r="28" spans="1:24">
      <c r="A28" s="15" t="s">
        <v>203</v>
      </c>
      <c r="B28" s="17" t="n">
        <v>7568</v>
      </c>
      <c r="C28" s="18">
        <f>(135.0/B28*100)</f>
        <v/>
      </c>
      <c r="D28" s="19" t="n">
        <v>7433</v>
      </c>
      <c r="E28" s="18" t="n">
        <v>11.52808128</v>
      </c>
      <c r="F28" s="20" t="n">
        <v>0.66719885</v>
      </c>
      <c r="G28" s="18" t="n">
        <v>12.54746282</v>
      </c>
      <c r="H28" s="20" t="n">
        <v>0.5202658100000001</v>
      </c>
      <c r="I28" s="18" t="n">
        <v>26.16177988</v>
      </c>
      <c r="J28" s="20" t="n">
        <v>0.6492120300000001</v>
      </c>
      <c r="K28" s="18" t="n">
        <v>31.41237658</v>
      </c>
      <c r="L28" s="20" t="n">
        <v>0.8106665199999999</v>
      </c>
      <c r="M28" s="18" t="n">
        <v>14.0007118</v>
      </c>
      <c r="N28" s="20" t="n">
        <v>0.58691353</v>
      </c>
      <c r="O28" s="18" t="n">
        <v>2.26184378</v>
      </c>
      <c r="P28" s="20" t="n">
        <v>0.33063322</v>
      </c>
      <c r="Q28" s="18" t="s">
        <v>182</v>
      </c>
      <c r="R28" s="20" t="s">
        <v>182</v>
      </c>
      <c r="S28" s="18" t="n">
        <v>0</v>
      </c>
      <c r="T28" s="20" t="n">
        <v>0</v>
      </c>
      <c r="U28" s="18" t="n">
        <v>0</v>
      </c>
      <c r="V28" s="20" t="n">
        <v>0</v>
      </c>
      <c r="W28" s="18" t="n">
        <v>2.08774385</v>
      </c>
      <c r="X28" s="20" t="n">
        <v>0.32281165</v>
      </c>
    </row>
    <row r="29" spans="1:24">
      <c r="A29" s="15" t="s">
        <v>204</v>
      </c>
      <c r="B29" s="17" t="n">
        <v>5385</v>
      </c>
      <c r="C29" s="18">
        <f>(37.0/B29*100)</f>
        <v/>
      </c>
      <c r="D29" s="19" t="n">
        <v>5348</v>
      </c>
      <c r="E29" s="18" t="n">
        <v>26.16922711</v>
      </c>
      <c r="F29" s="20" t="n">
        <v>0.7121032</v>
      </c>
      <c r="G29" s="18" t="n">
        <v>21.49093614</v>
      </c>
      <c r="H29" s="20" t="n">
        <v>0.5348354400000001</v>
      </c>
      <c r="I29" s="18" t="n">
        <v>26.28154003</v>
      </c>
      <c r="J29" s="20" t="n">
        <v>0.60547231</v>
      </c>
      <c r="K29" s="18" t="n">
        <v>14.68496495</v>
      </c>
      <c r="L29" s="20" t="n">
        <v>0.54555832</v>
      </c>
      <c r="M29" s="18" t="n">
        <v>5.89966731</v>
      </c>
      <c r="N29" s="20" t="n">
        <v>0.38868424</v>
      </c>
      <c r="O29" s="18" t="n">
        <v>0.11230563</v>
      </c>
      <c r="P29" s="20" t="n">
        <v>0.03615354</v>
      </c>
      <c r="Q29" s="18" t="s">
        <v>182</v>
      </c>
      <c r="R29" s="20" t="s">
        <v>182</v>
      </c>
      <c r="S29" s="18" t="n">
        <v>2.76962022</v>
      </c>
      <c r="T29" s="20" t="n">
        <v>0.2415476</v>
      </c>
      <c r="U29" s="18" t="n">
        <v>0</v>
      </c>
      <c r="V29" s="20" t="n">
        <v>0</v>
      </c>
      <c r="W29" s="18" t="n">
        <v>2.59173861</v>
      </c>
      <c r="X29" s="20" t="n">
        <v>0.3349411</v>
      </c>
    </row>
    <row r="30" spans="1:24">
      <c r="A30" s="15" t="s">
        <v>205</v>
      </c>
      <c r="B30" s="17" t="n">
        <v>4520</v>
      </c>
      <c r="C30" s="18">
        <f>(577.0/B30*100)</f>
        <v/>
      </c>
      <c r="D30" s="19" t="n">
        <v>3943</v>
      </c>
      <c r="E30" s="18" t="n">
        <v>16.07640613</v>
      </c>
      <c r="F30" s="20" t="n">
        <v>0.62340836</v>
      </c>
      <c r="G30" s="18" t="n">
        <v>21.16980301</v>
      </c>
      <c r="H30" s="20" t="n">
        <v>0.72407393</v>
      </c>
      <c r="I30" s="18" t="n">
        <v>33.03284692</v>
      </c>
      <c r="J30" s="20" t="n">
        <v>0.83554275</v>
      </c>
      <c r="K30" s="18" t="n">
        <v>14.71469287</v>
      </c>
      <c r="L30" s="20" t="n">
        <v>0.65414161</v>
      </c>
      <c r="M30" s="18" t="n">
        <v>6.44928209</v>
      </c>
      <c r="N30" s="20" t="n">
        <v>0.46630373</v>
      </c>
      <c r="O30" s="18" t="n">
        <v>0.80788731</v>
      </c>
      <c r="P30" s="20" t="n">
        <v>0.15690365</v>
      </c>
      <c r="Q30" s="18" t="s">
        <v>182</v>
      </c>
      <c r="R30" s="20" t="s">
        <v>182</v>
      </c>
      <c r="S30" s="18" t="n">
        <v>0</v>
      </c>
      <c r="T30" s="20" t="n">
        <v>0</v>
      </c>
      <c r="U30" s="18" t="n">
        <v>0</v>
      </c>
      <c r="V30" s="20" t="n">
        <v>0</v>
      </c>
      <c r="W30" s="18" t="n">
        <v>7.74908167</v>
      </c>
      <c r="X30" s="20" t="n">
        <v>0.69339326</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16.46554371</v>
      </c>
      <c r="F32" s="20" t="n">
        <v>0.6366039999999999</v>
      </c>
      <c r="G32" s="18" t="n">
        <v>25.69269804</v>
      </c>
      <c r="H32" s="20" t="n">
        <v>0.73881838</v>
      </c>
      <c r="I32" s="18" t="n">
        <v>30.52663508</v>
      </c>
      <c r="J32" s="20" t="n">
        <v>0.7437984</v>
      </c>
      <c r="K32" s="18" t="n">
        <v>16.33519307</v>
      </c>
      <c r="L32" s="20" t="n">
        <v>0.5521868599999999</v>
      </c>
      <c r="M32" s="18" t="n">
        <v>7.53966711</v>
      </c>
      <c r="N32" s="20" t="n">
        <v>0.45975848</v>
      </c>
      <c r="O32" s="18" t="n">
        <v>0.34528398</v>
      </c>
      <c r="P32" s="20" t="n">
        <v>0.08411763</v>
      </c>
      <c r="Q32" s="18" t="s">
        <v>182</v>
      </c>
      <c r="R32" s="20" t="s">
        <v>182</v>
      </c>
      <c r="S32" s="18" t="n">
        <v>0</v>
      </c>
      <c r="T32" s="20" t="n">
        <v>0</v>
      </c>
      <c r="U32" s="18" t="n">
        <v>0</v>
      </c>
      <c r="V32" s="20" t="n">
        <v>0</v>
      </c>
      <c r="W32" s="18" t="n">
        <v>3.09497901</v>
      </c>
      <c r="X32" s="20" t="n">
        <v>0.32849456</v>
      </c>
    </row>
    <row r="33" spans="1:24">
      <c r="A33" s="15" t="s">
        <v>208</v>
      </c>
      <c r="B33" s="17" t="n">
        <v>7325</v>
      </c>
      <c r="C33" s="18">
        <f>(246.0/B33*100)</f>
        <v/>
      </c>
      <c r="D33" s="19" t="n">
        <v>7079</v>
      </c>
      <c r="E33" s="18" t="n">
        <v>29.89523222</v>
      </c>
      <c r="F33" s="20" t="n">
        <v>0.75913657</v>
      </c>
      <c r="G33" s="18" t="n">
        <v>22.78201883</v>
      </c>
      <c r="H33" s="20" t="n">
        <v>0.62242346</v>
      </c>
      <c r="I33" s="18" t="n">
        <v>24.77728335</v>
      </c>
      <c r="J33" s="20" t="n">
        <v>0.63415521</v>
      </c>
      <c r="K33" s="18" t="n">
        <v>12.45833212</v>
      </c>
      <c r="L33" s="20" t="n">
        <v>0.47809294</v>
      </c>
      <c r="M33" s="18" t="n">
        <v>6.11221623</v>
      </c>
      <c r="N33" s="20" t="n">
        <v>0.37475976</v>
      </c>
      <c r="O33" s="18" t="n">
        <v>0.23146691</v>
      </c>
      <c r="P33" s="20" t="n">
        <v>0.06110415</v>
      </c>
      <c r="Q33" s="18" t="s">
        <v>182</v>
      </c>
      <c r="R33" s="20" t="s">
        <v>182</v>
      </c>
      <c r="S33" s="18" t="n">
        <v>0</v>
      </c>
      <c r="T33" s="20" t="n">
        <v>0</v>
      </c>
      <c r="U33" s="18" t="n">
        <v>0</v>
      </c>
      <c r="V33" s="20" t="n">
        <v>0</v>
      </c>
      <c r="W33" s="18" t="n">
        <v>3.74345033</v>
      </c>
      <c r="X33" s="20" t="n">
        <v>0.34741786</v>
      </c>
    </row>
    <row r="34" spans="1:24">
      <c r="A34" s="15" t="s">
        <v>209</v>
      </c>
      <c r="B34" s="17" t="n">
        <v>6350</v>
      </c>
      <c r="C34" s="18">
        <f>(87.0/B34*100)</f>
        <v/>
      </c>
      <c r="D34" s="19" t="n">
        <v>6263</v>
      </c>
      <c r="E34" s="18" t="n">
        <v>17.96155587</v>
      </c>
      <c r="F34" s="20" t="n">
        <v>0.56156202</v>
      </c>
      <c r="G34" s="18" t="n">
        <v>28.91098874</v>
      </c>
      <c r="H34" s="20" t="n">
        <v>0.59046208</v>
      </c>
      <c r="I34" s="18" t="n">
        <v>23.85385631</v>
      </c>
      <c r="J34" s="20" t="n">
        <v>0.60002898</v>
      </c>
      <c r="K34" s="18" t="n">
        <v>10.70263243</v>
      </c>
      <c r="L34" s="20" t="n">
        <v>0.39390604</v>
      </c>
      <c r="M34" s="18" t="n">
        <v>7.54504316</v>
      </c>
      <c r="N34" s="20" t="n">
        <v>0.33170936</v>
      </c>
      <c r="O34" s="18" t="n">
        <v>1.16659714</v>
      </c>
      <c r="P34" s="20" t="n">
        <v>0.13799501</v>
      </c>
      <c r="Q34" s="18" t="s">
        <v>182</v>
      </c>
      <c r="R34" s="20" t="s">
        <v>182</v>
      </c>
      <c r="S34" s="18" t="n">
        <v>2.58008762</v>
      </c>
      <c r="T34" s="20" t="n">
        <v>0.5353811000000001</v>
      </c>
      <c r="U34" s="18" t="n">
        <v>0</v>
      </c>
      <c r="V34" s="20" t="n">
        <v>0</v>
      </c>
      <c r="W34" s="18" t="n">
        <v>7.27923874</v>
      </c>
      <c r="X34" s="20" t="n">
        <v>0.60653378</v>
      </c>
    </row>
    <row r="35" spans="1:24">
      <c r="A35" s="15" t="s">
        <v>210</v>
      </c>
      <c r="B35" s="17" t="n">
        <v>6406</v>
      </c>
      <c r="C35" s="18">
        <f>(76.0/B35*100)</f>
        <v/>
      </c>
      <c r="D35" s="19" t="n">
        <v>6330</v>
      </c>
      <c r="E35" s="18" t="n">
        <v>19.41654812</v>
      </c>
      <c r="F35" s="20" t="n">
        <v>0.63652416</v>
      </c>
      <c r="G35" s="18" t="n">
        <v>32.21643058</v>
      </c>
      <c r="H35" s="20" t="n">
        <v>0.81761178</v>
      </c>
      <c r="I35" s="18" t="n">
        <v>26.27843611</v>
      </c>
      <c r="J35" s="20" t="n">
        <v>0.67682762</v>
      </c>
      <c r="K35" s="18" t="n">
        <v>10.55332752</v>
      </c>
      <c r="L35" s="20" t="n">
        <v>0.47447077</v>
      </c>
      <c r="M35" s="18" t="n">
        <v>4.88041926</v>
      </c>
      <c r="N35" s="20" t="n">
        <v>0.33504639</v>
      </c>
      <c r="O35" s="18" t="n">
        <v>0.52845563</v>
      </c>
      <c r="P35" s="20" t="n">
        <v>0.09285879</v>
      </c>
      <c r="Q35" s="18" t="s">
        <v>182</v>
      </c>
      <c r="R35" s="20" t="s">
        <v>182</v>
      </c>
      <c r="S35" s="18" t="n">
        <v>1.04219496</v>
      </c>
      <c r="T35" s="20" t="n">
        <v>0.05701847</v>
      </c>
      <c r="U35" s="18" t="n">
        <v>0</v>
      </c>
      <c r="V35" s="20" t="n">
        <v>0</v>
      </c>
      <c r="W35" s="18" t="n">
        <v>5.08418781</v>
      </c>
      <c r="X35" s="20" t="n">
        <v>0.24838727</v>
      </c>
    </row>
    <row r="36" spans="1:24">
      <c r="A36" s="15" t="s">
        <v>211</v>
      </c>
      <c r="B36" s="17" t="n">
        <v>6736</v>
      </c>
      <c r="C36" s="18">
        <f>(54.0/B36*100)</f>
        <v/>
      </c>
      <c r="D36" s="19" t="n">
        <v>6682</v>
      </c>
      <c r="E36" s="18" t="n">
        <v>22.70412264</v>
      </c>
      <c r="F36" s="20" t="n">
        <v>0.68545498</v>
      </c>
      <c r="G36" s="18" t="n">
        <v>26.09437105</v>
      </c>
      <c r="H36" s="20" t="n">
        <v>0.6533856</v>
      </c>
      <c r="I36" s="18" t="n">
        <v>27.127287</v>
      </c>
      <c r="J36" s="20" t="n">
        <v>0.57028024</v>
      </c>
      <c r="K36" s="18" t="n">
        <v>13.40844508</v>
      </c>
      <c r="L36" s="20" t="n">
        <v>0.53872493</v>
      </c>
      <c r="M36" s="18" t="n">
        <v>6.02952392</v>
      </c>
      <c r="N36" s="20" t="n">
        <v>0.39748072</v>
      </c>
      <c r="O36" s="18" t="n">
        <v>0.41568488</v>
      </c>
      <c r="P36" s="20" t="n">
        <v>0.08133863</v>
      </c>
      <c r="Q36" s="18" t="s">
        <v>182</v>
      </c>
      <c r="R36" s="20" t="s">
        <v>182</v>
      </c>
      <c r="S36" s="18" t="n">
        <v>0</v>
      </c>
      <c r="T36" s="20" t="n">
        <v>0</v>
      </c>
      <c r="U36" s="18" t="n">
        <v>0</v>
      </c>
      <c r="V36" s="20" t="n">
        <v>0</v>
      </c>
      <c r="W36" s="18" t="n">
        <v>4.22056542</v>
      </c>
      <c r="X36" s="20" t="n">
        <v>0.33189973</v>
      </c>
    </row>
    <row r="37" spans="1:24">
      <c r="A37" s="15" t="s">
        <v>212</v>
      </c>
      <c r="B37" s="17" t="n">
        <v>5458</v>
      </c>
      <c r="C37" s="18">
        <f>(271.0/B37*100)</f>
        <v/>
      </c>
      <c r="D37" s="19" t="n">
        <v>5187</v>
      </c>
      <c r="E37" s="18" t="n">
        <v>6.99210782</v>
      </c>
      <c r="F37" s="20" t="n">
        <v>0.40053401</v>
      </c>
      <c r="G37" s="18" t="n">
        <v>16.14972325</v>
      </c>
      <c r="H37" s="20" t="n">
        <v>0.68799098</v>
      </c>
      <c r="I37" s="18" t="n">
        <v>34.66957062</v>
      </c>
      <c r="J37" s="20" t="n">
        <v>0.9231231</v>
      </c>
      <c r="K37" s="18" t="n">
        <v>21.53990856</v>
      </c>
      <c r="L37" s="20" t="n">
        <v>0.7812966099999999</v>
      </c>
      <c r="M37" s="18" t="n">
        <v>9.36408473</v>
      </c>
      <c r="N37" s="20" t="n">
        <v>0.4746789</v>
      </c>
      <c r="O37" s="18" t="n">
        <v>0.78801617</v>
      </c>
      <c r="P37" s="20" t="n">
        <v>0.13947193</v>
      </c>
      <c r="Q37" s="18" t="s">
        <v>182</v>
      </c>
      <c r="R37" s="20" t="s">
        <v>182</v>
      </c>
      <c r="S37" s="18" t="n">
        <v>0</v>
      </c>
      <c r="T37" s="20" t="n">
        <v>0</v>
      </c>
      <c r="U37" s="18" t="n">
        <v>0</v>
      </c>
      <c r="V37" s="20" t="n">
        <v>0</v>
      </c>
      <c r="W37" s="18" t="n">
        <v>10.49658886</v>
      </c>
      <c r="X37" s="20" t="n">
        <v>0.92667744</v>
      </c>
    </row>
    <row r="38" spans="1:24">
      <c r="A38" s="15" t="s">
        <v>213</v>
      </c>
      <c r="B38" s="17" t="n">
        <v>5860</v>
      </c>
      <c r="C38" s="18">
        <f>(68.0/B38*100)</f>
        <v/>
      </c>
      <c r="D38" s="19" t="n">
        <v>5792</v>
      </c>
      <c r="E38" s="18" t="n">
        <v>29.47393128</v>
      </c>
      <c r="F38" s="20" t="n">
        <v>0.65093174</v>
      </c>
      <c r="G38" s="18" t="n">
        <v>26.09086523</v>
      </c>
      <c r="H38" s="20" t="n">
        <v>0.73926812</v>
      </c>
      <c r="I38" s="18" t="n">
        <v>23.26643418</v>
      </c>
      <c r="J38" s="20" t="n">
        <v>0.6590806</v>
      </c>
      <c r="K38" s="18" t="n">
        <v>8.439914760000001</v>
      </c>
      <c r="L38" s="20" t="n">
        <v>0.42207623</v>
      </c>
      <c r="M38" s="18" t="n">
        <v>3.30171873</v>
      </c>
      <c r="N38" s="20" t="n">
        <v>0.30337566</v>
      </c>
      <c r="O38" s="18" t="n">
        <v>0.63908881</v>
      </c>
      <c r="P38" s="20" t="n">
        <v>0.12651194</v>
      </c>
      <c r="Q38" s="18" t="s">
        <v>182</v>
      </c>
      <c r="R38" s="20" t="s">
        <v>182</v>
      </c>
      <c r="S38" s="18" t="n">
        <v>0</v>
      </c>
      <c r="T38" s="20" t="n">
        <v>0</v>
      </c>
      <c r="U38" s="18" t="n">
        <v>0</v>
      </c>
      <c r="V38" s="20" t="n">
        <v>0</v>
      </c>
      <c r="W38" s="18" t="n">
        <v>8.78804701</v>
      </c>
      <c r="X38" s="20" t="n">
        <v>0.6235741299999999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13.28977471</v>
      </c>
      <c r="F40" s="20" t="n">
        <v>0.57671297</v>
      </c>
      <c r="G40" s="18" t="n">
        <v>18.62758258</v>
      </c>
      <c r="H40" s="20" t="n">
        <v>0.64480148</v>
      </c>
      <c r="I40" s="18" t="n">
        <v>30.23002627</v>
      </c>
      <c r="J40" s="20" t="n">
        <v>0.7857709899999999</v>
      </c>
      <c r="K40" s="18" t="n">
        <v>14.61289359</v>
      </c>
      <c r="L40" s="20" t="n">
        <v>0.56176325</v>
      </c>
      <c r="M40" s="18" t="n">
        <v>6.90413349</v>
      </c>
      <c r="N40" s="20" t="n">
        <v>0.3597472</v>
      </c>
      <c r="O40" s="18" t="n">
        <v>0.41370479</v>
      </c>
      <c r="P40" s="20" t="n">
        <v>0.09597839</v>
      </c>
      <c r="Q40" s="18" t="s">
        <v>182</v>
      </c>
      <c r="R40" s="20" t="s">
        <v>182</v>
      </c>
      <c r="S40" s="18" t="n">
        <v>9.003766690000001</v>
      </c>
      <c r="T40" s="20" t="n">
        <v>0.20144504</v>
      </c>
      <c r="U40" s="18" t="n">
        <v>0</v>
      </c>
      <c r="V40" s="20" t="n">
        <v>0</v>
      </c>
      <c r="W40" s="18" t="n">
        <v>6.91811788</v>
      </c>
      <c r="X40" s="20" t="n">
        <v>0.74067631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19.96504044</v>
      </c>
      <c r="F46" s="20" t="n">
        <v>0.6768610900000001</v>
      </c>
      <c r="G46" s="18" t="n">
        <v>13.89159202</v>
      </c>
      <c r="H46" s="20" t="n">
        <v>0.43077775</v>
      </c>
      <c r="I46" s="18" t="n">
        <v>13.06231872</v>
      </c>
      <c r="J46" s="20" t="n">
        <v>0.45004835</v>
      </c>
      <c r="K46" s="18" t="n">
        <v>9.88914273</v>
      </c>
      <c r="L46" s="20" t="n">
        <v>0.31838992</v>
      </c>
      <c r="M46" s="18" t="n">
        <v>5.84263389</v>
      </c>
      <c r="N46" s="20" t="n">
        <v>0.23988832</v>
      </c>
      <c r="O46" s="18" t="n">
        <v>1.14077814</v>
      </c>
      <c r="P46" s="20" t="n">
        <v>0.1017309</v>
      </c>
      <c r="Q46" s="18" t="s">
        <v>182</v>
      </c>
      <c r="R46" s="20" t="s">
        <v>182</v>
      </c>
      <c r="S46" s="18" t="n">
        <v>0</v>
      </c>
      <c r="T46" s="20" t="n">
        <v>0</v>
      </c>
      <c r="U46" s="18" t="n">
        <v>0</v>
      </c>
      <c r="V46" s="20" t="n">
        <v>0</v>
      </c>
      <c r="W46" s="18" t="n">
        <v>36.20849405</v>
      </c>
      <c r="X46" s="20" t="n">
        <v>1.26337315</v>
      </c>
    </row>
    <row r="47" spans="1:24">
      <c r="A47" s="15" t="s">
        <v>222</v>
      </c>
      <c r="B47" s="17" t="n">
        <v>5928</v>
      </c>
      <c r="C47" s="18">
        <f>(162.0/B47*100)</f>
        <v/>
      </c>
      <c r="D47" s="19" t="n">
        <v>5766</v>
      </c>
      <c r="E47" s="18" t="n">
        <v>13.93419772</v>
      </c>
      <c r="F47" s="20" t="n">
        <v>0.50155439</v>
      </c>
      <c r="G47" s="18" t="n">
        <v>23.00329885</v>
      </c>
      <c r="H47" s="20" t="n">
        <v>0.68616805</v>
      </c>
      <c r="I47" s="18" t="n">
        <v>21.43150434</v>
      </c>
      <c r="J47" s="20" t="n">
        <v>0.6306924699999999</v>
      </c>
      <c r="K47" s="18" t="n">
        <v>14.78356281</v>
      </c>
      <c r="L47" s="20" t="n">
        <v>0.48361761</v>
      </c>
      <c r="M47" s="18" t="n">
        <v>9.00502835</v>
      </c>
      <c r="N47" s="20" t="n">
        <v>0.38619755</v>
      </c>
      <c r="O47" s="18" t="n">
        <v>1.43860706</v>
      </c>
      <c r="P47" s="20" t="n">
        <v>0.18756808</v>
      </c>
      <c r="Q47" s="18" t="s">
        <v>182</v>
      </c>
      <c r="R47" s="20" t="s">
        <v>182</v>
      </c>
      <c r="S47" s="18" t="n">
        <v>0</v>
      </c>
      <c r="T47" s="20" t="n">
        <v>0</v>
      </c>
      <c r="U47" s="18" t="n">
        <v>0</v>
      </c>
      <c r="V47" s="20" t="n">
        <v>0</v>
      </c>
      <c r="W47" s="18" t="n">
        <v>16.40380088</v>
      </c>
      <c r="X47" s="20" t="n">
        <v>1.10933197</v>
      </c>
    </row>
    <row r="48" spans="1:24">
      <c r="A48" s="15" t="s">
        <v>223</v>
      </c>
      <c r="B48" s="17" t="n">
        <v>9841</v>
      </c>
      <c r="C48" s="18">
        <f>(19.0/B48*100)</f>
        <v/>
      </c>
      <c r="D48" s="19" t="n">
        <v>9822</v>
      </c>
      <c r="E48" s="18" t="n">
        <v>25.43962098</v>
      </c>
      <c r="F48" s="20" t="n">
        <v>0.92360783</v>
      </c>
      <c r="G48" s="18" t="n">
        <v>29.51174146</v>
      </c>
      <c r="H48" s="20" t="n">
        <v>0.68410564</v>
      </c>
      <c r="I48" s="18" t="n">
        <v>30.12457882</v>
      </c>
      <c r="J48" s="20" t="n">
        <v>0.99688605</v>
      </c>
      <c r="K48" s="18" t="n">
        <v>7.24247128</v>
      </c>
      <c r="L48" s="20" t="n">
        <v>0.4129909</v>
      </c>
      <c r="M48" s="18" t="n">
        <v>3.58262745</v>
      </c>
      <c r="N48" s="20" t="n">
        <v>0.32407264</v>
      </c>
      <c r="O48" s="18" t="n">
        <v>2.15559195</v>
      </c>
      <c r="P48" s="20" t="n">
        <v>0.33339127</v>
      </c>
      <c r="Q48" s="18" t="s">
        <v>182</v>
      </c>
      <c r="R48" s="20" t="s">
        <v>182</v>
      </c>
      <c r="S48" s="18" t="n">
        <v>0</v>
      </c>
      <c r="T48" s="20" t="n">
        <v>0</v>
      </c>
      <c r="U48" s="18" t="n">
        <v>0</v>
      </c>
      <c r="V48" s="20" t="n">
        <v>0</v>
      </c>
      <c r="W48" s="18" t="n">
        <v>1.94336805</v>
      </c>
      <c r="X48" s="20" t="n">
        <v>0.41276512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18.87481762</v>
      </c>
      <c r="F50" s="20" t="n">
        <v>0.77761203</v>
      </c>
      <c r="G50" s="18" t="n">
        <v>16.42038976</v>
      </c>
      <c r="H50" s="20" t="n">
        <v>0.41687677</v>
      </c>
      <c r="I50" s="18" t="n">
        <v>23.00425865</v>
      </c>
      <c r="J50" s="20" t="n">
        <v>0.56461361</v>
      </c>
      <c r="K50" s="18" t="n">
        <v>21.69635403</v>
      </c>
      <c r="L50" s="20" t="n">
        <v>0.64559236</v>
      </c>
      <c r="M50" s="18" t="n">
        <v>11.17851683</v>
      </c>
      <c r="N50" s="20" t="n">
        <v>0.5083205</v>
      </c>
      <c r="O50" s="18" t="n">
        <v>1.74613723</v>
      </c>
      <c r="P50" s="20" t="n">
        <v>0.26468044</v>
      </c>
      <c r="Q50" s="18" t="s">
        <v>182</v>
      </c>
      <c r="R50" s="20" t="s">
        <v>182</v>
      </c>
      <c r="S50" s="18" t="n">
        <v>0</v>
      </c>
      <c r="T50" s="20" t="n">
        <v>0</v>
      </c>
      <c r="U50" s="18" t="n">
        <v>0</v>
      </c>
      <c r="V50" s="20" t="n">
        <v>0</v>
      </c>
      <c r="W50" s="18" t="n">
        <v>7.07952588</v>
      </c>
      <c r="X50" s="20" t="n">
        <v>0.65998503</v>
      </c>
    </row>
    <row r="51" spans="1:24">
      <c r="A51" s="15" t="s">
        <v>226</v>
      </c>
      <c r="B51" s="17" t="n">
        <v>6866</v>
      </c>
      <c r="C51" s="18">
        <f>(117.0/B51*100)</f>
        <v/>
      </c>
      <c r="D51" s="19" t="n">
        <v>6749</v>
      </c>
      <c r="E51" s="18" t="n">
        <v>19.33356999</v>
      </c>
      <c r="F51" s="20" t="n">
        <v>0.65961484</v>
      </c>
      <c r="G51" s="18" t="n">
        <v>17.92843716</v>
      </c>
      <c r="H51" s="20" t="n">
        <v>0.59264854</v>
      </c>
      <c r="I51" s="18" t="n">
        <v>20.6412402</v>
      </c>
      <c r="J51" s="20" t="n">
        <v>0.59312303</v>
      </c>
      <c r="K51" s="18" t="n">
        <v>12.85733633</v>
      </c>
      <c r="L51" s="20" t="n">
        <v>0.52162343</v>
      </c>
      <c r="M51" s="18" t="n">
        <v>7.54027723</v>
      </c>
      <c r="N51" s="20" t="n">
        <v>0.38470529</v>
      </c>
      <c r="O51" s="18" t="n">
        <v>0.58301091</v>
      </c>
      <c r="P51" s="20" t="n">
        <v>0.10105253</v>
      </c>
      <c r="Q51" s="18" t="s">
        <v>182</v>
      </c>
      <c r="R51" s="20" t="s">
        <v>182</v>
      </c>
      <c r="S51" s="18" t="n">
        <v>10.58157789</v>
      </c>
      <c r="T51" s="20" t="n">
        <v>0.61231698</v>
      </c>
      <c r="U51" s="18" t="n">
        <v>0</v>
      </c>
      <c r="V51" s="20" t="n">
        <v>0</v>
      </c>
      <c r="W51" s="18" t="n">
        <v>10.53455029</v>
      </c>
      <c r="X51" s="20" t="n">
        <v>1.2367668</v>
      </c>
    </row>
    <row r="52" spans="1:24">
      <c r="A52" s="15" t="s">
        <v>227</v>
      </c>
      <c r="B52" s="17" t="n">
        <v>5809</v>
      </c>
      <c r="C52" s="18">
        <f>(119.0/B52*100)</f>
        <v/>
      </c>
      <c r="D52" s="19" t="n">
        <v>5690</v>
      </c>
      <c r="E52" s="18" t="n">
        <v>25.00165608</v>
      </c>
      <c r="F52" s="20" t="n">
        <v>0.71572087</v>
      </c>
      <c r="G52" s="18" t="n">
        <v>28.87155985</v>
      </c>
      <c r="H52" s="20" t="n">
        <v>0.71456317</v>
      </c>
      <c r="I52" s="18" t="n">
        <v>23.70987552</v>
      </c>
      <c r="J52" s="20" t="n">
        <v>0.53972224</v>
      </c>
      <c r="K52" s="18" t="n">
        <v>10.63867201</v>
      </c>
      <c r="L52" s="20" t="n">
        <v>0.45988692</v>
      </c>
      <c r="M52" s="18" t="n">
        <v>5.65724745</v>
      </c>
      <c r="N52" s="20" t="n">
        <v>0.32560816</v>
      </c>
      <c r="O52" s="18" t="n">
        <v>0.34059407</v>
      </c>
      <c r="P52" s="20" t="n">
        <v>0.08846993</v>
      </c>
      <c r="Q52" s="18" t="s">
        <v>182</v>
      </c>
      <c r="R52" s="20" t="s">
        <v>182</v>
      </c>
      <c r="S52" s="18" t="n">
        <v>0</v>
      </c>
      <c r="T52" s="20" t="n">
        <v>0</v>
      </c>
      <c r="U52" s="18" t="n">
        <v>0</v>
      </c>
      <c r="V52" s="20" t="n">
        <v>0</v>
      </c>
      <c r="W52" s="18" t="n">
        <v>5.78039501</v>
      </c>
      <c r="X52" s="20" t="n">
        <v>0.49544743</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15.58188051</v>
      </c>
      <c r="F54" s="20" t="n">
        <v>0.8010950999999999</v>
      </c>
      <c r="G54" s="18" t="n">
        <v>14.91678464</v>
      </c>
      <c r="H54" s="20" t="n">
        <v>0.64241146</v>
      </c>
      <c r="I54" s="18" t="n">
        <v>16.53014733</v>
      </c>
      <c r="J54" s="20" t="n">
        <v>0.7544193</v>
      </c>
      <c r="K54" s="18" t="n">
        <v>22.14438067</v>
      </c>
      <c r="L54" s="20" t="n">
        <v>0.7646085500000001</v>
      </c>
      <c r="M54" s="18" t="n">
        <v>14.07427069</v>
      </c>
      <c r="N54" s="20" t="n">
        <v>0.73890912</v>
      </c>
      <c r="O54" s="18" t="n">
        <v>3.36640988</v>
      </c>
      <c r="P54" s="20" t="n">
        <v>0.32451355</v>
      </c>
      <c r="Q54" s="18" t="s">
        <v>182</v>
      </c>
      <c r="R54" s="20" t="s">
        <v>182</v>
      </c>
      <c r="S54" s="18" t="n">
        <v>0</v>
      </c>
      <c r="T54" s="20" t="n">
        <v>0</v>
      </c>
      <c r="U54" s="18" t="n">
        <v>0</v>
      </c>
      <c r="V54" s="20" t="n">
        <v>0</v>
      </c>
      <c r="W54" s="18" t="n">
        <v>13.3861263</v>
      </c>
      <c r="X54" s="20" t="n">
        <v>0.94923496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13.86282626</v>
      </c>
      <c r="F56" s="20" t="n">
        <v>0.58548577</v>
      </c>
      <c r="G56" s="18" t="n">
        <v>27.50112474</v>
      </c>
      <c r="H56" s="20" t="n">
        <v>0.81032647</v>
      </c>
      <c r="I56" s="18" t="n">
        <v>38.35712515</v>
      </c>
      <c r="J56" s="20" t="n">
        <v>0.81706757</v>
      </c>
      <c r="K56" s="18" t="n">
        <v>12.74551307</v>
      </c>
      <c r="L56" s="20" t="n">
        <v>0.57638774</v>
      </c>
      <c r="M56" s="18" t="n">
        <v>5.16097931</v>
      </c>
      <c r="N56" s="20" t="n">
        <v>0.3637739</v>
      </c>
      <c r="O56" s="18" t="n">
        <v>0.86016939</v>
      </c>
      <c r="P56" s="20" t="n">
        <v>0.13748164</v>
      </c>
      <c r="Q56" s="18" t="s">
        <v>182</v>
      </c>
      <c r="R56" s="20" t="s">
        <v>182</v>
      </c>
      <c r="S56" s="18" t="n">
        <v>0</v>
      </c>
      <c r="T56" s="20" t="n">
        <v>0</v>
      </c>
      <c r="U56" s="18" t="n">
        <v>0</v>
      </c>
      <c r="V56" s="20" t="n">
        <v>0</v>
      </c>
      <c r="W56" s="18" t="n">
        <v>1.51226208</v>
      </c>
      <c r="X56" s="20" t="n">
        <v>0.2723275</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20.85796482</v>
      </c>
      <c r="F61" s="20" t="n">
        <v>0.64315943</v>
      </c>
      <c r="G61" s="18" t="n">
        <v>25.29251844</v>
      </c>
      <c r="H61" s="20" t="n">
        <v>0.55450141</v>
      </c>
      <c r="I61" s="18" t="n">
        <v>24.13060312</v>
      </c>
      <c r="J61" s="20" t="n">
        <v>0.58109062</v>
      </c>
      <c r="K61" s="18" t="n">
        <v>13.44424877</v>
      </c>
      <c r="L61" s="20" t="n">
        <v>0.50817985</v>
      </c>
      <c r="M61" s="18" t="n">
        <v>9.61462884</v>
      </c>
      <c r="N61" s="20" t="n">
        <v>0.437489</v>
      </c>
      <c r="O61" s="18" t="n">
        <v>1.11512449</v>
      </c>
      <c r="P61" s="20" t="n">
        <v>0.15885075</v>
      </c>
      <c r="Q61" s="18" t="s">
        <v>182</v>
      </c>
      <c r="R61" s="20" t="s">
        <v>182</v>
      </c>
      <c r="S61" s="18" t="n">
        <v>0</v>
      </c>
      <c r="T61" s="20" t="n">
        <v>0</v>
      </c>
      <c r="U61" s="18" t="n">
        <v>0</v>
      </c>
      <c r="V61" s="20" t="n">
        <v>0</v>
      </c>
      <c r="W61" s="18" t="n">
        <v>5.54491151</v>
      </c>
      <c r="X61" s="20" t="n">
        <v>0.69793494</v>
      </c>
    </row>
    <row r="62" spans="1:24">
      <c r="A62" s="15" t="s">
        <v>237</v>
      </c>
      <c r="B62" s="17" t="n">
        <v>4476</v>
      </c>
      <c r="C62" s="18">
        <f>(5.0/B62*100)</f>
        <v/>
      </c>
      <c r="D62" s="19" t="n">
        <v>4471</v>
      </c>
      <c r="E62" s="18" t="n">
        <v>15.10095995</v>
      </c>
      <c r="F62" s="20" t="n">
        <v>0.55991554</v>
      </c>
      <c r="G62" s="18" t="n">
        <v>28.63309989</v>
      </c>
      <c r="H62" s="20" t="n">
        <v>0.61576054</v>
      </c>
      <c r="I62" s="18" t="n">
        <v>36.63565969</v>
      </c>
      <c r="J62" s="20" t="n">
        <v>0.69011698</v>
      </c>
      <c r="K62" s="18" t="n">
        <v>13.38786718</v>
      </c>
      <c r="L62" s="20" t="n">
        <v>0.47002642</v>
      </c>
      <c r="M62" s="18" t="n">
        <v>4.76070212</v>
      </c>
      <c r="N62" s="20" t="n">
        <v>0.35779399</v>
      </c>
      <c r="O62" s="18" t="n">
        <v>0.58527585</v>
      </c>
      <c r="P62" s="20" t="n">
        <v>0.13101018</v>
      </c>
      <c r="Q62" s="18" t="s">
        <v>182</v>
      </c>
      <c r="R62" s="20" t="s">
        <v>182</v>
      </c>
      <c r="S62" s="18" t="n">
        <v>0</v>
      </c>
      <c r="T62" s="20" t="n">
        <v>0</v>
      </c>
      <c r="U62" s="18" t="n">
        <v>0</v>
      </c>
      <c r="V62" s="20" t="n">
        <v>0</v>
      </c>
      <c r="W62" s="18" t="n">
        <v>0.89643532</v>
      </c>
      <c r="X62" s="20" t="n">
        <v>0.14124773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14.83513834</v>
      </c>
      <c r="F67" s="20" t="n">
        <v>0.70599713</v>
      </c>
      <c r="G67" s="18" t="n">
        <v>22.00332861</v>
      </c>
      <c r="H67" s="20" t="n">
        <v>0.53149768</v>
      </c>
      <c r="I67" s="18" t="n">
        <v>33.18504751</v>
      </c>
      <c r="J67" s="20" t="n">
        <v>0.70956739</v>
      </c>
      <c r="K67" s="18" t="n">
        <v>18.32268373</v>
      </c>
      <c r="L67" s="20" t="n">
        <v>0.56082265</v>
      </c>
      <c r="M67" s="18" t="n">
        <v>4.83851105</v>
      </c>
      <c r="N67" s="20" t="n">
        <v>0.28380548</v>
      </c>
      <c r="O67" s="18" t="n">
        <v>4.25439598</v>
      </c>
      <c r="P67" s="20" t="n">
        <v>0.34243169</v>
      </c>
      <c r="Q67" s="18" t="s">
        <v>182</v>
      </c>
      <c r="R67" s="20" t="s">
        <v>182</v>
      </c>
      <c r="S67" s="18" t="n">
        <v>0</v>
      </c>
      <c r="T67" s="20" t="n">
        <v>0</v>
      </c>
      <c r="U67" s="18" t="n">
        <v>0</v>
      </c>
      <c r="V67" s="20" t="n">
        <v>0</v>
      </c>
      <c r="W67" s="18" t="n">
        <v>2.56089478</v>
      </c>
      <c r="X67" s="20" t="n">
        <v>0.25660281</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7.44459229</v>
      </c>
      <c r="F70" s="20" t="n">
        <v>0.41681395</v>
      </c>
      <c r="G70" s="18" t="n">
        <v>14.43626096</v>
      </c>
      <c r="H70" s="20" t="n">
        <v>0.69001206</v>
      </c>
      <c r="I70" s="18" t="n">
        <v>27.15963152</v>
      </c>
      <c r="J70" s="20" t="n">
        <v>0.6365887</v>
      </c>
      <c r="K70" s="18" t="n">
        <v>27.74256632</v>
      </c>
      <c r="L70" s="20" t="n">
        <v>0.67131445</v>
      </c>
      <c r="M70" s="18" t="n">
        <v>15.94144645</v>
      </c>
      <c r="N70" s="20" t="n">
        <v>0.47444081</v>
      </c>
      <c r="O70" s="18" t="n">
        <v>0.78554432</v>
      </c>
      <c r="P70" s="20" t="n">
        <v>0.1032537</v>
      </c>
      <c r="Q70" s="18" t="s">
        <v>182</v>
      </c>
      <c r="R70" s="20" t="s">
        <v>182</v>
      </c>
      <c r="S70" s="18" t="n">
        <v>0</v>
      </c>
      <c r="T70" s="20" t="n">
        <v>0</v>
      </c>
      <c r="U70" s="18" t="n">
        <v>0</v>
      </c>
      <c r="V70" s="20" t="n">
        <v>0</v>
      </c>
      <c r="W70" s="18" t="n">
        <v>6.48995814</v>
      </c>
      <c r="X70" s="20" t="n">
        <v>0.52977429</v>
      </c>
    </row>
    <row r="71" spans="1:24">
      <c r="A71" s="15" t="s">
        <v>246</v>
      </c>
      <c r="B71" s="17" t="n">
        <v>6115</v>
      </c>
      <c r="C71" s="18">
        <f>(119.0/B71*100)</f>
        <v/>
      </c>
      <c r="D71" s="19" t="n">
        <v>5996</v>
      </c>
      <c r="E71" s="18" t="n">
        <v>17.65098155</v>
      </c>
      <c r="F71" s="20" t="n">
        <v>0.49907492</v>
      </c>
      <c r="G71" s="18" t="n">
        <v>25.58536565</v>
      </c>
      <c r="H71" s="20" t="n">
        <v>0.60417847</v>
      </c>
      <c r="I71" s="18" t="n">
        <v>34.00322803</v>
      </c>
      <c r="J71" s="20" t="n">
        <v>0.69137083</v>
      </c>
      <c r="K71" s="18" t="n">
        <v>15.04471621</v>
      </c>
      <c r="L71" s="20" t="n">
        <v>0.44984703</v>
      </c>
      <c r="M71" s="18" t="n">
        <v>5.99089682</v>
      </c>
      <c r="N71" s="20" t="n">
        <v>0.38919355</v>
      </c>
      <c r="O71" s="18" t="n">
        <v>0.43865782</v>
      </c>
      <c r="P71" s="20" t="n">
        <v>0.07816818</v>
      </c>
      <c r="Q71" s="18" t="s">
        <v>182</v>
      </c>
      <c r="R71" s="20" t="s">
        <v>182</v>
      </c>
      <c r="S71" s="18" t="n">
        <v>0</v>
      </c>
      <c r="T71" s="20" t="n">
        <v>0</v>
      </c>
      <c r="U71" s="18" t="n">
        <v>0</v>
      </c>
      <c r="V71" s="20" t="n">
        <v>0</v>
      </c>
      <c r="W71" s="18" t="n">
        <v>1.28615392</v>
      </c>
      <c r="X71" s="20" t="n">
        <v>0.13301229</v>
      </c>
    </row>
    <row r="72" spans="1:24">
      <c r="A72" s="15" t="s">
        <v>247</v>
      </c>
      <c r="B72" s="17" t="n">
        <v>7708</v>
      </c>
      <c r="C72" s="18">
        <f>(9.0/B72*100)</f>
        <v/>
      </c>
      <c r="D72" s="19" t="n">
        <v>7699</v>
      </c>
      <c r="E72" s="18" t="n">
        <v>33.10017438</v>
      </c>
      <c r="F72" s="20" t="n">
        <v>0.70697602</v>
      </c>
      <c r="G72" s="18" t="n">
        <v>36.2733532</v>
      </c>
      <c r="H72" s="20" t="n">
        <v>0.54186056</v>
      </c>
      <c r="I72" s="18" t="n">
        <v>23.96855281</v>
      </c>
      <c r="J72" s="20" t="n">
        <v>0.60366054</v>
      </c>
      <c r="K72" s="18" t="n">
        <v>4.13325552</v>
      </c>
      <c r="L72" s="20" t="n">
        <v>0.27452136</v>
      </c>
      <c r="M72" s="18" t="n">
        <v>1.38800664</v>
      </c>
      <c r="N72" s="20" t="n">
        <v>0.14711691</v>
      </c>
      <c r="O72" s="18" t="n">
        <v>0.58568115</v>
      </c>
      <c r="P72" s="20" t="n">
        <v>0.09795208</v>
      </c>
      <c r="Q72" s="18" t="s">
        <v>182</v>
      </c>
      <c r="R72" s="20" t="s">
        <v>182</v>
      </c>
      <c r="S72" s="18" t="n">
        <v>0</v>
      </c>
      <c r="T72" s="20" t="n">
        <v>0</v>
      </c>
      <c r="U72" s="18" t="n">
        <v>0</v>
      </c>
      <c r="V72" s="20" t="n">
        <v>0</v>
      </c>
      <c r="W72" s="18" t="n">
        <v>0.55097631</v>
      </c>
      <c r="X72" s="20" t="n">
        <v>0.08399648</v>
      </c>
    </row>
    <row r="73" spans="1:24">
      <c r="A73" s="15" t="s">
        <v>248</v>
      </c>
      <c r="B73" s="17" t="n">
        <v>8249</v>
      </c>
      <c r="C73" s="18">
        <f>(244.0/B73*100)</f>
        <v/>
      </c>
      <c r="D73" s="19" t="n">
        <v>8005</v>
      </c>
      <c r="E73" s="18" t="n">
        <v>8.18499514</v>
      </c>
      <c r="F73" s="20" t="n">
        <v>0.45909996</v>
      </c>
      <c r="G73" s="18" t="n">
        <v>17.84263763</v>
      </c>
      <c r="H73" s="20" t="n">
        <v>0.46962418</v>
      </c>
      <c r="I73" s="18" t="n">
        <v>34.7191237</v>
      </c>
      <c r="J73" s="20" t="n">
        <v>0.68007319</v>
      </c>
      <c r="K73" s="18" t="n">
        <v>25.07571634</v>
      </c>
      <c r="L73" s="20" t="n">
        <v>0.67677564</v>
      </c>
      <c r="M73" s="18" t="n">
        <v>9.657741059999999</v>
      </c>
      <c r="N73" s="20" t="n">
        <v>0.38257518</v>
      </c>
      <c r="O73" s="18" t="n">
        <v>2.4901841</v>
      </c>
      <c r="P73" s="20" t="n">
        <v>0.2501564</v>
      </c>
      <c r="Q73" s="18" t="s">
        <v>182</v>
      </c>
      <c r="R73" s="20" t="s">
        <v>182</v>
      </c>
      <c r="S73" s="18" t="n">
        <v>0</v>
      </c>
      <c r="T73" s="20" t="n">
        <v>0</v>
      </c>
      <c r="U73" s="18" t="n">
        <v>0</v>
      </c>
      <c r="V73" s="20" t="n">
        <v>0</v>
      </c>
      <c r="W73" s="18" t="n">
        <v>2.02960203</v>
      </c>
      <c r="X73" s="20" t="n">
        <v>0.22218908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15.71316401</v>
      </c>
      <c r="F77" s="20" t="n">
        <v>0.52363639</v>
      </c>
      <c r="G77" s="18" t="n">
        <v>12.95971992</v>
      </c>
      <c r="H77" s="20" t="n">
        <v>0.48969853</v>
      </c>
      <c r="I77" s="18" t="n">
        <v>19.68934488</v>
      </c>
      <c r="J77" s="20" t="n">
        <v>0.58161255</v>
      </c>
      <c r="K77" s="18" t="n">
        <v>18.81203477</v>
      </c>
      <c r="L77" s="20" t="n">
        <v>0.58011401</v>
      </c>
      <c r="M77" s="18" t="n">
        <v>10.85752615</v>
      </c>
      <c r="N77" s="20" t="n">
        <v>0.43047624</v>
      </c>
      <c r="O77" s="18" t="n">
        <v>0.98965999</v>
      </c>
      <c r="P77" s="20" t="n">
        <v>0.117223</v>
      </c>
      <c r="Q77" s="18" t="s">
        <v>182</v>
      </c>
      <c r="R77" s="20" t="s">
        <v>182</v>
      </c>
      <c r="S77" s="18" t="n">
        <v>0</v>
      </c>
      <c r="T77" s="20" t="n">
        <v>0</v>
      </c>
      <c r="U77" s="18" t="n">
        <v>0</v>
      </c>
      <c r="V77" s="20" t="n">
        <v>0</v>
      </c>
      <c r="W77" s="18" t="n">
        <v>20.97855028</v>
      </c>
      <c r="X77" s="20" t="n">
        <v>1.03972829</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330</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29.53094894</v>
      </c>
      <c r="F7" s="20" t="n">
        <v>0.5823603000000001</v>
      </c>
      <c r="G7" s="18" t="n">
        <v>19.67507576</v>
      </c>
      <c r="H7" s="20" t="n">
        <v>0.44352919</v>
      </c>
      <c r="I7" s="18" t="n">
        <v>22.19744041</v>
      </c>
      <c r="J7" s="20" t="n">
        <v>0.42461352</v>
      </c>
      <c r="K7" s="18" t="n">
        <v>12.04982343</v>
      </c>
      <c r="L7" s="20" t="n">
        <v>0.43476373</v>
      </c>
      <c r="M7" s="18" t="n">
        <v>7.16289182</v>
      </c>
      <c r="N7" s="20" t="n">
        <v>0.32355609</v>
      </c>
      <c r="O7" s="18" t="n">
        <v>0.68774866</v>
      </c>
      <c r="P7" s="20" t="n">
        <v>0.08991532000000001</v>
      </c>
      <c r="Q7" s="18" t="s">
        <v>182</v>
      </c>
      <c r="R7" s="20" t="s">
        <v>182</v>
      </c>
      <c r="S7" s="18" t="n">
        <v>0</v>
      </c>
      <c r="T7" s="20" t="n">
        <v>0</v>
      </c>
      <c r="U7" s="18" t="n">
        <v>0</v>
      </c>
      <c r="V7" s="20" t="n">
        <v>0</v>
      </c>
      <c r="W7" s="18" t="n">
        <v>8.69607098</v>
      </c>
      <c r="X7" s="20" t="n">
        <v>0.49440452</v>
      </c>
    </row>
    <row r="8" spans="1:24">
      <c r="A8" s="15" t="s">
        <v>183</v>
      </c>
      <c r="B8" s="17" t="n">
        <v>7007</v>
      </c>
      <c r="C8" s="18">
        <f>(169.0/B8*100)</f>
        <v/>
      </c>
      <c r="D8" s="19" t="n">
        <v>6838</v>
      </c>
      <c r="E8" s="18" t="n">
        <v>42.01716689</v>
      </c>
      <c r="F8" s="20" t="n">
        <v>0.90654441</v>
      </c>
      <c r="G8" s="18" t="n">
        <v>18.11392451</v>
      </c>
      <c r="H8" s="20" t="n">
        <v>0.49852018</v>
      </c>
      <c r="I8" s="18" t="n">
        <v>17.21360373</v>
      </c>
      <c r="J8" s="20" t="n">
        <v>0.63949665</v>
      </c>
      <c r="K8" s="18" t="n">
        <v>7.73845565</v>
      </c>
      <c r="L8" s="20" t="n">
        <v>0.33123346</v>
      </c>
      <c r="M8" s="18" t="n">
        <v>5.23327913</v>
      </c>
      <c r="N8" s="20" t="n">
        <v>0.34453635</v>
      </c>
      <c r="O8" s="18" t="n">
        <v>0.38590065</v>
      </c>
      <c r="P8" s="20" t="n">
        <v>0.10117383</v>
      </c>
      <c r="Q8" s="18" t="s">
        <v>182</v>
      </c>
      <c r="R8" s="20" t="s">
        <v>182</v>
      </c>
      <c r="S8" s="18" t="n">
        <v>0.48434356</v>
      </c>
      <c r="T8" s="20" t="n">
        <v>0.11930055</v>
      </c>
      <c r="U8" s="18" t="n">
        <v>0</v>
      </c>
      <c r="V8" s="20" t="n">
        <v>0</v>
      </c>
      <c r="W8" s="18" t="n">
        <v>8.813325880000001</v>
      </c>
      <c r="X8" s="20" t="n">
        <v>0.56347762</v>
      </c>
    </row>
    <row r="9" spans="1:24">
      <c r="A9" s="15" t="s">
        <v>184</v>
      </c>
      <c r="B9" s="17" t="n">
        <v>9651</v>
      </c>
      <c r="C9" s="18">
        <f>(568.0/B9*100)</f>
        <v/>
      </c>
      <c r="D9" s="19" t="n">
        <v>9083</v>
      </c>
      <c r="E9" s="18" t="n">
        <v>40.47102279</v>
      </c>
      <c r="F9" s="20" t="n">
        <v>0.83812514</v>
      </c>
      <c r="G9" s="18" t="n">
        <v>17.58482412</v>
      </c>
      <c r="H9" s="20" t="n">
        <v>0.49253634</v>
      </c>
      <c r="I9" s="18" t="n">
        <v>16.62153415</v>
      </c>
      <c r="J9" s="20" t="n">
        <v>0.45162518</v>
      </c>
      <c r="K9" s="18" t="n">
        <v>7.81860552</v>
      </c>
      <c r="L9" s="20" t="n">
        <v>0.34317341</v>
      </c>
      <c r="M9" s="18" t="n">
        <v>5.51393685</v>
      </c>
      <c r="N9" s="20" t="n">
        <v>0.27109937</v>
      </c>
      <c r="O9" s="18" t="n">
        <v>0.05018437</v>
      </c>
      <c r="P9" s="20" t="n">
        <v>0.01996797</v>
      </c>
      <c r="Q9" s="18" t="s">
        <v>182</v>
      </c>
      <c r="R9" s="20" t="s">
        <v>182</v>
      </c>
      <c r="S9" s="18" t="n">
        <v>3.16253061</v>
      </c>
      <c r="T9" s="20" t="n">
        <v>0.56482542</v>
      </c>
      <c r="U9" s="18" t="n">
        <v>0</v>
      </c>
      <c r="V9" s="20" t="n">
        <v>0</v>
      </c>
      <c r="W9" s="18" t="n">
        <v>8.777361580000001</v>
      </c>
      <c r="X9" s="20" t="n">
        <v>0.58428775</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34.87730573</v>
      </c>
      <c r="F11" s="20" t="n">
        <v>0.7817021199999999</v>
      </c>
      <c r="G11" s="18" t="n">
        <v>20.83764832</v>
      </c>
      <c r="H11" s="20" t="n">
        <v>0.61772832</v>
      </c>
      <c r="I11" s="18" t="n">
        <v>18.8903844</v>
      </c>
      <c r="J11" s="20" t="n">
        <v>0.52691557</v>
      </c>
      <c r="K11" s="18" t="n">
        <v>10.31932062</v>
      </c>
      <c r="L11" s="20" t="n">
        <v>0.4477984</v>
      </c>
      <c r="M11" s="18" t="n">
        <v>5.8951256</v>
      </c>
      <c r="N11" s="20" t="n">
        <v>0.31374608</v>
      </c>
      <c r="O11" s="18" t="n">
        <v>0.51226732</v>
      </c>
      <c r="P11" s="20" t="n">
        <v>0.12373296</v>
      </c>
      <c r="Q11" s="18" t="s">
        <v>182</v>
      </c>
      <c r="R11" s="20" t="s">
        <v>182</v>
      </c>
      <c r="S11" s="18" t="n">
        <v>0</v>
      </c>
      <c r="T11" s="20" t="n">
        <v>0</v>
      </c>
      <c r="U11" s="18" t="n">
        <v>0</v>
      </c>
      <c r="V11" s="20" t="n">
        <v>0</v>
      </c>
      <c r="W11" s="18" t="n">
        <v>8.667948000000001</v>
      </c>
      <c r="X11" s="20" t="n">
        <v>0.71722271</v>
      </c>
    </row>
    <row r="12" spans="1:24">
      <c r="A12" s="15" t="s">
        <v>187</v>
      </c>
      <c r="B12" s="17" t="n">
        <v>6894</v>
      </c>
      <c r="C12" s="18">
        <f>(127.0/B12*100)</f>
        <v/>
      </c>
      <c r="D12" s="19" t="n">
        <v>6767</v>
      </c>
      <c r="E12" s="18" t="n">
        <v>42.66112467</v>
      </c>
      <c r="F12" s="20" t="n">
        <v>0.92721885</v>
      </c>
      <c r="G12" s="18" t="n">
        <v>19.47266336</v>
      </c>
      <c r="H12" s="20" t="n">
        <v>0.54981389</v>
      </c>
      <c r="I12" s="18" t="n">
        <v>14.22534912</v>
      </c>
      <c r="J12" s="20" t="n">
        <v>0.50945813</v>
      </c>
      <c r="K12" s="18" t="n">
        <v>8.01959113</v>
      </c>
      <c r="L12" s="20" t="n">
        <v>0.36178103</v>
      </c>
      <c r="M12" s="18" t="n">
        <v>5.71316494</v>
      </c>
      <c r="N12" s="20" t="n">
        <v>0.45396326</v>
      </c>
      <c r="O12" s="18" t="n">
        <v>0.27941933</v>
      </c>
      <c r="P12" s="20" t="n">
        <v>0.06467172</v>
      </c>
      <c r="Q12" s="18" t="s">
        <v>182</v>
      </c>
      <c r="R12" s="20" t="s">
        <v>182</v>
      </c>
      <c r="S12" s="18" t="n">
        <v>2.37512526</v>
      </c>
      <c r="T12" s="20" t="n">
        <v>0.59821216</v>
      </c>
      <c r="U12" s="18" t="n">
        <v>0</v>
      </c>
      <c r="V12" s="20" t="n">
        <v>0</v>
      </c>
      <c r="W12" s="18" t="n">
        <v>7.25356219</v>
      </c>
      <c r="X12" s="20" t="n">
        <v>0.52898404</v>
      </c>
    </row>
    <row r="13" spans="1:24">
      <c r="A13" s="15" t="s">
        <v>188</v>
      </c>
      <c r="B13" s="17" t="n">
        <v>7161</v>
      </c>
      <c r="C13" s="18">
        <f>(329.0/B13*100)</f>
        <v/>
      </c>
      <c r="D13" s="19" t="n">
        <v>6832</v>
      </c>
      <c r="E13" s="18" t="n">
        <v>45.34267239</v>
      </c>
      <c r="F13" s="20" t="n">
        <v>1.02241236</v>
      </c>
      <c r="G13" s="18" t="n">
        <v>17.21344791</v>
      </c>
      <c r="H13" s="20" t="n">
        <v>0.52110276</v>
      </c>
      <c r="I13" s="18" t="n">
        <v>15.10974817</v>
      </c>
      <c r="J13" s="20" t="n">
        <v>0.54402602</v>
      </c>
      <c r="K13" s="18" t="n">
        <v>6.59186772</v>
      </c>
      <c r="L13" s="20" t="n">
        <v>0.32035147</v>
      </c>
      <c r="M13" s="18" t="n">
        <v>3.63677562</v>
      </c>
      <c r="N13" s="20" t="n">
        <v>0.31360738</v>
      </c>
      <c r="O13" s="18" t="n">
        <v>0.21730871</v>
      </c>
      <c r="P13" s="20" t="n">
        <v>0.05247583</v>
      </c>
      <c r="Q13" s="18" t="s">
        <v>182</v>
      </c>
      <c r="R13" s="20" t="s">
        <v>182</v>
      </c>
      <c r="S13" s="18" t="n">
        <v>4.19704376</v>
      </c>
      <c r="T13" s="20" t="n">
        <v>0.48239823</v>
      </c>
      <c r="U13" s="18" t="n">
        <v>0</v>
      </c>
      <c r="V13" s="20" t="n">
        <v>0</v>
      </c>
      <c r="W13" s="18" t="n">
        <v>7.69113572</v>
      </c>
      <c r="X13" s="20" t="n">
        <v>0.61234444</v>
      </c>
    </row>
    <row r="14" spans="1:24">
      <c r="A14" s="15" t="s">
        <v>189</v>
      </c>
      <c r="B14" s="17" t="n">
        <v>5587</v>
      </c>
      <c r="C14" s="18">
        <f>(197.0/B14*100)</f>
        <v/>
      </c>
      <c r="D14" s="19" t="n">
        <v>5390</v>
      </c>
      <c r="E14" s="18" t="n">
        <v>39.75160022</v>
      </c>
      <c r="F14" s="20" t="n">
        <v>0.81354708</v>
      </c>
      <c r="G14" s="18" t="n">
        <v>23.07290436</v>
      </c>
      <c r="H14" s="20" t="n">
        <v>0.67668863</v>
      </c>
      <c r="I14" s="18" t="n">
        <v>16.49099194</v>
      </c>
      <c r="J14" s="20" t="n">
        <v>0.65760755</v>
      </c>
      <c r="K14" s="18" t="n">
        <v>10.41331479</v>
      </c>
      <c r="L14" s="20" t="n">
        <v>0.38977828</v>
      </c>
      <c r="M14" s="18" t="n">
        <v>6.75873583</v>
      </c>
      <c r="N14" s="20" t="n">
        <v>0.3814566</v>
      </c>
      <c r="O14" s="18" t="n">
        <v>0.61502641</v>
      </c>
      <c r="P14" s="20" t="n">
        <v>0.11407521</v>
      </c>
      <c r="Q14" s="18" t="s">
        <v>182</v>
      </c>
      <c r="R14" s="20" t="s">
        <v>182</v>
      </c>
      <c r="S14" s="18" t="n">
        <v>0</v>
      </c>
      <c r="T14" s="20" t="n">
        <v>0</v>
      </c>
      <c r="U14" s="18" t="n">
        <v>0</v>
      </c>
      <c r="V14" s="20" t="n">
        <v>0</v>
      </c>
      <c r="W14" s="18" t="n">
        <v>2.89742644</v>
      </c>
      <c r="X14" s="20" t="n">
        <v>0.26210836</v>
      </c>
    </row>
    <row r="15" spans="1:24">
      <c r="A15" s="15" t="s">
        <v>190</v>
      </c>
      <c r="B15" s="17" t="n">
        <v>5882</v>
      </c>
      <c r="C15" s="18">
        <f>(151.0/B15*100)</f>
        <v/>
      </c>
      <c r="D15" s="19" t="n">
        <v>5731</v>
      </c>
      <c r="E15" s="18" t="n">
        <v>68.90278951000001</v>
      </c>
      <c r="F15" s="20" t="n">
        <v>1.16198402</v>
      </c>
      <c r="G15" s="18" t="n">
        <v>13.06182154</v>
      </c>
      <c r="H15" s="20" t="n">
        <v>0.55385826</v>
      </c>
      <c r="I15" s="18" t="n">
        <v>7.83428217</v>
      </c>
      <c r="J15" s="20" t="n">
        <v>0.44360035</v>
      </c>
      <c r="K15" s="18" t="n">
        <v>2.35333526</v>
      </c>
      <c r="L15" s="20" t="n">
        <v>0.21184786</v>
      </c>
      <c r="M15" s="18" t="n">
        <v>1.67848279</v>
      </c>
      <c r="N15" s="20" t="n">
        <v>0.19271166</v>
      </c>
      <c r="O15" s="18" t="n">
        <v>0.47125671</v>
      </c>
      <c r="P15" s="20" t="n">
        <v>0.10649858</v>
      </c>
      <c r="Q15" s="18" t="s">
        <v>182</v>
      </c>
      <c r="R15" s="20" t="s">
        <v>182</v>
      </c>
      <c r="S15" s="18" t="n">
        <v>1.02980603</v>
      </c>
      <c r="T15" s="20" t="n">
        <v>0.4615394</v>
      </c>
      <c r="U15" s="18" t="n">
        <v>0</v>
      </c>
      <c r="V15" s="20" t="n">
        <v>0</v>
      </c>
      <c r="W15" s="18" t="n">
        <v>4.668226</v>
      </c>
      <c r="X15" s="20" t="n">
        <v>0.5283719099999999</v>
      </c>
    </row>
    <row r="16" spans="1:24">
      <c r="A16" s="15" t="s">
        <v>191</v>
      </c>
      <c r="B16" s="17" t="n">
        <v>6108</v>
      </c>
      <c r="C16" s="18">
        <f>(264.0/B16*100)</f>
        <v/>
      </c>
      <c r="D16" s="19" t="n">
        <v>5844</v>
      </c>
      <c r="E16" s="18" t="n">
        <v>46.70952802</v>
      </c>
      <c r="F16" s="20" t="n">
        <v>0.98042301</v>
      </c>
      <c r="G16" s="18" t="n">
        <v>17.43403595</v>
      </c>
      <c r="H16" s="20" t="n">
        <v>0.52077322</v>
      </c>
      <c r="I16" s="18" t="n">
        <v>13.53742756</v>
      </c>
      <c r="J16" s="20" t="n">
        <v>0.57541412</v>
      </c>
      <c r="K16" s="18" t="n">
        <v>6.12704927</v>
      </c>
      <c r="L16" s="20" t="n">
        <v>0.26743344</v>
      </c>
      <c r="M16" s="18" t="n">
        <v>5.05031879</v>
      </c>
      <c r="N16" s="20" t="n">
        <v>0.34291567</v>
      </c>
      <c r="O16" s="18" t="n">
        <v>0.51396477</v>
      </c>
      <c r="P16" s="20" t="n">
        <v>0.08769067</v>
      </c>
      <c r="Q16" s="18" t="s">
        <v>182</v>
      </c>
      <c r="R16" s="20" t="s">
        <v>182</v>
      </c>
      <c r="S16" s="18" t="n">
        <v>0</v>
      </c>
      <c r="T16" s="20" t="n">
        <v>0</v>
      </c>
      <c r="U16" s="18" t="n">
        <v>0</v>
      </c>
      <c r="V16" s="20" t="n">
        <v>0</v>
      </c>
      <c r="W16" s="18" t="n">
        <v>10.62767563</v>
      </c>
      <c r="X16" s="20" t="n">
        <v>0.68993045</v>
      </c>
    </row>
    <row r="17" spans="1:24">
      <c r="A17" s="15" t="s">
        <v>192</v>
      </c>
      <c r="B17" s="17" t="n">
        <v>6504</v>
      </c>
      <c r="C17" s="18">
        <f>(794.0/B17*100)</f>
        <v/>
      </c>
      <c r="D17" s="19" t="n">
        <v>5710</v>
      </c>
      <c r="E17" s="18" t="n">
        <v>54.52051944</v>
      </c>
      <c r="F17" s="20" t="n">
        <v>0.88448119</v>
      </c>
      <c r="G17" s="18" t="n">
        <v>17.06930326</v>
      </c>
      <c r="H17" s="20" t="n">
        <v>0.52773508</v>
      </c>
      <c r="I17" s="18" t="n">
        <v>12.31586716</v>
      </c>
      <c r="J17" s="20" t="n">
        <v>0.45413329</v>
      </c>
      <c r="K17" s="18" t="n">
        <v>5.54294058</v>
      </c>
      <c r="L17" s="20" t="n">
        <v>0.28280248</v>
      </c>
      <c r="M17" s="18" t="n">
        <v>2.76119962</v>
      </c>
      <c r="N17" s="20" t="n">
        <v>0.22726921</v>
      </c>
      <c r="O17" s="18" t="n">
        <v>0</v>
      </c>
      <c r="P17" s="20" t="n">
        <v>0</v>
      </c>
      <c r="Q17" s="18" t="s">
        <v>182</v>
      </c>
      <c r="R17" s="20" t="s">
        <v>182</v>
      </c>
      <c r="S17" s="18" t="n">
        <v>2.59380422</v>
      </c>
      <c r="T17" s="20" t="n">
        <v>0.34447954</v>
      </c>
      <c r="U17" s="18" t="n">
        <v>0</v>
      </c>
      <c r="V17" s="20" t="n">
        <v>0</v>
      </c>
      <c r="W17" s="18" t="n">
        <v>5.19636571</v>
      </c>
      <c r="X17" s="20" t="n">
        <v>0.52421153</v>
      </c>
    </row>
    <row r="18" spans="1:24">
      <c r="A18" s="15" t="s">
        <v>193</v>
      </c>
      <c r="B18" s="17" t="n">
        <v>5532</v>
      </c>
      <c r="C18" s="18">
        <f>(40.0/B18*100)</f>
        <v/>
      </c>
      <c r="D18" s="19" t="n">
        <v>5492</v>
      </c>
      <c r="E18" s="18" t="n">
        <v>25.44745124</v>
      </c>
      <c r="F18" s="20" t="n">
        <v>0.92225917</v>
      </c>
      <c r="G18" s="18" t="n">
        <v>18.99722978</v>
      </c>
      <c r="H18" s="20" t="n">
        <v>0.65135309</v>
      </c>
      <c r="I18" s="18" t="n">
        <v>18.67214254</v>
      </c>
      <c r="J18" s="20" t="n">
        <v>0.53727879</v>
      </c>
      <c r="K18" s="18" t="n">
        <v>13.63756308</v>
      </c>
      <c r="L18" s="20" t="n">
        <v>0.48684343</v>
      </c>
      <c r="M18" s="18" t="n">
        <v>12.93070708</v>
      </c>
      <c r="N18" s="20" t="n">
        <v>0.52349237</v>
      </c>
      <c r="O18" s="18" t="n">
        <v>1.16408786</v>
      </c>
      <c r="P18" s="20" t="n">
        <v>0.19350159</v>
      </c>
      <c r="Q18" s="18" t="s">
        <v>182</v>
      </c>
      <c r="R18" s="20" t="s">
        <v>182</v>
      </c>
      <c r="S18" s="18" t="n">
        <v>0</v>
      </c>
      <c r="T18" s="20" t="n">
        <v>0</v>
      </c>
      <c r="U18" s="18" t="n">
        <v>0</v>
      </c>
      <c r="V18" s="20" t="n">
        <v>0</v>
      </c>
      <c r="W18" s="18" t="n">
        <v>9.15081842</v>
      </c>
      <c r="X18" s="20" t="n">
        <v>0.88921342</v>
      </c>
    </row>
    <row r="19" spans="1:24">
      <c r="A19" s="15" t="s">
        <v>194</v>
      </c>
      <c r="B19" s="17" t="n">
        <v>5658</v>
      </c>
      <c r="C19" s="18">
        <f>(154.0/B19*100)</f>
        <v/>
      </c>
      <c r="D19" s="19" t="n">
        <v>5504</v>
      </c>
      <c r="E19" s="18" t="n">
        <v>36.30382497</v>
      </c>
      <c r="F19" s="20" t="n">
        <v>0.93782523</v>
      </c>
      <c r="G19" s="18" t="n">
        <v>21.37691125</v>
      </c>
      <c r="H19" s="20" t="n">
        <v>0.58346837</v>
      </c>
      <c r="I19" s="18" t="n">
        <v>18.66532075</v>
      </c>
      <c r="J19" s="20" t="n">
        <v>0.5847278</v>
      </c>
      <c r="K19" s="18" t="n">
        <v>9.266987719999999</v>
      </c>
      <c r="L19" s="20" t="n">
        <v>0.46889102</v>
      </c>
      <c r="M19" s="18" t="n">
        <v>7.0215208</v>
      </c>
      <c r="N19" s="20" t="n">
        <v>0.39019206</v>
      </c>
      <c r="O19" s="18" t="n">
        <v>0.64597583</v>
      </c>
      <c r="P19" s="20" t="n">
        <v>0.13395366</v>
      </c>
      <c r="Q19" s="18" t="s">
        <v>182</v>
      </c>
      <c r="R19" s="20" t="s">
        <v>182</v>
      </c>
      <c r="S19" s="18" t="n">
        <v>0</v>
      </c>
      <c r="T19" s="20" t="n">
        <v>0</v>
      </c>
      <c r="U19" s="18" t="n">
        <v>0</v>
      </c>
      <c r="V19" s="20" t="n">
        <v>0</v>
      </c>
      <c r="W19" s="18" t="n">
        <v>6.71945867</v>
      </c>
      <c r="X19" s="20" t="n">
        <v>0.52440299</v>
      </c>
    </row>
    <row r="20" spans="1:24">
      <c r="A20" s="15" t="s">
        <v>195</v>
      </c>
      <c r="B20" s="17" t="n">
        <v>3371</v>
      </c>
      <c r="C20" s="18">
        <f>(81.0/B20*100)</f>
        <v/>
      </c>
      <c r="D20" s="19" t="n">
        <v>3290</v>
      </c>
      <c r="E20" s="18" t="n">
        <v>45.83365105</v>
      </c>
      <c r="F20" s="20" t="n">
        <v>0.81214091</v>
      </c>
      <c r="G20" s="18" t="n">
        <v>22.33167134</v>
      </c>
      <c r="H20" s="20" t="n">
        <v>0.713032</v>
      </c>
      <c r="I20" s="18" t="n">
        <v>17.09937651</v>
      </c>
      <c r="J20" s="20" t="n">
        <v>0.66909369</v>
      </c>
      <c r="K20" s="18" t="n">
        <v>6.04935756</v>
      </c>
      <c r="L20" s="20" t="n">
        <v>0.41208275</v>
      </c>
      <c r="M20" s="18" t="n">
        <v>3.06064608</v>
      </c>
      <c r="N20" s="20" t="n">
        <v>0.30700175</v>
      </c>
      <c r="O20" s="18" t="n">
        <v>0</v>
      </c>
      <c r="P20" s="20" t="n">
        <v>0</v>
      </c>
      <c r="Q20" s="18" t="s">
        <v>182</v>
      </c>
      <c r="R20" s="20" t="s">
        <v>182</v>
      </c>
      <c r="S20" s="18" t="n">
        <v>0</v>
      </c>
      <c r="T20" s="20" t="n">
        <v>0</v>
      </c>
      <c r="U20" s="18" t="n">
        <v>0</v>
      </c>
      <c r="V20" s="20" t="n">
        <v>0</v>
      </c>
      <c r="W20" s="18" t="n">
        <v>5.62529746</v>
      </c>
      <c r="X20" s="20" t="n">
        <v>0.38918881</v>
      </c>
    </row>
    <row r="21" spans="1:24">
      <c r="A21" s="15" t="s">
        <v>196</v>
      </c>
      <c r="B21" s="17" t="n">
        <v>5741</v>
      </c>
      <c r="C21" s="18">
        <f>(81.0/B21*100)</f>
        <v/>
      </c>
      <c r="D21" s="19" t="n">
        <v>5660</v>
      </c>
      <c r="E21" s="18" t="n">
        <v>62.25360013</v>
      </c>
      <c r="F21" s="20" t="n">
        <v>1.20543734</v>
      </c>
      <c r="G21" s="18" t="n">
        <v>15.73607315</v>
      </c>
      <c r="H21" s="20" t="n">
        <v>0.63858655</v>
      </c>
      <c r="I21" s="18" t="n">
        <v>11.73331981</v>
      </c>
      <c r="J21" s="20" t="n">
        <v>0.62006403</v>
      </c>
      <c r="K21" s="18" t="n">
        <v>4.47370379</v>
      </c>
      <c r="L21" s="20" t="n">
        <v>0.33069834</v>
      </c>
      <c r="M21" s="18" t="n">
        <v>2.64291307</v>
      </c>
      <c r="N21" s="20" t="n">
        <v>0.22735705</v>
      </c>
      <c r="O21" s="18" t="n">
        <v>0.18203839</v>
      </c>
      <c r="P21" s="20" t="n">
        <v>0.05703257</v>
      </c>
      <c r="Q21" s="18" t="s">
        <v>182</v>
      </c>
      <c r="R21" s="20" t="s">
        <v>182</v>
      </c>
      <c r="S21" s="18" t="n">
        <v>0</v>
      </c>
      <c r="T21" s="20" t="n">
        <v>0</v>
      </c>
      <c r="U21" s="18" t="n">
        <v>0</v>
      </c>
      <c r="V21" s="20" t="n">
        <v>0</v>
      </c>
      <c r="W21" s="18" t="n">
        <v>2.97835166</v>
      </c>
      <c r="X21" s="20" t="n">
        <v>0.23821242</v>
      </c>
    </row>
    <row r="22" spans="1:24">
      <c r="A22" s="15" t="s">
        <v>197</v>
      </c>
      <c r="B22" s="17" t="n">
        <v>6598</v>
      </c>
      <c r="C22" s="18">
        <f>(102.0/B22*100)</f>
        <v/>
      </c>
      <c r="D22" s="19" t="n">
        <v>6496</v>
      </c>
      <c r="E22" s="18" t="n">
        <v>36.29361392</v>
      </c>
      <c r="F22" s="20" t="n">
        <v>1.34516204</v>
      </c>
      <c r="G22" s="18" t="n">
        <v>18.96578407</v>
      </c>
      <c r="H22" s="20" t="n">
        <v>0.72400573</v>
      </c>
      <c r="I22" s="18" t="n">
        <v>13.3428779</v>
      </c>
      <c r="J22" s="20" t="n">
        <v>0.52180531</v>
      </c>
      <c r="K22" s="18" t="n">
        <v>5.77604617</v>
      </c>
      <c r="L22" s="20" t="n">
        <v>0.31862079</v>
      </c>
      <c r="M22" s="18" t="n">
        <v>4.68677254</v>
      </c>
      <c r="N22" s="20" t="n">
        <v>0.3539595</v>
      </c>
      <c r="O22" s="18" t="n">
        <v>2.35932767</v>
      </c>
      <c r="P22" s="20" t="n">
        <v>0.31576942</v>
      </c>
      <c r="Q22" s="18" t="s">
        <v>182</v>
      </c>
      <c r="R22" s="20" t="s">
        <v>182</v>
      </c>
      <c r="S22" s="18" t="n">
        <v>10.38721195</v>
      </c>
      <c r="T22" s="20" t="n">
        <v>1.34114536</v>
      </c>
      <c r="U22" s="18" t="n">
        <v>0</v>
      </c>
      <c r="V22" s="20" t="n">
        <v>0</v>
      </c>
      <c r="W22" s="18" t="n">
        <v>8.18836578</v>
      </c>
      <c r="X22" s="20" t="n">
        <v>0.72005915</v>
      </c>
    </row>
    <row r="23" spans="1:24">
      <c r="A23" s="15" t="s">
        <v>198</v>
      </c>
      <c r="B23" s="17" t="n">
        <v>11583</v>
      </c>
      <c r="C23" s="18">
        <f>(522.0/B23*100)</f>
        <v/>
      </c>
      <c r="D23" s="19" t="n">
        <v>11061</v>
      </c>
      <c r="E23" s="18" t="n">
        <v>42.23147815</v>
      </c>
      <c r="F23" s="20" t="n">
        <v>0.97904908</v>
      </c>
      <c r="G23" s="18" t="n">
        <v>17.26203124</v>
      </c>
      <c r="H23" s="20" t="n">
        <v>0.48014337</v>
      </c>
      <c r="I23" s="18" t="n">
        <v>16.44778477</v>
      </c>
      <c r="J23" s="20" t="n">
        <v>0.53993602</v>
      </c>
      <c r="K23" s="18" t="n">
        <v>10.52925201</v>
      </c>
      <c r="L23" s="20" t="n">
        <v>0.47289763</v>
      </c>
      <c r="M23" s="18" t="n">
        <v>6.05655404</v>
      </c>
      <c r="N23" s="20" t="n">
        <v>0.31870779</v>
      </c>
      <c r="O23" s="18" t="n">
        <v>0.42133272</v>
      </c>
      <c r="P23" s="20" t="n">
        <v>0.10175451</v>
      </c>
      <c r="Q23" s="18" t="s">
        <v>182</v>
      </c>
      <c r="R23" s="20" t="s">
        <v>182</v>
      </c>
      <c r="S23" s="18" t="n">
        <v>0</v>
      </c>
      <c r="T23" s="20" t="n">
        <v>0</v>
      </c>
      <c r="U23" s="18" t="n">
        <v>0</v>
      </c>
      <c r="V23" s="20" t="n">
        <v>0</v>
      </c>
      <c r="W23" s="18" t="n">
        <v>7.05156707</v>
      </c>
      <c r="X23" s="20" t="n">
        <v>0.49508036</v>
      </c>
    </row>
    <row r="24" spans="1:24">
      <c r="A24" s="15" t="s">
        <v>199</v>
      </c>
      <c r="B24" s="17" t="n">
        <v>6647</v>
      </c>
      <c r="C24" s="18">
        <f>(20.0/B24*100)</f>
        <v/>
      </c>
      <c r="D24" s="19" t="n">
        <v>6627</v>
      </c>
      <c r="E24" s="18" t="n">
        <v>73.8009613</v>
      </c>
      <c r="F24" s="20" t="n">
        <v>0.63958825</v>
      </c>
      <c r="G24" s="18" t="n">
        <v>9.87698782</v>
      </c>
      <c r="H24" s="20" t="n">
        <v>0.35298858</v>
      </c>
      <c r="I24" s="18" t="n">
        <v>9.18603918</v>
      </c>
      <c r="J24" s="20" t="n">
        <v>0.37879442</v>
      </c>
      <c r="K24" s="18" t="n">
        <v>2.84916806</v>
      </c>
      <c r="L24" s="20" t="n">
        <v>0.19707428</v>
      </c>
      <c r="M24" s="18" t="n">
        <v>1.41560979</v>
      </c>
      <c r="N24" s="20" t="n">
        <v>0.15030309</v>
      </c>
      <c r="O24" s="18" t="n">
        <v>0.74285009</v>
      </c>
      <c r="P24" s="20" t="n">
        <v>0.1355868</v>
      </c>
      <c r="Q24" s="18" t="s">
        <v>182</v>
      </c>
      <c r="R24" s="20" t="s">
        <v>182</v>
      </c>
      <c r="S24" s="18" t="n">
        <v>0</v>
      </c>
      <c r="T24" s="20" t="n">
        <v>0</v>
      </c>
      <c r="U24" s="18" t="n">
        <v>0</v>
      </c>
      <c r="V24" s="20" t="n">
        <v>0</v>
      </c>
      <c r="W24" s="18" t="n">
        <v>2.12838375</v>
      </c>
      <c r="X24" s="20" t="n">
        <v>0.30101851</v>
      </c>
    </row>
    <row r="25" spans="1:24">
      <c r="A25" s="15" t="s">
        <v>200</v>
      </c>
      <c r="B25" s="17" t="n">
        <v>5581</v>
      </c>
      <c r="C25" s="18">
        <f>(28.0/B25*100)</f>
        <v/>
      </c>
      <c r="D25" s="19" t="n">
        <v>5553</v>
      </c>
      <c r="E25" s="18" t="n">
        <v>52.54619584</v>
      </c>
      <c r="F25" s="20" t="n">
        <v>0.89537784</v>
      </c>
      <c r="G25" s="18" t="n">
        <v>24.40072928</v>
      </c>
      <c r="H25" s="20" t="n">
        <v>0.6478996</v>
      </c>
      <c r="I25" s="18" t="n">
        <v>16.20093167</v>
      </c>
      <c r="J25" s="20" t="n">
        <v>0.58017476</v>
      </c>
      <c r="K25" s="18" t="n">
        <v>3.89944593</v>
      </c>
      <c r="L25" s="20" t="n">
        <v>0.28114835</v>
      </c>
      <c r="M25" s="18" t="n">
        <v>1.39354438</v>
      </c>
      <c r="N25" s="20" t="n">
        <v>0.15865603</v>
      </c>
      <c r="O25" s="18" t="n">
        <v>0.26888821</v>
      </c>
      <c r="P25" s="20" t="n">
        <v>0.07687529999999999</v>
      </c>
      <c r="Q25" s="18" t="s">
        <v>182</v>
      </c>
      <c r="R25" s="20" t="s">
        <v>182</v>
      </c>
      <c r="S25" s="18" t="n">
        <v>0</v>
      </c>
      <c r="T25" s="20" t="n">
        <v>0</v>
      </c>
      <c r="U25" s="18" t="n">
        <v>0</v>
      </c>
      <c r="V25" s="20" t="n">
        <v>0</v>
      </c>
      <c r="W25" s="18" t="n">
        <v>1.29026469</v>
      </c>
      <c r="X25" s="20" t="n">
        <v>0.17131629</v>
      </c>
    </row>
    <row r="26" spans="1:24">
      <c r="A26" s="15" t="s">
        <v>201</v>
      </c>
      <c r="B26" s="17" t="n">
        <v>4869</v>
      </c>
      <c r="C26" s="18">
        <f>(102.0/B26*100)</f>
        <v/>
      </c>
      <c r="D26" s="19" t="n">
        <v>4767</v>
      </c>
      <c r="E26" s="18" t="n">
        <v>36.67407828</v>
      </c>
      <c r="F26" s="20" t="n">
        <v>0.9002235200000001</v>
      </c>
      <c r="G26" s="18" t="n">
        <v>20.52370377</v>
      </c>
      <c r="H26" s="20" t="n">
        <v>0.62093749</v>
      </c>
      <c r="I26" s="18" t="n">
        <v>19.89389489</v>
      </c>
      <c r="J26" s="20" t="n">
        <v>0.62926898</v>
      </c>
      <c r="K26" s="18" t="n">
        <v>12.21978844</v>
      </c>
      <c r="L26" s="20" t="n">
        <v>0.48450062</v>
      </c>
      <c r="M26" s="18" t="n">
        <v>6.87984915</v>
      </c>
      <c r="N26" s="20" t="n">
        <v>0.46209141</v>
      </c>
      <c r="O26" s="18" t="n">
        <v>0</v>
      </c>
      <c r="P26" s="20" t="n">
        <v>0</v>
      </c>
      <c r="Q26" s="18" t="s">
        <v>182</v>
      </c>
      <c r="R26" s="20" t="s">
        <v>182</v>
      </c>
      <c r="S26" s="18" t="n">
        <v>0</v>
      </c>
      <c r="T26" s="20" t="n">
        <v>0</v>
      </c>
      <c r="U26" s="18" t="n">
        <v>0</v>
      </c>
      <c r="V26" s="20" t="n">
        <v>0</v>
      </c>
      <c r="W26" s="18" t="n">
        <v>3.80868547</v>
      </c>
      <c r="X26" s="20" t="n">
        <v>0.37936456</v>
      </c>
    </row>
    <row r="27" spans="1:24">
      <c r="A27" s="15" t="s">
        <v>202</v>
      </c>
      <c r="B27" s="17" t="n">
        <v>5299</v>
      </c>
      <c r="C27" s="18">
        <f>(186.0/B27*100)</f>
        <v/>
      </c>
      <c r="D27" s="19" t="n">
        <v>5113</v>
      </c>
      <c r="E27" s="18" t="n">
        <v>34.24076991</v>
      </c>
      <c r="F27" s="20" t="n">
        <v>0.59028395</v>
      </c>
      <c r="G27" s="18" t="n">
        <v>17.58561673</v>
      </c>
      <c r="H27" s="20" t="n">
        <v>0.48876513</v>
      </c>
      <c r="I27" s="18" t="n">
        <v>18.99922469</v>
      </c>
      <c r="J27" s="20" t="n">
        <v>0.49540031</v>
      </c>
      <c r="K27" s="18" t="n">
        <v>9.667182199999999</v>
      </c>
      <c r="L27" s="20" t="n">
        <v>0.37630069</v>
      </c>
      <c r="M27" s="18" t="n">
        <v>6.00923597</v>
      </c>
      <c r="N27" s="20" t="n">
        <v>0.30282673</v>
      </c>
      <c r="O27" s="18" t="n">
        <v>1.21075947</v>
      </c>
      <c r="P27" s="20" t="n">
        <v>0.13630639</v>
      </c>
      <c r="Q27" s="18" t="s">
        <v>182</v>
      </c>
      <c r="R27" s="20" t="s">
        <v>182</v>
      </c>
      <c r="S27" s="18" t="n">
        <v>0</v>
      </c>
      <c r="T27" s="20" t="n">
        <v>0</v>
      </c>
      <c r="U27" s="18" t="n">
        <v>0</v>
      </c>
      <c r="V27" s="20" t="n">
        <v>0</v>
      </c>
      <c r="W27" s="18" t="n">
        <v>12.28721104</v>
      </c>
      <c r="X27" s="20" t="n">
        <v>0.44850089</v>
      </c>
    </row>
    <row r="28" spans="1:24">
      <c r="A28" s="15" t="s">
        <v>203</v>
      </c>
      <c r="B28" s="17" t="n">
        <v>7568</v>
      </c>
      <c r="C28" s="18">
        <f>(135.0/B28*100)</f>
        <v/>
      </c>
      <c r="D28" s="19" t="n">
        <v>7433</v>
      </c>
      <c r="E28" s="18" t="n">
        <v>32.00497122</v>
      </c>
      <c r="F28" s="20" t="n">
        <v>0.77735205</v>
      </c>
      <c r="G28" s="18" t="n">
        <v>15.8363172</v>
      </c>
      <c r="H28" s="20" t="n">
        <v>0.41983186</v>
      </c>
      <c r="I28" s="18" t="n">
        <v>20.39045693</v>
      </c>
      <c r="J28" s="20" t="n">
        <v>0.5675922799999999</v>
      </c>
      <c r="K28" s="18" t="n">
        <v>17.37904463</v>
      </c>
      <c r="L28" s="20" t="n">
        <v>0.53281777</v>
      </c>
      <c r="M28" s="18" t="n">
        <v>9.458720830000001</v>
      </c>
      <c r="N28" s="20" t="n">
        <v>0.39836443</v>
      </c>
      <c r="O28" s="18" t="n">
        <v>2.26184378</v>
      </c>
      <c r="P28" s="20" t="n">
        <v>0.33063322</v>
      </c>
      <c r="Q28" s="18" t="s">
        <v>182</v>
      </c>
      <c r="R28" s="20" t="s">
        <v>182</v>
      </c>
      <c r="S28" s="18" t="n">
        <v>0</v>
      </c>
      <c r="T28" s="20" t="n">
        <v>0</v>
      </c>
      <c r="U28" s="18" t="n">
        <v>0</v>
      </c>
      <c r="V28" s="20" t="n">
        <v>0</v>
      </c>
      <c r="W28" s="18" t="n">
        <v>2.66864541</v>
      </c>
      <c r="X28" s="20" t="n">
        <v>0.31964929</v>
      </c>
    </row>
    <row r="29" spans="1:24">
      <c r="A29" s="15" t="s">
        <v>204</v>
      </c>
      <c r="B29" s="17" t="n">
        <v>5385</v>
      </c>
      <c r="C29" s="18">
        <f>(37.0/B29*100)</f>
        <v/>
      </c>
      <c r="D29" s="19" t="n">
        <v>5348</v>
      </c>
      <c r="E29" s="18" t="n">
        <v>39.54376713</v>
      </c>
      <c r="F29" s="20" t="n">
        <v>0.75470094</v>
      </c>
      <c r="G29" s="18" t="n">
        <v>24.63297677</v>
      </c>
      <c r="H29" s="20" t="n">
        <v>0.6192792</v>
      </c>
      <c r="I29" s="18" t="n">
        <v>20.77779802</v>
      </c>
      <c r="J29" s="20" t="n">
        <v>0.68777531</v>
      </c>
      <c r="K29" s="18" t="n">
        <v>6.94278244</v>
      </c>
      <c r="L29" s="20" t="n">
        <v>0.36543222</v>
      </c>
      <c r="M29" s="18" t="n">
        <v>2.22452403</v>
      </c>
      <c r="N29" s="20" t="n">
        <v>0.20708389</v>
      </c>
      <c r="O29" s="18" t="n">
        <v>0.11230563</v>
      </c>
      <c r="P29" s="20" t="n">
        <v>0.03615354</v>
      </c>
      <c r="Q29" s="18" t="s">
        <v>182</v>
      </c>
      <c r="R29" s="20" t="s">
        <v>182</v>
      </c>
      <c r="S29" s="18" t="n">
        <v>2.76962022</v>
      </c>
      <c r="T29" s="20" t="n">
        <v>0.2415476</v>
      </c>
      <c r="U29" s="18" t="n">
        <v>0</v>
      </c>
      <c r="V29" s="20" t="n">
        <v>0</v>
      </c>
      <c r="W29" s="18" t="n">
        <v>2.99622576</v>
      </c>
      <c r="X29" s="20" t="n">
        <v>0.32353546</v>
      </c>
    </row>
    <row r="30" spans="1:24">
      <c r="A30" s="15" t="s">
        <v>205</v>
      </c>
      <c r="B30" s="17" t="n">
        <v>4520</v>
      </c>
      <c r="C30" s="18">
        <f>(577.0/B30*100)</f>
        <v/>
      </c>
      <c r="D30" s="19" t="n">
        <v>3943</v>
      </c>
      <c r="E30" s="18" t="n">
        <v>31.52350249</v>
      </c>
      <c r="F30" s="20" t="n">
        <v>1.02134552</v>
      </c>
      <c r="G30" s="18" t="n">
        <v>21.84877294</v>
      </c>
      <c r="H30" s="20" t="n">
        <v>0.75509125</v>
      </c>
      <c r="I30" s="18" t="n">
        <v>22.20230991</v>
      </c>
      <c r="J30" s="20" t="n">
        <v>0.73453895</v>
      </c>
      <c r="K30" s="18" t="n">
        <v>10.31075639</v>
      </c>
      <c r="L30" s="20" t="n">
        <v>0.50228699</v>
      </c>
      <c r="M30" s="18" t="n">
        <v>5.56048828</v>
      </c>
      <c r="N30" s="20" t="n">
        <v>0.4548359</v>
      </c>
      <c r="O30" s="18" t="n">
        <v>0.80788731</v>
      </c>
      <c r="P30" s="20" t="n">
        <v>0.15690365</v>
      </c>
      <c r="Q30" s="18" t="s">
        <v>182</v>
      </c>
      <c r="R30" s="20" t="s">
        <v>182</v>
      </c>
      <c r="S30" s="18" t="n">
        <v>0</v>
      </c>
      <c r="T30" s="20" t="n">
        <v>0</v>
      </c>
      <c r="U30" s="18" t="n">
        <v>0</v>
      </c>
      <c r="V30" s="20" t="n">
        <v>0</v>
      </c>
      <c r="W30" s="18" t="n">
        <v>7.74628268</v>
      </c>
      <c r="X30" s="20" t="n">
        <v>0.70923894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45.56747218</v>
      </c>
      <c r="F32" s="20" t="n">
        <v>0.99198225</v>
      </c>
      <c r="G32" s="18" t="n">
        <v>19.31751038</v>
      </c>
      <c r="H32" s="20" t="n">
        <v>0.56737558</v>
      </c>
      <c r="I32" s="18" t="n">
        <v>17.10097467</v>
      </c>
      <c r="J32" s="20" t="n">
        <v>0.54504755</v>
      </c>
      <c r="K32" s="18" t="n">
        <v>8.621008979999999</v>
      </c>
      <c r="L32" s="20" t="n">
        <v>0.50416196</v>
      </c>
      <c r="M32" s="18" t="n">
        <v>5.11300266</v>
      </c>
      <c r="N32" s="20" t="n">
        <v>0.35671466</v>
      </c>
      <c r="O32" s="18" t="n">
        <v>0.34528398</v>
      </c>
      <c r="P32" s="20" t="n">
        <v>0.08411763</v>
      </c>
      <c r="Q32" s="18" t="s">
        <v>182</v>
      </c>
      <c r="R32" s="20" t="s">
        <v>182</v>
      </c>
      <c r="S32" s="18" t="n">
        <v>0</v>
      </c>
      <c r="T32" s="20" t="n">
        <v>0</v>
      </c>
      <c r="U32" s="18" t="n">
        <v>0</v>
      </c>
      <c r="V32" s="20" t="n">
        <v>0</v>
      </c>
      <c r="W32" s="18" t="n">
        <v>3.93474715</v>
      </c>
      <c r="X32" s="20" t="n">
        <v>0.3816192</v>
      </c>
    </row>
    <row r="33" spans="1:24">
      <c r="A33" s="15" t="s">
        <v>208</v>
      </c>
      <c r="B33" s="17" t="n">
        <v>7325</v>
      </c>
      <c r="C33" s="18">
        <f>(246.0/B33*100)</f>
        <v/>
      </c>
      <c r="D33" s="19" t="n">
        <v>7079</v>
      </c>
      <c r="E33" s="18" t="n">
        <v>24.7322614</v>
      </c>
      <c r="F33" s="20" t="n">
        <v>0.93508792</v>
      </c>
      <c r="G33" s="18" t="n">
        <v>23.282173</v>
      </c>
      <c r="H33" s="20" t="n">
        <v>0.75379901</v>
      </c>
      <c r="I33" s="18" t="n">
        <v>26.87776133</v>
      </c>
      <c r="J33" s="20" t="n">
        <v>0.69267175</v>
      </c>
      <c r="K33" s="18" t="n">
        <v>14.10868981</v>
      </c>
      <c r="L33" s="20" t="n">
        <v>0.52017252</v>
      </c>
      <c r="M33" s="18" t="n">
        <v>6.96707181</v>
      </c>
      <c r="N33" s="20" t="n">
        <v>0.41820278</v>
      </c>
      <c r="O33" s="18" t="n">
        <v>0.23146691</v>
      </c>
      <c r="P33" s="20" t="n">
        <v>0.06110415</v>
      </c>
      <c r="Q33" s="18" t="s">
        <v>182</v>
      </c>
      <c r="R33" s="20" t="s">
        <v>182</v>
      </c>
      <c r="S33" s="18" t="n">
        <v>0</v>
      </c>
      <c r="T33" s="20" t="n">
        <v>0</v>
      </c>
      <c r="U33" s="18" t="n">
        <v>0</v>
      </c>
      <c r="V33" s="20" t="n">
        <v>0</v>
      </c>
      <c r="W33" s="18" t="n">
        <v>3.80057575</v>
      </c>
      <c r="X33" s="20" t="n">
        <v>0.38230591</v>
      </c>
    </row>
    <row r="34" spans="1:24">
      <c r="A34" s="15" t="s">
        <v>209</v>
      </c>
      <c r="B34" s="17" t="n">
        <v>6350</v>
      </c>
      <c r="C34" s="18">
        <f>(87.0/B34*100)</f>
        <v/>
      </c>
      <c r="D34" s="19" t="n">
        <v>6263</v>
      </c>
      <c r="E34" s="18" t="n">
        <v>28.79533261</v>
      </c>
      <c r="F34" s="20" t="n">
        <v>0.81950444</v>
      </c>
      <c r="G34" s="18" t="n">
        <v>23.00032179</v>
      </c>
      <c r="H34" s="20" t="n">
        <v>0.62996938</v>
      </c>
      <c r="I34" s="18" t="n">
        <v>19.23898844</v>
      </c>
      <c r="J34" s="20" t="n">
        <v>0.54806891</v>
      </c>
      <c r="K34" s="18" t="n">
        <v>9.9015881</v>
      </c>
      <c r="L34" s="20" t="n">
        <v>0.4619907</v>
      </c>
      <c r="M34" s="18" t="n">
        <v>8.14319418</v>
      </c>
      <c r="N34" s="20" t="n">
        <v>0.37393734</v>
      </c>
      <c r="O34" s="18" t="n">
        <v>1.16659714</v>
      </c>
      <c r="P34" s="20" t="n">
        <v>0.13799501</v>
      </c>
      <c r="Q34" s="18" t="s">
        <v>182</v>
      </c>
      <c r="R34" s="20" t="s">
        <v>182</v>
      </c>
      <c r="S34" s="18" t="n">
        <v>2.58008762</v>
      </c>
      <c r="T34" s="20" t="n">
        <v>0.5353811000000001</v>
      </c>
      <c r="U34" s="18" t="n">
        <v>0</v>
      </c>
      <c r="V34" s="20" t="n">
        <v>0</v>
      </c>
      <c r="W34" s="18" t="n">
        <v>7.17389012</v>
      </c>
      <c r="X34" s="20" t="n">
        <v>0.5860341100000001</v>
      </c>
    </row>
    <row r="35" spans="1:24">
      <c r="A35" s="15" t="s">
        <v>210</v>
      </c>
      <c r="B35" s="17" t="n">
        <v>6406</v>
      </c>
      <c r="C35" s="18">
        <f>(76.0/B35*100)</f>
        <v/>
      </c>
      <c r="D35" s="19" t="n">
        <v>6330</v>
      </c>
      <c r="E35" s="18" t="n">
        <v>24.02146927</v>
      </c>
      <c r="F35" s="20" t="n">
        <v>0.5960419300000001</v>
      </c>
      <c r="G35" s="18" t="n">
        <v>23.98456648</v>
      </c>
      <c r="H35" s="20" t="n">
        <v>0.68067387</v>
      </c>
      <c r="I35" s="18" t="n">
        <v>24.4439551</v>
      </c>
      <c r="J35" s="20" t="n">
        <v>0.59677789</v>
      </c>
      <c r="K35" s="18" t="n">
        <v>13.31608617</v>
      </c>
      <c r="L35" s="20" t="n">
        <v>0.56482773</v>
      </c>
      <c r="M35" s="18" t="n">
        <v>7.30177168</v>
      </c>
      <c r="N35" s="20" t="n">
        <v>0.37426647</v>
      </c>
      <c r="O35" s="18" t="n">
        <v>0.52845563</v>
      </c>
      <c r="P35" s="20" t="n">
        <v>0.09285879</v>
      </c>
      <c r="Q35" s="18" t="s">
        <v>182</v>
      </c>
      <c r="R35" s="20" t="s">
        <v>182</v>
      </c>
      <c r="S35" s="18" t="n">
        <v>1.04219496</v>
      </c>
      <c r="T35" s="20" t="n">
        <v>0.05701847</v>
      </c>
      <c r="U35" s="18" t="n">
        <v>0</v>
      </c>
      <c r="V35" s="20" t="n">
        <v>0</v>
      </c>
      <c r="W35" s="18" t="n">
        <v>5.3615007</v>
      </c>
      <c r="X35" s="20" t="n">
        <v>0.31495048</v>
      </c>
    </row>
    <row r="36" spans="1:24">
      <c r="A36" s="15" t="s">
        <v>211</v>
      </c>
      <c r="B36" s="17" t="n">
        <v>6736</v>
      </c>
      <c r="C36" s="18">
        <f>(54.0/B36*100)</f>
        <v/>
      </c>
      <c r="D36" s="19" t="n">
        <v>6682</v>
      </c>
      <c r="E36" s="18" t="n">
        <v>38.92808363</v>
      </c>
      <c r="F36" s="20" t="n">
        <v>0.97654222</v>
      </c>
      <c r="G36" s="18" t="n">
        <v>22.8044212</v>
      </c>
      <c r="H36" s="20" t="n">
        <v>0.65909566</v>
      </c>
      <c r="I36" s="18" t="n">
        <v>18.10301546</v>
      </c>
      <c r="J36" s="20" t="n">
        <v>0.5861528</v>
      </c>
      <c r="K36" s="18" t="n">
        <v>9.53934295</v>
      </c>
      <c r="L36" s="20" t="n">
        <v>0.4205489</v>
      </c>
      <c r="M36" s="18" t="n">
        <v>5.44699668</v>
      </c>
      <c r="N36" s="20" t="n">
        <v>0.37199318</v>
      </c>
      <c r="O36" s="18" t="n">
        <v>0.41568488</v>
      </c>
      <c r="P36" s="20" t="n">
        <v>0.08133863</v>
      </c>
      <c r="Q36" s="18" t="s">
        <v>182</v>
      </c>
      <c r="R36" s="20" t="s">
        <v>182</v>
      </c>
      <c r="S36" s="18" t="n">
        <v>0</v>
      </c>
      <c r="T36" s="20" t="n">
        <v>0</v>
      </c>
      <c r="U36" s="18" t="n">
        <v>0</v>
      </c>
      <c r="V36" s="20" t="n">
        <v>0</v>
      </c>
      <c r="W36" s="18" t="n">
        <v>4.7624552</v>
      </c>
      <c r="X36" s="20" t="n">
        <v>0.31802417</v>
      </c>
    </row>
    <row r="37" spans="1:24">
      <c r="A37" s="15" t="s">
        <v>212</v>
      </c>
      <c r="B37" s="17" t="n">
        <v>5458</v>
      </c>
      <c r="C37" s="18">
        <f>(271.0/B37*100)</f>
        <v/>
      </c>
      <c r="D37" s="19" t="n">
        <v>5187</v>
      </c>
      <c r="E37" s="18" t="n">
        <v>46.81451613</v>
      </c>
      <c r="F37" s="20" t="n">
        <v>1.25110481</v>
      </c>
      <c r="G37" s="18" t="n">
        <v>15.51880418</v>
      </c>
      <c r="H37" s="20" t="n">
        <v>0.56370157</v>
      </c>
      <c r="I37" s="18" t="n">
        <v>13.63778736</v>
      </c>
      <c r="J37" s="20" t="n">
        <v>0.40826453</v>
      </c>
      <c r="K37" s="18" t="n">
        <v>7.22682826</v>
      </c>
      <c r="L37" s="20" t="n">
        <v>0.45088722</v>
      </c>
      <c r="M37" s="18" t="n">
        <v>5.23955746</v>
      </c>
      <c r="N37" s="20" t="n">
        <v>0.31650664</v>
      </c>
      <c r="O37" s="18" t="n">
        <v>0.78801617</v>
      </c>
      <c r="P37" s="20" t="n">
        <v>0.13947193</v>
      </c>
      <c r="Q37" s="18" t="s">
        <v>182</v>
      </c>
      <c r="R37" s="20" t="s">
        <v>182</v>
      </c>
      <c r="S37" s="18" t="n">
        <v>0</v>
      </c>
      <c r="T37" s="20" t="n">
        <v>0</v>
      </c>
      <c r="U37" s="18" t="n">
        <v>0</v>
      </c>
      <c r="V37" s="20" t="n">
        <v>0</v>
      </c>
      <c r="W37" s="18" t="n">
        <v>10.77449045</v>
      </c>
      <c r="X37" s="20" t="n">
        <v>0.90999854</v>
      </c>
    </row>
    <row r="38" spans="1:24">
      <c r="A38" s="15" t="s">
        <v>213</v>
      </c>
      <c r="B38" s="17" t="n">
        <v>5860</v>
      </c>
      <c r="C38" s="18">
        <f>(68.0/B38*100)</f>
        <v/>
      </c>
      <c r="D38" s="19" t="n">
        <v>5792</v>
      </c>
      <c r="E38" s="18" t="n">
        <v>48.15150912</v>
      </c>
      <c r="F38" s="20" t="n">
        <v>1.06380021</v>
      </c>
      <c r="G38" s="18" t="n">
        <v>16.85683264</v>
      </c>
      <c r="H38" s="20" t="n">
        <v>0.54675985</v>
      </c>
      <c r="I38" s="18" t="n">
        <v>14.48931553</v>
      </c>
      <c r="J38" s="20" t="n">
        <v>0.5674199599999999</v>
      </c>
      <c r="K38" s="18" t="n">
        <v>7.08874661</v>
      </c>
      <c r="L38" s="20" t="n">
        <v>0.36409901</v>
      </c>
      <c r="M38" s="18" t="n">
        <v>4.07962062</v>
      </c>
      <c r="N38" s="20" t="n">
        <v>0.2806928</v>
      </c>
      <c r="O38" s="18" t="n">
        <v>0.63908881</v>
      </c>
      <c r="P38" s="20" t="n">
        <v>0.12651194</v>
      </c>
      <c r="Q38" s="18" t="s">
        <v>182</v>
      </c>
      <c r="R38" s="20" t="s">
        <v>182</v>
      </c>
      <c r="S38" s="18" t="n">
        <v>0</v>
      </c>
      <c r="T38" s="20" t="n">
        <v>0</v>
      </c>
      <c r="U38" s="18" t="n">
        <v>0</v>
      </c>
      <c r="V38" s="20" t="n">
        <v>0</v>
      </c>
      <c r="W38" s="18" t="n">
        <v>8.69488666</v>
      </c>
      <c r="X38" s="20" t="n">
        <v>0.64391715</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35.61554505</v>
      </c>
      <c r="F40" s="20" t="n">
        <v>1.19720393</v>
      </c>
      <c r="G40" s="18" t="n">
        <v>17.34241947</v>
      </c>
      <c r="H40" s="20" t="n">
        <v>0.59061105</v>
      </c>
      <c r="I40" s="18" t="n">
        <v>17.80921606</v>
      </c>
      <c r="J40" s="20" t="n">
        <v>0.7302035</v>
      </c>
      <c r="K40" s="18" t="n">
        <v>7.95461947</v>
      </c>
      <c r="L40" s="20" t="n">
        <v>0.43492369</v>
      </c>
      <c r="M40" s="18" t="n">
        <v>5.01892878</v>
      </c>
      <c r="N40" s="20" t="n">
        <v>0.35856859</v>
      </c>
      <c r="O40" s="18" t="n">
        <v>0.41370479</v>
      </c>
      <c r="P40" s="20" t="n">
        <v>0.09597839</v>
      </c>
      <c r="Q40" s="18" t="s">
        <v>182</v>
      </c>
      <c r="R40" s="20" t="s">
        <v>182</v>
      </c>
      <c r="S40" s="18" t="n">
        <v>9.003766690000001</v>
      </c>
      <c r="T40" s="20" t="n">
        <v>0.20144504</v>
      </c>
      <c r="U40" s="18" t="n">
        <v>0</v>
      </c>
      <c r="V40" s="20" t="n">
        <v>0</v>
      </c>
      <c r="W40" s="18" t="n">
        <v>6.84179969</v>
      </c>
      <c r="X40" s="20" t="n">
        <v>0.79826489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23.50946202</v>
      </c>
      <c r="F46" s="20" t="n">
        <v>0.66252722</v>
      </c>
      <c r="G46" s="18" t="n">
        <v>10.96512409</v>
      </c>
      <c r="H46" s="20" t="n">
        <v>0.31201809</v>
      </c>
      <c r="I46" s="18" t="n">
        <v>10.88216848</v>
      </c>
      <c r="J46" s="20" t="n">
        <v>0.43596563</v>
      </c>
      <c r="K46" s="18" t="n">
        <v>9.92636128</v>
      </c>
      <c r="L46" s="20" t="n">
        <v>0.33031411</v>
      </c>
      <c r="M46" s="18" t="n">
        <v>6.59291989</v>
      </c>
      <c r="N46" s="20" t="n">
        <v>0.24017907</v>
      </c>
      <c r="O46" s="18" t="n">
        <v>1.14077814</v>
      </c>
      <c r="P46" s="20" t="n">
        <v>0.1017309</v>
      </c>
      <c r="Q46" s="18" t="s">
        <v>182</v>
      </c>
      <c r="R46" s="20" t="s">
        <v>182</v>
      </c>
      <c r="S46" s="18" t="n">
        <v>0</v>
      </c>
      <c r="T46" s="20" t="n">
        <v>0</v>
      </c>
      <c r="U46" s="18" t="n">
        <v>0</v>
      </c>
      <c r="V46" s="20" t="n">
        <v>0</v>
      </c>
      <c r="W46" s="18" t="n">
        <v>36.98318609</v>
      </c>
      <c r="X46" s="20" t="n">
        <v>1.23504252</v>
      </c>
    </row>
    <row r="47" spans="1:24">
      <c r="A47" s="15" t="s">
        <v>222</v>
      </c>
      <c r="B47" s="17" t="n">
        <v>5928</v>
      </c>
      <c r="C47" s="18">
        <f>(162.0/B47*100)</f>
        <v/>
      </c>
      <c r="D47" s="19" t="n">
        <v>5766</v>
      </c>
      <c r="E47" s="18" t="n">
        <v>28.98778563</v>
      </c>
      <c r="F47" s="20" t="n">
        <v>0.9868984200000001</v>
      </c>
      <c r="G47" s="18" t="n">
        <v>15.66398993</v>
      </c>
      <c r="H47" s="20" t="n">
        <v>0.53251151</v>
      </c>
      <c r="I47" s="18" t="n">
        <v>15.74482179</v>
      </c>
      <c r="J47" s="20" t="n">
        <v>0.5251834399999999</v>
      </c>
      <c r="K47" s="18" t="n">
        <v>12.20677433</v>
      </c>
      <c r="L47" s="20" t="n">
        <v>0.49285942</v>
      </c>
      <c r="M47" s="18" t="n">
        <v>8.99814733</v>
      </c>
      <c r="N47" s="20" t="n">
        <v>0.42054744</v>
      </c>
      <c r="O47" s="18" t="n">
        <v>1.43860706</v>
      </c>
      <c r="P47" s="20" t="n">
        <v>0.18756808</v>
      </c>
      <c r="Q47" s="18" t="s">
        <v>182</v>
      </c>
      <c r="R47" s="20" t="s">
        <v>182</v>
      </c>
      <c r="S47" s="18" t="n">
        <v>0</v>
      </c>
      <c r="T47" s="20" t="n">
        <v>0</v>
      </c>
      <c r="U47" s="18" t="n">
        <v>0</v>
      </c>
      <c r="V47" s="20" t="n">
        <v>0</v>
      </c>
      <c r="W47" s="18" t="n">
        <v>16.95987394</v>
      </c>
      <c r="X47" s="20" t="n">
        <v>1.10595503</v>
      </c>
    </row>
    <row r="48" spans="1:24">
      <c r="A48" s="15" t="s">
        <v>223</v>
      </c>
      <c r="B48" s="17" t="n">
        <v>9841</v>
      </c>
      <c r="C48" s="18">
        <f>(19.0/B48*100)</f>
        <v/>
      </c>
      <c r="D48" s="19" t="n">
        <v>9822</v>
      </c>
      <c r="E48" s="18" t="n">
        <v>56.36570464</v>
      </c>
      <c r="F48" s="20" t="n">
        <v>0.97753026</v>
      </c>
      <c r="G48" s="18" t="n">
        <v>16.78016404</v>
      </c>
      <c r="H48" s="20" t="n">
        <v>0.56621207</v>
      </c>
      <c r="I48" s="18" t="n">
        <v>15.62579159</v>
      </c>
      <c r="J48" s="20" t="n">
        <v>0.64840023</v>
      </c>
      <c r="K48" s="18" t="n">
        <v>3.93368408</v>
      </c>
      <c r="L48" s="20" t="n">
        <v>0.27603678</v>
      </c>
      <c r="M48" s="18" t="n">
        <v>2.63997042</v>
      </c>
      <c r="N48" s="20" t="n">
        <v>0.26629214</v>
      </c>
      <c r="O48" s="18" t="n">
        <v>2.15559195</v>
      </c>
      <c r="P48" s="20" t="n">
        <v>0.33339127</v>
      </c>
      <c r="Q48" s="18" t="s">
        <v>182</v>
      </c>
      <c r="R48" s="20" t="s">
        <v>182</v>
      </c>
      <c r="S48" s="18" t="n">
        <v>0</v>
      </c>
      <c r="T48" s="20" t="n">
        <v>0</v>
      </c>
      <c r="U48" s="18" t="n">
        <v>0</v>
      </c>
      <c r="V48" s="20" t="n">
        <v>0</v>
      </c>
      <c r="W48" s="18" t="n">
        <v>2.49909328</v>
      </c>
      <c r="X48" s="20" t="n">
        <v>0.41041705</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25.50221045</v>
      </c>
      <c r="F50" s="20" t="n">
        <v>0.6280465200000001</v>
      </c>
      <c r="G50" s="18" t="n">
        <v>16.80102409</v>
      </c>
      <c r="H50" s="20" t="n">
        <v>0.52356038</v>
      </c>
      <c r="I50" s="18" t="n">
        <v>18.81343448</v>
      </c>
      <c r="J50" s="20" t="n">
        <v>0.5420317</v>
      </c>
      <c r="K50" s="18" t="n">
        <v>17.887374</v>
      </c>
      <c r="L50" s="20" t="n">
        <v>0.59721577</v>
      </c>
      <c r="M50" s="18" t="n">
        <v>11.37435879</v>
      </c>
      <c r="N50" s="20" t="n">
        <v>0.38387335</v>
      </c>
      <c r="O50" s="18" t="n">
        <v>1.74613723</v>
      </c>
      <c r="P50" s="20" t="n">
        <v>0.26468044</v>
      </c>
      <c r="Q50" s="18" t="s">
        <v>182</v>
      </c>
      <c r="R50" s="20" t="s">
        <v>182</v>
      </c>
      <c r="S50" s="18" t="n">
        <v>0</v>
      </c>
      <c r="T50" s="20" t="n">
        <v>0</v>
      </c>
      <c r="U50" s="18" t="n">
        <v>0</v>
      </c>
      <c r="V50" s="20" t="n">
        <v>0</v>
      </c>
      <c r="W50" s="18" t="n">
        <v>7.87546096</v>
      </c>
      <c r="X50" s="20" t="n">
        <v>0.66796203</v>
      </c>
    </row>
    <row r="51" spans="1:24">
      <c r="A51" s="15" t="s">
        <v>226</v>
      </c>
      <c r="B51" s="17" t="n">
        <v>6866</v>
      </c>
      <c r="C51" s="18">
        <f>(117.0/B51*100)</f>
        <v/>
      </c>
      <c r="D51" s="19" t="n">
        <v>6749</v>
      </c>
      <c r="E51" s="18" t="n">
        <v>31.72884336</v>
      </c>
      <c r="F51" s="20" t="n">
        <v>0.99616998</v>
      </c>
      <c r="G51" s="18" t="n">
        <v>13.09473621</v>
      </c>
      <c r="H51" s="20" t="n">
        <v>0.52739636</v>
      </c>
      <c r="I51" s="18" t="n">
        <v>13.88913138</v>
      </c>
      <c r="J51" s="20" t="n">
        <v>0.59561439</v>
      </c>
      <c r="K51" s="18" t="n">
        <v>11.16572247</v>
      </c>
      <c r="L51" s="20" t="n">
        <v>0.49275225</v>
      </c>
      <c r="M51" s="18" t="n">
        <v>8.09273265</v>
      </c>
      <c r="N51" s="20" t="n">
        <v>0.49297006</v>
      </c>
      <c r="O51" s="18" t="n">
        <v>0.58301091</v>
      </c>
      <c r="P51" s="20" t="n">
        <v>0.10105253</v>
      </c>
      <c r="Q51" s="18" t="s">
        <v>182</v>
      </c>
      <c r="R51" s="20" t="s">
        <v>182</v>
      </c>
      <c r="S51" s="18" t="n">
        <v>10.58157789</v>
      </c>
      <c r="T51" s="20" t="n">
        <v>0.61231698</v>
      </c>
      <c r="U51" s="18" t="n">
        <v>0</v>
      </c>
      <c r="V51" s="20" t="n">
        <v>0</v>
      </c>
      <c r="W51" s="18" t="n">
        <v>10.86424513</v>
      </c>
      <c r="X51" s="20" t="n">
        <v>1.20847532</v>
      </c>
    </row>
    <row r="52" spans="1:24">
      <c r="A52" s="15" t="s">
        <v>227</v>
      </c>
      <c r="B52" s="17" t="n">
        <v>5809</v>
      </c>
      <c r="C52" s="18">
        <f>(119.0/B52*100)</f>
        <v/>
      </c>
      <c r="D52" s="19" t="n">
        <v>5690</v>
      </c>
      <c r="E52" s="18" t="n">
        <v>38.97620888</v>
      </c>
      <c r="F52" s="20" t="n">
        <v>0.91258047</v>
      </c>
      <c r="G52" s="18" t="n">
        <v>15.94114846</v>
      </c>
      <c r="H52" s="20" t="n">
        <v>0.48883008</v>
      </c>
      <c r="I52" s="18" t="n">
        <v>17.28035925</v>
      </c>
      <c r="J52" s="20" t="n">
        <v>0.5249751</v>
      </c>
      <c r="K52" s="18" t="n">
        <v>12.46702795</v>
      </c>
      <c r="L52" s="20" t="n">
        <v>0.50597167</v>
      </c>
      <c r="M52" s="18" t="n">
        <v>8.624169950000001</v>
      </c>
      <c r="N52" s="20" t="n">
        <v>0.43114481</v>
      </c>
      <c r="O52" s="18" t="n">
        <v>0.34059407</v>
      </c>
      <c r="P52" s="20" t="n">
        <v>0.08846993</v>
      </c>
      <c r="Q52" s="18" t="s">
        <v>182</v>
      </c>
      <c r="R52" s="20" t="s">
        <v>182</v>
      </c>
      <c r="S52" s="18" t="n">
        <v>0</v>
      </c>
      <c r="T52" s="20" t="n">
        <v>0</v>
      </c>
      <c r="U52" s="18" t="n">
        <v>0</v>
      </c>
      <c r="V52" s="20" t="n">
        <v>0</v>
      </c>
      <c r="W52" s="18" t="n">
        <v>6.37049143</v>
      </c>
      <c r="X52" s="20" t="n">
        <v>0.52004913</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27.63469161</v>
      </c>
      <c r="F54" s="20" t="n">
        <v>1.12099848</v>
      </c>
      <c r="G54" s="18" t="n">
        <v>14.02495599</v>
      </c>
      <c r="H54" s="20" t="n">
        <v>0.71225014</v>
      </c>
      <c r="I54" s="18" t="n">
        <v>12.98600394</v>
      </c>
      <c r="J54" s="20" t="n">
        <v>0.60499086</v>
      </c>
      <c r="K54" s="18" t="n">
        <v>15.65313596</v>
      </c>
      <c r="L54" s="20" t="n">
        <v>0.6413274799999999</v>
      </c>
      <c r="M54" s="18" t="n">
        <v>11.7666561</v>
      </c>
      <c r="N54" s="20" t="n">
        <v>0.63659299</v>
      </c>
      <c r="O54" s="18" t="n">
        <v>3.36640988</v>
      </c>
      <c r="P54" s="20" t="n">
        <v>0.32451355</v>
      </c>
      <c r="Q54" s="18" t="s">
        <v>182</v>
      </c>
      <c r="R54" s="20" t="s">
        <v>182</v>
      </c>
      <c r="S54" s="18" t="n">
        <v>0</v>
      </c>
      <c r="T54" s="20" t="n">
        <v>0</v>
      </c>
      <c r="U54" s="18" t="n">
        <v>0</v>
      </c>
      <c r="V54" s="20" t="n">
        <v>0</v>
      </c>
      <c r="W54" s="18" t="n">
        <v>14.56814652</v>
      </c>
      <c r="X54" s="20" t="n">
        <v>0.9902447599999999</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39.22009887</v>
      </c>
      <c r="F56" s="20" t="n">
        <v>0.99664402</v>
      </c>
      <c r="G56" s="18" t="n">
        <v>22.57936771</v>
      </c>
      <c r="H56" s="20" t="n">
        <v>0.68678174</v>
      </c>
      <c r="I56" s="18" t="n">
        <v>20.93643538</v>
      </c>
      <c r="J56" s="20" t="n">
        <v>0.67357228</v>
      </c>
      <c r="K56" s="18" t="n">
        <v>9.516695110000001</v>
      </c>
      <c r="L56" s="20" t="n">
        <v>0.46250984</v>
      </c>
      <c r="M56" s="18" t="n">
        <v>5.20036847</v>
      </c>
      <c r="N56" s="20" t="n">
        <v>0.3910799</v>
      </c>
      <c r="O56" s="18" t="n">
        <v>0.86016939</v>
      </c>
      <c r="P56" s="20" t="n">
        <v>0.13748164</v>
      </c>
      <c r="Q56" s="18" t="s">
        <v>182</v>
      </c>
      <c r="R56" s="20" t="s">
        <v>182</v>
      </c>
      <c r="S56" s="18" t="n">
        <v>0</v>
      </c>
      <c r="T56" s="20" t="n">
        <v>0</v>
      </c>
      <c r="U56" s="18" t="n">
        <v>0</v>
      </c>
      <c r="V56" s="20" t="n">
        <v>0</v>
      </c>
      <c r="W56" s="18" t="n">
        <v>1.68686506</v>
      </c>
      <c r="X56" s="20" t="n">
        <v>0.25865731</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38.27529112</v>
      </c>
      <c r="F61" s="20" t="n">
        <v>0.87246002</v>
      </c>
      <c r="G61" s="18" t="n">
        <v>17.59496151</v>
      </c>
      <c r="H61" s="20" t="n">
        <v>0.51580421</v>
      </c>
      <c r="I61" s="18" t="n">
        <v>17.88694033</v>
      </c>
      <c r="J61" s="20" t="n">
        <v>0.58803575</v>
      </c>
      <c r="K61" s="18" t="n">
        <v>11.25709575</v>
      </c>
      <c r="L61" s="20" t="n">
        <v>0.43241791</v>
      </c>
      <c r="M61" s="18" t="n">
        <v>8.068555780000001</v>
      </c>
      <c r="N61" s="20" t="n">
        <v>0.39114772</v>
      </c>
      <c r="O61" s="18" t="n">
        <v>1.11512449</v>
      </c>
      <c r="P61" s="20" t="n">
        <v>0.15885075</v>
      </c>
      <c r="Q61" s="18" t="s">
        <v>182</v>
      </c>
      <c r="R61" s="20" t="s">
        <v>182</v>
      </c>
      <c r="S61" s="18" t="n">
        <v>0</v>
      </c>
      <c r="T61" s="20" t="n">
        <v>0</v>
      </c>
      <c r="U61" s="18" t="n">
        <v>0</v>
      </c>
      <c r="V61" s="20" t="n">
        <v>0</v>
      </c>
      <c r="W61" s="18" t="n">
        <v>5.80203102</v>
      </c>
      <c r="X61" s="20" t="n">
        <v>0.66368771</v>
      </c>
    </row>
    <row r="62" spans="1:24">
      <c r="A62" s="15" t="s">
        <v>237</v>
      </c>
      <c r="B62" s="17" t="n">
        <v>4476</v>
      </c>
      <c r="C62" s="18">
        <f>(5.0/B62*100)</f>
        <v/>
      </c>
      <c r="D62" s="19" t="n">
        <v>4471</v>
      </c>
      <c r="E62" s="18" t="n">
        <v>50.51526763</v>
      </c>
      <c r="F62" s="20" t="n">
        <v>0.64776767</v>
      </c>
      <c r="G62" s="18" t="n">
        <v>17.73212752</v>
      </c>
      <c r="H62" s="20" t="n">
        <v>0.58528225</v>
      </c>
      <c r="I62" s="18" t="n">
        <v>17.6749576</v>
      </c>
      <c r="J62" s="20" t="n">
        <v>0.58929179</v>
      </c>
      <c r="K62" s="18" t="n">
        <v>8.719316989999999</v>
      </c>
      <c r="L62" s="20" t="n">
        <v>0.43737655</v>
      </c>
      <c r="M62" s="18" t="n">
        <v>3.71390986</v>
      </c>
      <c r="N62" s="20" t="n">
        <v>0.32344425</v>
      </c>
      <c r="O62" s="18" t="n">
        <v>0.58527585</v>
      </c>
      <c r="P62" s="20" t="n">
        <v>0.13101018</v>
      </c>
      <c r="Q62" s="18" t="s">
        <v>182</v>
      </c>
      <c r="R62" s="20" t="s">
        <v>182</v>
      </c>
      <c r="S62" s="18" t="n">
        <v>0</v>
      </c>
      <c r="T62" s="20" t="n">
        <v>0</v>
      </c>
      <c r="U62" s="18" t="n">
        <v>0</v>
      </c>
      <c r="V62" s="20" t="n">
        <v>0</v>
      </c>
      <c r="W62" s="18" t="n">
        <v>1.05914455</v>
      </c>
      <c r="X62" s="20" t="n">
        <v>0.1608243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35.26226637</v>
      </c>
      <c r="F67" s="20" t="n">
        <v>0.7977953</v>
      </c>
      <c r="G67" s="18" t="n">
        <v>15.39227362</v>
      </c>
      <c r="H67" s="20" t="n">
        <v>0.47284948</v>
      </c>
      <c r="I67" s="18" t="n">
        <v>19.2187742</v>
      </c>
      <c r="J67" s="20" t="n">
        <v>0.51092826</v>
      </c>
      <c r="K67" s="18" t="n">
        <v>15.69814787</v>
      </c>
      <c r="L67" s="20" t="n">
        <v>0.54102521</v>
      </c>
      <c r="M67" s="18" t="n">
        <v>6.91894004</v>
      </c>
      <c r="N67" s="20" t="n">
        <v>0.34381219</v>
      </c>
      <c r="O67" s="18" t="n">
        <v>4.25439598</v>
      </c>
      <c r="P67" s="20" t="n">
        <v>0.34243169</v>
      </c>
      <c r="Q67" s="18" t="s">
        <v>182</v>
      </c>
      <c r="R67" s="20" t="s">
        <v>182</v>
      </c>
      <c r="S67" s="18" t="n">
        <v>0</v>
      </c>
      <c r="T67" s="20" t="n">
        <v>0</v>
      </c>
      <c r="U67" s="18" t="n">
        <v>0</v>
      </c>
      <c r="V67" s="20" t="n">
        <v>0</v>
      </c>
      <c r="W67" s="18" t="n">
        <v>3.25520192</v>
      </c>
      <c r="X67" s="20" t="n">
        <v>0.26153379</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31.70297066</v>
      </c>
      <c r="F70" s="20" t="n">
        <v>0.66583398</v>
      </c>
      <c r="G70" s="18" t="n">
        <v>13.0436575</v>
      </c>
      <c r="H70" s="20" t="n">
        <v>0.49877058</v>
      </c>
      <c r="I70" s="18" t="n">
        <v>17.73350921</v>
      </c>
      <c r="J70" s="20" t="n">
        <v>0.50155965</v>
      </c>
      <c r="K70" s="18" t="n">
        <v>18.03617645</v>
      </c>
      <c r="L70" s="20" t="n">
        <v>0.5086540000000001</v>
      </c>
      <c r="M70" s="18" t="n">
        <v>11.9415978</v>
      </c>
      <c r="N70" s="20" t="n">
        <v>0.43206324</v>
      </c>
      <c r="O70" s="18" t="n">
        <v>0.78554432</v>
      </c>
      <c r="P70" s="20" t="n">
        <v>0.1032537</v>
      </c>
      <c r="Q70" s="18" t="s">
        <v>182</v>
      </c>
      <c r="R70" s="20" t="s">
        <v>182</v>
      </c>
      <c r="S70" s="18" t="n">
        <v>0</v>
      </c>
      <c r="T70" s="20" t="n">
        <v>0</v>
      </c>
      <c r="U70" s="18" t="n">
        <v>0</v>
      </c>
      <c r="V70" s="20" t="n">
        <v>0</v>
      </c>
      <c r="W70" s="18" t="n">
        <v>6.75654405</v>
      </c>
      <c r="X70" s="20" t="n">
        <v>0.55777208</v>
      </c>
    </row>
    <row r="71" spans="1:24">
      <c r="A71" s="15" t="s">
        <v>246</v>
      </c>
      <c r="B71" s="17" t="n">
        <v>6115</v>
      </c>
      <c r="C71" s="18">
        <f>(119.0/B71*100)</f>
        <v/>
      </c>
      <c r="D71" s="19" t="n">
        <v>5996</v>
      </c>
      <c r="E71" s="18" t="n">
        <v>40.85500771</v>
      </c>
      <c r="F71" s="20" t="n">
        <v>0.82867019</v>
      </c>
      <c r="G71" s="18" t="n">
        <v>21.54241698</v>
      </c>
      <c r="H71" s="20" t="n">
        <v>0.60245993</v>
      </c>
      <c r="I71" s="18" t="n">
        <v>20.58071664</v>
      </c>
      <c r="J71" s="20" t="n">
        <v>0.56804901</v>
      </c>
      <c r="K71" s="18" t="n">
        <v>9.660621900000001</v>
      </c>
      <c r="L71" s="20" t="n">
        <v>0.41206071</v>
      </c>
      <c r="M71" s="18" t="n">
        <v>5.24190857</v>
      </c>
      <c r="N71" s="20" t="n">
        <v>0.30795509</v>
      </c>
      <c r="O71" s="18" t="n">
        <v>0.43865782</v>
      </c>
      <c r="P71" s="20" t="n">
        <v>0.07816818</v>
      </c>
      <c r="Q71" s="18" t="s">
        <v>182</v>
      </c>
      <c r="R71" s="20" t="s">
        <v>182</v>
      </c>
      <c r="S71" s="18" t="n">
        <v>0</v>
      </c>
      <c r="T71" s="20" t="n">
        <v>0</v>
      </c>
      <c r="U71" s="18" t="n">
        <v>0</v>
      </c>
      <c r="V71" s="20" t="n">
        <v>0</v>
      </c>
      <c r="W71" s="18" t="n">
        <v>1.68067037</v>
      </c>
      <c r="X71" s="20" t="n">
        <v>0.15861051</v>
      </c>
    </row>
    <row r="72" spans="1:24">
      <c r="A72" s="15" t="s">
        <v>247</v>
      </c>
      <c r="B72" s="17" t="n">
        <v>7708</v>
      </c>
      <c r="C72" s="18">
        <f>(9.0/B72*100)</f>
        <v/>
      </c>
      <c r="D72" s="19" t="n">
        <v>7699</v>
      </c>
      <c r="E72" s="18" t="n">
        <v>59.10829261</v>
      </c>
      <c r="F72" s="20" t="n">
        <v>0.76004119</v>
      </c>
      <c r="G72" s="18" t="n">
        <v>23.43280065</v>
      </c>
      <c r="H72" s="20" t="n">
        <v>0.56672167</v>
      </c>
      <c r="I72" s="18" t="n">
        <v>12.40420471</v>
      </c>
      <c r="J72" s="20" t="n">
        <v>0.44548013</v>
      </c>
      <c r="K72" s="18" t="n">
        <v>2.52599952</v>
      </c>
      <c r="L72" s="20" t="n">
        <v>0.17619331</v>
      </c>
      <c r="M72" s="18" t="n">
        <v>1.11729721</v>
      </c>
      <c r="N72" s="20" t="n">
        <v>0.1253665</v>
      </c>
      <c r="O72" s="18" t="n">
        <v>0.58568115</v>
      </c>
      <c r="P72" s="20" t="n">
        <v>0.09795208</v>
      </c>
      <c r="Q72" s="18" t="s">
        <v>182</v>
      </c>
      <c r="R72" s="20" t="s">
        <v>182</v>
      </c>
      <c r="S72" s="18" t="n">
        <v>0</v>
      </c>
      <c r="T72" s="20" t="n">
        <v>0</v>
      </c>
      <c r="U72" s="18" t="n">
        <v>0</v>
      </c>
      <c r="V72" s="20" t="n">
        <v>0</v>
      </c>
      <c r="W72" s="18" t="n">
        <v>0.82572416</v>
      </c>
      <c r="X72" s="20" t="n">
        <v>0.11569415</v>
      </c>
    </row>
    <row r="73" spans="1:24">
      <c r="A73" s="15" t="s">
        <v>248</v>
      </c>
      <c r="B73" s="17" t="n">
        <v>8249</v>
      </c>
      <c r="C73" s="18">
        <f>(244.0/B73*100)</f>
        <v/>
      </c>
      <c r="D73" s="19" t="n">
        <v>8005</v>
      </c>
      <c r="E73" s="18" t="n">
        <v>16.22253903</v>
      </c>
      <c r="F73" s="20" t="n">
        <v>0.58969921</v>
      </c>
      <c r="G73" s="18" t="n">
        <v>19.31084044</v>
      </c>
      <c r="H73" s="20" t="n">
        <v>0.52585109</v>
      </c>
      <c r="I73" s="18" t="n">
        <v>27.67067379</v>
      </c>
      <c r="J73" s="20" t="n">
        <v>0.5804654299999999</v>
      </c>
      <c r="K73" s="18" t="n">
        <v>21.50847718</v>
      </c>
      <c r="L73" s="20" t="n">
        <v>0.62373897</v>
      </c>
      <c r="M73" s="18" t="n">
        <v>10.00454839</v>
      </c>
      <c r="N73" s="20" t="n">
        <v>0.37517097</v>
      </c>
      <c r="O73" s="18" t="n">
        <v>2.4901841</v>
      </c>
      <c r="P73" s="20" t="n">
        <v>0.2501564</v>
      </c>
      <c r="Q73" s="18" t="s">
        <v>182</v>
      </c>
      <c r="R73" s="20" t="s">
        <v>182</v>
      </c>
      <c r="S73" s="18" t="n">
        <v>0</v>
      </c>
      <c r="T73" s="20" t="n">
        <v>0</v>
      </c>
      <c r="U73" s="18" t="n">
        <v>0</v>
      </c>
      <c r="V73" s="20" t="n">
        <v>0</v>
      </c>
      <c r="W73" s="18" t="n">
        <v>2.79273706</v>
      </c>
      <c r="X73" s="20" t="n">
        <v>0.25215344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32.33894601</v>
      </c>
      <c r="F77" s="20" t="n">
        <v>0.91844079</v>
      </c>
      <c r="G77" s="18" t="n">
        <v>11.72594483</v>
      </c>
      <c r="H77" s="20" t="n">
        <v>0.44650167</v>
      </c>
      <c r="I77" s="18" t="n">
        <v>12.74182099</v>
      </c>
      <c r="J77" s="20" t="n">
        <v>0.48653495</v>
      </c>
      <c r="K77" s="18" t="n">
        <v>12.37106194</v>
      </c>
      <c r="L77" s="20" t="n">
        <v>0.41678413</v>
      </c>
      <c r="M77" s="18" t="n">
        <v>8.424354770000001</v>
      </c>
      <c r="N77" s="20" t="n">
        <v>0.45997872</v>
      </c>
      <c r="O77" s="18" t="n">
        <v>0.98965999</v>
      </c>
      <c r="P77" s="20" t="n">
        <v>0.117223</v>
      </c>
      <c r="Q77" s="18" t="s">
        <v>182</v>
      </c>
      <c r="R77" s="20" t="s">
        <v>182</v>
      </c>
      <c r="S77" s="18" t="n">
        <v>0</v>
      </c>
      <c r="T77" s="20" t="n">
        <v>0</v>
      </c>
      <c r="U77" s="18" t="n">
        <v>0</v>
      </c>
      <c r="V77" s="20" t="n">
        <v>0</v>
      </c>
      <c r="W77" s="18" t="n">
        <v>21.40821146</v>
      </c>
      <c r="X77" s="20" t="n">
        <v>1.04975414</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331</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22.59765405</v>
      </c>
      <c r="F7" s="20" t="n">
        <v>0.60808221</v>
      </c>
      <c r="G7" s="18" t="n">
        <v>25.92775684</v>
      </c>
      <c r="H7" s="20" t="n">
        <v>0.57104059</v>
      </c>
      <c r="I7" s="18" t="n">
        <v>24.67709116</v>
      </c>
      <c r="J7" s="20" t="n">
        <v>0.58780495</v>
      </c>
      <c r="K7" s="18" t="n">
        <v>10.82786832</v>
      </c>
      <c r="L7" s="20" t="n">
        <v>0.35824686</v>
      </c>
      <c r="M7" s="18" t="n">
        <v>6.1684031</v>
      </c>
      <c r="N7" s="20" t="n">
        <v>0.27881282</v>
      </c>
      <c r="O7" s="18" t="n">
        <v>0.68774866</v>
      </c>
      <c r="P7" s="20" t="n">
        <v>0.08991532000000001</v>
      </c>
      <c r="Q7" s="18" t="s">
        <v>182</v>
      </c>
      <c r="R7" s="20" t="s">
        <v>182</v>
      </c>
      <c r="S7" s="18" t="n">
        <v>0</v>
      </c>
      <c r="T7" s="20" t="n">
        <v>0</v>
      </c>
      <c r="U7" s="18" t="n">
        <v>0</v>
      </c>
      <c r="V7" s="20" t="n">
        <v>0</v>
      </c>
      <c r="W7" s="18" t="n">
        <v>9.11347786</v>
      </c>
      <c r="X7" s="20" t="n">
        <v>0.48720208</v>
      </c>
    </row>
    <row r="8" spans="1:24">
      <c r="A8" s="15" t="s">
        <v>183</v>
      </c>
      <c r="B8" s="17" t="n">
        <v>7007</v>
      </c>
      <c r="C8" s="18">
        <f>(169.0/B8*100)</f>
        <v/>
      </c>
      <c r="D8" s="19" t="n">
        <v>6838</v>
      </c>
      <c r="E8" s="18" t="n">
        <v>42.53242207</v>
      </c>
      <c r="F8" s="20" t="n">
        <v>1.0182743</v>
      </c>
      <c r="G8" s="18" t="n">
        <v>23.64274859</v>
      </c>
      <c r="H8" s="20" t="n">
        <v>0.60092702</v>
      </c>
      <c r="I8" s="18" t="n">
        <v>14.54175938</v>
      </c>
      <c r="J8" s="20" t="n">
        <v>0.61622526</v>
      </c>
      <c r="K8" s="18" t="n">
        <v>5.96795566</v>
      </c>
      <c r="L8" s="20" t="n">
        <v>0.41828192</v>
      </c>
      <c r="M8" s="18" t="n">
        <v>3.42934638</v>
      </c>
      <c r="N8" s="20" t="n">
        <v>0.31721916</v>
      </c>
      <c r="O8" s="18" t="n">
        <v>0.38590065</v>
      </c>
      <c r="P8" s="20" t="n">
        <v>0.10117383</v>
      </c>
      <c r="Q8" s="18" t="s">
        <v>182</v>
      </c>
      <c r="R8" s="20" t="s">
        <v>182</v>
      </c>
      <c r="S8" s="18" t="n">
        <v>0.48434356</v>
      </c>
      <c r="T8" s="20" t="n">
        <v>0.11930055</v>
      </c>
      <c r="U8" s="18" t="n">
        <v>0</v>
      </c>
      <c r="V8" s="20" t="n">
        <v>0</v>
      </c>
      <c r="W8" s="18" t="n">
        <v>9.015523719999999</v>
      </c>
      <c r="X8" s="20" t="n">
        <v>0.58040371</v>
      </c>
    </row>
    <row r="9" spans="1:24">
      <c r="A9" s="15" t="s">
        <v>184</v>
      </c>
      <c r="B9" s="17" t="n">
        <v>9651</v>
      </c>
      <c r="C9" s="18">
        <f>(568.0/B9*100)</f>
        <v/>
      </c>
      <c r="D9" s="19" t="n">
        <v>9083</v>
      </c>
      <c r="E9" s="18" t="n">
        <v>45.6935474</v>
      </c>
      <c r="F9" s="20" t="n">
        <v>0.96310088</v>
      </c>
      <c r="G9" s="18" t="n">
        <v>23.38288593</v>
      </c>
      <c r="H9" s="20" t="n">
        <v>0.70326863</v>
      </c>
      <c r="I9" s="18" t="n">
        <v>10.12862073</v>
      </c>
      <c r="J9" s="20" t="n">
        <v>0.37795723</v>
      </c>
      <c r="K9" s="18" t="n">
        <v>4.59334291</v>
      </c>
      <c r="L9" s="20" t="n">
        <v>0.21920413</v>
      </c>
      <c r="M9" s="18" t="n">
        <v>3.93730259</v>
      </c>
      <c r="N9" s="20" t="n">
        <v>0.23745006</v>
      </c>
      <c r="O9" s="18" t="n">
        <v>0.05018437</v>
      </c>
      <c r="P9" s="20" t="n">
        <v>0.01996797</v>
      </c>
      <c r="Q9" s="18" t="s">
        <v>182</v>
      </c>
      <c r="R9" s="20" t="s">
        <v>182</v>
      </c>
      <c r="S9" s="18" t="n">
        <v>3.16253061</v>
      </c>
      <c r="T9" s="20" t="n">
        <v>0.56482542</v>
      </c>
      <c r="U9" s="18" t="n">
        <v>0</v>
      </c>
      <c r="V9" s="20" t="n">
        <v>0</v>
      </c>
      <c r="W9" s="18" t="n">
        <v>9.05158546</v>
      </c>
      <c r="X9" s="20" t="n">
        <v>0.58294317</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42.46948435</v>
      </c>
      <c r="F11" s="20" t="n">
        <v>0.88130933</v>
      </c>
      <c r="G11" s="18" t="n">
        <v>25.82582092</v>
      </c>
      <c r="H11" s="20" t="n">
        <v>0.74332988</v>
      </c>
      <c r="I11" s="18" t="n">
        <v>13.6101261</v>
      </c>
      <c r="J11" s="20" t="n">
        <v>0.59424545</v>
      </c>
      <c r="K11" s="18" t="n">
        <v>5.27492842</v>
      </c>
      <c r="L11" s="20" t="n">
        <v>0.34425791</v>
      </c>
      <c r="M11" s="18" t="n">
        <v>3.58341189</v>
      </c>
      <c r="N11" s="20" t="n">
        <v>0.247303</v>
      </c>
      <c r="O11" s="18" t="n">
        <v>0.51226732</v>
      </c>
      <c r="P11" s="20" t="n">
        <v>0.12373296</v>
      </c>
      <c r="Q11" s="18" t="s">
        <v>182</v>
      </c>
      <c r="R11" s="20" t="s">
        <v>182</v>
      </c>
      <c r="S11" s="18" t="n">
        <v>0</v>
      </c>
      <c r="T11" s="20" t="n">
        <v>0</v>
      </c>
      <c r="U11" s="18" t="n">
        <v>0</v>
      </c>
      <c r="V11" s="20" t="n">
        <v>0</v>
      </c>
      <c r="W11" s="18" t="n">
        <v>8.72396099</v>
      </c>
      <c r="X11" s="20" t="n">
        <v>0.68211538</v>
      </c>
    </row>
    <row r="12" spans="1:24">
      <c r="A12" s="15" t="s">
        <v>187</v>
      </c>
      <c r="B12" s="17" t="n">
        <v>6894</v>
      </c>
      <c r="C12" s="18">
        <f>(127.0/B12*100)</f>
        <v/>
      </c>
      <c r="D12" s="19" t="n">
        <v>6767</v>
      </c>
      <c r="E12" s="18" t="n">
        <v>28.44092767</v>
      </c>
      <c r="F12" s="20" t="n">
        <v>1.02384228</v>
      </c>
      <c r="G12" s="18" t="n">
        <v>33.72316375</v>
      </c>
      <c r="H12" s="20" t="n">
        <v>0.79652303</v>
      </c>
      <c r="I12" s="18" t="n">
        <v>15.77133705</v>
      </c>
      <c r="J12" s="20" t="n">
        <v>0.55765325</v>
      </c>
      <c r="K12" s="18" t="n">
        <v>6.94606271</v>
      </c>
      <c r="L12" s="20" t="n">
        <v>0.33935969</v>
      </c>
      <c r="M12" s="18" t="n">
        <v>5.02966935</v>
      </c>
      <c r="N12" s="20" t="n">
        <v>0.37202815</v>
      </c>
      <c r="O12" s="18" t="n">
        <v>0.27941933</v>
      </c>
      <c r="P12" s="20" t="n">
        <v>0.06467172</v>
      </c>
      <c r="Q12" s="18" t="s">
        <v>182</v>
      </c>
      <c r="R12" s="20" t="s">
        <v>182</v>
      </c>
      <c r="S12" s="18" t="n">
        <v>2.37512526</v>
      </c>
      <c r="T12" s="20" t="n">
        <v>0.59821216</v>
      </c>
      <c r="U12" s="18" t="n">
        <v>0</v>
      </c>
      <c r="V12" s="20" t="n">
        <v>0</v>
      </c>
      <c r="W12" s="18" t="n">
        <v>7.43429487</v>
      </c>
      <c r="X12" s="20" t="n">
        <v>0.52863511</v>
      </c>
    </row>
    <row r="13" spans="1:24">
      <c r="A13" s="15" t="s">
        <v>188</v>
      </c>
      <c r="B13" s="17" t="n">
        <v>7161</v>
      </c>
      <c r="C13" s="18">
        <f>(329.0/B13*100)</f>
        <v/>
      </c>
      <c r="D13" s="19" t="n">
        <v>6832</v>
      </c>
      <c r="E13" s="18" t="n">
        <v>34.04879085</v>
      </c>
      <c r="F13" s="20" t="n">
        <v>1.02236339</v>
      </c>
      <c r="G13" s="18" t="n">
        <v>29.30665596</v>
      </c>
      <c r="H13" s="20" t="n">
        <v>0.79102276</v>
      </c>
      <c r="I13" s="18" t="n">
        <v>16.75281845</v>
      </c>
      <c r="J13" s="20" t="n">
        <v>0.62728574</v>
      </c>
      <c r="K13" s="18" t="n">
        <v>4.82903608</v>
      </c>
      <c r="L13" s="20" t="n">
        <v>0.31231232</v>
      </c>
      <c r="M13" s="18" t="n">
        <v>2.78391092</v>
      </c>
      <c r="N13" s="20" t="n">
        <v>0.27238449</v>
      </c>
      <c r="O13" s="18" t="n">
        <v>0.21730871</v>
      </c>
      <c r="P13" s="20" t="n">
        <v>0.05247583</v>
      </c>
      <c r="Q13" s="18" t="s">
        <v>182</v>
      </c>
      <c r="R13" s="20" t="s">
        <v>182</v>
      </c>
      <c r="S13" s="18" t="n">
        <v>4.19704376</v>
      </c>
      <c r="T13" s="20" t="n">
        <v>0.48239823</v>
      </c>
      <c r="U13" s="18" t="n">
        <v>0</v>
      </c>
      <c r="V13" s="20" t="n">
        <v>0</v>
      </c>
      <c r="W13" s="18" t="n">
        <v>7.86443526</v>
      </c>
      <c r="X13" s="20" t="n">
        <v>0.61541932</v>
      </c>
    </row>
    <row r="14" spans="1:24">
      <c r="A14" s="15" t="s">
        <v>189</v>
      </c>
      <c r="B14" s="17" t="n">
        <v>5587</v>
      </c>
      <c r="C14" s="18">
        <f>(197.0/B14*100)</f>
        <v/>
      </c>
      <c r="D14" s="19" t="n">
        <v>5390</v>
      </c>
      <c r="E14" s="18" t="n">
        <v>29.52793318</v>
      </c>
      <c r="F14" s="20" t="n">
        <v>0.89023007</v>
      </c>
      <c r="G14" s="18" t="n">
        <v>37.1039745</v>
      </c>
      <c r="H14" s="20" t="n">
        <v>0.87699562</v>
      </c>
      <c r="I14" s="18" t="n">
        <v>16.66422965</v>
      </c>
      <c r="J14" s="20" t="n">
        <v>0.68312693</v>
      </c>
      <c r="K14" s="18" t="n">
        <v>7.86356481</v>
      </c>
      <c r="L14" s="20" t="n">
        <v>0.33522152</v>
      </c>
      <c r="M14" s="18" t="n">
        <v>5.03208388</v>
      </c>
      <c r="N14" s="20" t="n">
        <v>0.31331095</v>
      </c>
      <c r="O14" s="18" t="n">
        <v>0.61502641</v>
      </c>
      <c r="P14" s="20" t="n">
        <v>0.11407521</v>
      </c>
      <c r="Q14" s="18" t="s">
        <v>182</v>
      </c>
      <c r="R14" s="20" t="s">
        <v>182</v>
      </c>
      <c r="S14" s="18" t="n">
        <v>0</v>
      </c>
      <c r="T14" s="20" t="n">
        <v>0</v>
      </c>
      <c r="U14" s="18" t="n">
        <v>0</v>
      </c>
      <c r="V14" s="20" t="n">
        <v>0</v>
      </c>
      <c r="W14" s="18" t="n">
        <v>3.19318756</v>
      </c>
      <c r="X14" s="20" t="n">
        <v>0.2449469</v>
      </c>
    </row>
    <row r="15" spans="1:24">
      <c r="A15" s="15" t="s">
        <v>190</v>
      </c>
      <c r="B15" s="17" t="n">
        <v>5882</v>
      </c>
      <c r="C15" s="18">
        <f>(151.0/B15*100)</f>
        <v/>
      </c>
      <c r="D15" s="19" t="n">
        <v>5731</v>
      </c>
      <c r="E15" s="18" t="n">
        <v>52.47216116</v>
      </c>
      <c r="F15" s="20" t="n">
        <v>1.18576579</v>
      </c>
      <c r="G15" s="18" t="n">
        <v>28.77744474</v>
      </c>
      <c r="H15" s="20" t="n">
        <v>1.01195767</v>
      </c>
      <c r="I15" s="18" t="n">
        <v>8.302472059999999</v>
      </c>
      <c r="J15" s="20" t="n">
        <v>0.42967095</v>
      </c>
      <c r="K15" s="18" t="n">
        <v>2.25311879</v>
      </c>
      <c r="L15" s="20" t="n">
        <v>0.18767731</v>
      </c>
      <c r="M15" s="18" t="n">
        <v>1.52424577</v>
      </c>
      <c r="N15" s="20" t="n">
        <v>0.18722549</v>
      </c>
      <c r="O15" s="18" t="n">
        <v>0.47125671</v>
      </c>
      <c r="P15" s="20" t="n">
        <v>0.10649858</v>
      </c>
      <c r="Q15" s="18" t="s">
        <v>182</v>
      </c>
      <c r="R15" s="20" t="s">
        <v>182</v>
      </c>
      <c r="S15" s="18" t="n">
        <v>1.02980603</v>
      </c>
      <c r="T15" s="20" t="n">
        <v>0.4615394</v>
      </c>
      <c r="U15" s="18" t="n">
        <v>0</v>
      </c>
      <c r="V15" s="20" t="n">
        <v>0</v>
      </c>
      <c r="W15" s="18" t="n">
        <v>5.16949475</v>
      </c>
      <c r="X15" s="20" t="n">
        <v>0.57844867</v>
      </c>
    </row>
    <row r="16" spans="1:24">
      <c r="A16" s="15" t="s">
        <v>191</v>
      </c>
      <c r="B16" s="17" t="n">
        <v>6108</v>
      </c>
      <c r="C16" s="18">
        <f>(264.0/B16*100)</f>
        <v/>
      </c>
      <c r="D16" s="19" t="n">
        <v>5844</v>
      </c>
      <c r="E16" s="18" t="n">
        <v>52.8293204</v>
      </c>
      <c r="F16" s="20" t="n">
        <v>1.19145287</v>
      </c>
      <c r="G16" s="18" t="n">
        <v>21.17322026</v>
      </c>
      <c r="H16" s="20" t="n">
        <v>0.70639725</v>
      </c>
      <c r="I16" s="18" t="n">
        <v>6.79702143</v>
      </c>
      <c r="J16" s="20" t="n">
        <v>0.42458557</v>
      </c>
      <c r="K16" s="18" t="n">
        <v>3.78972853</v>
      </c>
      <c r="L16" s="20" t="n">
        <v>0.26445087</v>
      </c>
      <c r="M16" s="18" t="n">
        <v>3.98974019</v>
      </c>
      <c r="N16" s="20" t="n">
        <v>0.31245514</v>
      </c>
      <c r="O16" s="18" t="n">
        <v>0.51396477</v>
      </c>
      <c r="P16" s="20" t="n">
        <v>0.08769067</v>
      </c>
      <c r="Q16" s="18" t="s">
        <v>182</v>
      </c>
      <c r="R16" s="20" t="s">
        <v>182</v>
      </c>
      <c r="S16" s="18" t="n">
        <v>0</v>
      </c>
      <c r="T16" s="20" t="n">
        <v>0</v>
      </c>
      <c r="U16" s="18" t="n">
        <v>0</v>
      </c>
      <c r="V16" s="20" t="n">
        <v>0</v>
      </c>
      <c r="W16" s="18" t="n">
        <v>10.90700441</v>
      </c>
      <c r="X16" s="20" t="n">
        <v>0.74087261</v>
      </c>
    </row>
    <row r="17" spans="1:24">
      <c r="A17" s="15" t="s">
        <v>192</v>
      </c>
      <c r="B17" s="17" t="n">
        <v>6504</v>
      </c>
      <c r="C17" s="18">
        <f>(794.0/B17*100)</f>
        <v/>
      </c>
      <c r="D17" s="19" t="n">
        <v>5710</v>
      </c>
      <c r="E17" s="18" t="n">
        <v>60.47768861</v>
      </c>
      <c r="F17" s="20" t="n">
        <v>0.88590044</v>
      </c>
      <c r="G17" s="18" t="n">
        <v>20.92870928</v>
      </c>
      <c r="H17" s="20" t="n">
        <v>0.7624772399999999</v>
      </c>
      <c r="I17" s="18" t="n">
        <v>7.1645689</v>
      </c>
      <c r="J17" s="20" t="n">
        <v>0.41830013</v>
      </c>
      <c r="K17" s="18" t="n">
        <v>2.53506603</v>
      </c>
      <c r="L17" s="20" t="n">
        <v>0.22080009</v>
      </c>
      <c r="M17" s="18" t="n">
        <v>0.87731294</v>
      </c>
      <c r="N17" s="20" t="n">
        <v>0.13797377</v>
      </c>
      <c r="O17" s="18" t="n">
        <v>0</v>
      </c>
      <c r="P17" s="20" t="n">
        <v>0</v>
      </c>
      <c r="Q17" s="18" t="s">
        <v>182</v>
      </c>
      <c r="R17" s="20" t="s">
        <v>182</v>
      </c>
      <c r="S17" s="18" t="n">
        <v>2.59380422</v>
      </c>
      <c r="T17" s="20" t="n">
        <v>0.34447954</v>
      </c>
      <c r="U17" s="18" t="n">
        <v>0</v>
      </c>
      <c r="V17" s="20" t="n">
        <v>0</v>
      </c>
      <c r="W17" s="18" t="n">
        <v>5.42285001</v>
      </c>
      <c r="X17" s="20" t="n">
        <v>0.53920422</v>
      </c>
    </row>
    <row r="18" spans="1:24">
      <c r="A18" s="15" t="s">
        <v>193</v>
      </c>
      <c r="B18" s="17" t="n">
        <v>5532</v>
      </c>
      <c r="C18" s="18">
        <f>(40.0/B18*100)</f>
        <v/>
      </c>
      <c r="D18" s="19" t="n">
        <v>5492</v>
      </c>
      <c r="E18" s="18" t="n">
        <v>40.96688726</v>
      </c>
      <c r="F18" s="20" t="n">
        <v>1.37602205</v>
      </c>
      <c r="G18" s="18" t="n">
        <v>18.20132111</v>
      </c>
      <c r="H18" s="20" t="n">
        <v>0.67795277</v>
      </c>
      <c r="I18" s="18" t="n">
        <v>12.25580769</v>
      </c>
      <c r="J18" s="20" t="n">
        <v>0.50426017</v>
      </c>
      <c r="K18" s="18" t="n">
        <v>8.87377349</v>
      </c>
      <c r="L18" s="20" t="n">
        <v>0.45061937</v>
      </c>
      <c r="M18" s="18" t="n">
        <v>9.118909800000001</v>
      </c>
      <c r="N18" s="20" t="n">
        <v>0.44829215</v>
      </c>
      <c r="O18" s="18" t="n">
        <v>1.16408786</v>
      </c>
      <c r="P18" s="20" t="n">
        <v>0.19350159</v>
      </c>
      <c r="Q18" s="18" t="s">
        <v>182</v>
      </c>
      <c r="R18" s="20" t="s">
        <v>182</v>
      </c>
      <c r="S18" s="18" t="n">
        <v>0</v>
      </c>
      <c r="T18" s="20" t="n">
        <v>0</v>
      </c>
      <c r="U18" s="18" t="n">
        <v>0</v>
      </c>
      <c r="V18" s="20" t="n">
        <v>0</v>
      </c>
      <c r="W18" s="18" t="n">
        <v>9.419212780000001</v>
      </c>
      <c r="X18" s="20" t="n">
        <v>0.85346549</v>
      </c>
    </row>
    <row r="19" spans="1:24">
      <c r="A19" s="15" t="s">
        <v>194</v>
      </c>
      <c r="B19" s="17" t="n">
        <v>5658</v>
      </c>
      <c r="C19" s="18">
        <f>(154.0/B19*100)</f>
        <v/>
      </c>
      <c r="D19" s="19" t="n">
        <v>5504</v>
      </c>
      <c r="E19" s="18" t="n">
        <v>38.42430863</v>
      </c>
      <c r="F19" s="20" t="n">
        <v>1.08420441</v>
      </c>
      <c r="G19" s="18" t="n">
        <v>26.38089145</v>
      </c>
      <c r="H19" s="20" t="n">
        <v>0.73711803</v>
      </c>
      <c r="I19" s="18" t="n">
        <v>14.89723384</v>
      </c>
      <c r="J19" s="20" t="n">
        <v>0.61872667</v>
      </c>
      <c r="K19" s="18" t="n">
        <v>7.69550966</v>
      </c>
      <c r="L19" s="20" t="n">
        <v>0.34834013</v>
      </c>
      <c r="M19" s="18" t="n">
        <v>5.66675133</v>
      </c>
      <c r="N19" s="20" t="n">
        <v>0.38419775</v>
      </c>
      <c r="O19" s="18" t="n">
        <v>0.64597583</v>
      </c>
      <c r="P19" s="20" t="n">
        <v>0.13395366</v>
      </c>
      <c r="Q19" s="18" t="s">
        <v>182</v>
      </c>
      <c r="R19" s="20" t="s">
        <v>182</v>
      </c>
      <c r="S19" s="18" t="n">
        <v>0</v>
      </c>
      <c r="T19" s="20" t="n">
        <v>0</v>
      </c>
      <c r="U19" s="18" t="n">
        <v>0</v>
      </c>
      <c r="V19" s="20" t="n">
        <v>0</v>
      </c>
      <c r="W19" s="18" t="n">
        <v>6.28932925</v>
      </c>
      <c r="X19" s="20" t="n">
        <v>0.49836941</v>
      </c>
    </row>
    <row r="20" spans="1:24">
      <c r="A20" s="15" t="s">
        <v>195</v>
      </c>
      <c r="B20" s="17" t="n">
        <v>3371</v>
      </c>
      <c r="C20" s="18">
        <f>(81.0/B20*100)</f>
        <v/>
      </c>
      <c r="D20" s="19" t="n">
        <v>3290</v>
      </c>
      <c r="E20" s="18" t="n">
        <v>31.699811</v>
      </c>
      <c r="F20" s="20" t="n">
        <v>0.7783339500000001</v>
      </c>
      <c r="G20" s="18" t="n">
        <v>36.36443765</v>
      </c>
      <c r="H20" s="20" t="n">
        <v>0.81303118</v>
      </c>
      <c r="I20" s="18" t="n">
        <v>16.96713868</v>
      </c>
      <c r="J20" s="20" t="n">
        <v>0.63974943</v>
      </c>
      <c r="K20" s="18" t="n">
        <v>5.83278842</v>
      </c>
      <c r="L20" s="20" t="n">
        <v>0.41797708</v>
      </c>
      <c r="M20" s="18" t="n">
        <v>3.06137283</v>
      </c>
      <c r="N20" s="20" t="n">
        <v>0.30830714</v>
      </c>
      <c r="O20" s="18" t="n">
        <v>0</v>
      </c>
      <c r="P20" s="20" t="n">
        <v>0</v>
      </c>
      <c r="Q20" s="18" t="s">
        <v>182</v>
      </c>
      <c r="R20" s="20" t="s">
        <v>182</v>
      </c>
      <c r="S20" s="18" t="n">
        <v>0</v>
      </c>
      <c r="T20" s="20" t="n">
        <v>0</v>
      </c>
      <c r="U20" s="18" t="n">
        <v>0</v>
      </c>
      <c r="V20" s="20" t="n">
        <v>0</v>
      </c>
      <c r="W20" s="18" t="n">
        <v>6.07445142</v>
      </c>
      <c r="X20" s="20" t="n">
        <v>0.43011139</v>
      </c>
    </row>
    <row r="21" spans="1:24">
      <c r="A21" s="15" t="s">
        <v>196</v>
      </c>
      <c r="B21" s="17" t="n">
        <v>5741</v>
      </c>
      <c r="C21" s="18">
        <f>(81.0/B21*100)</f>
        <v/>
      </c>
      <c r="D21" s="19" t="n">
        <v>5660</v>
      </c>
      <c r="E21" s="18" t="n">
        <v>60.6802781</v>
      </c>
      <c r="F21" s="20" t="n">
        <v>1.55355763</v>
      </c>
      <c r="G21" s="18" t="n">
        <v>22.75984447</v>
      </c>
      <c r="H21" s="20" t="n">
        <v>1.04373366</v>
      </c>
      <c r="I21" s="18" t="n">
        <v>8.27230033</v>
      </c>
      <c r="J21" s="20" t="n">
        <v>0.62060266</v>
      </c>
      <c r="K21" s="18" t="n">
        <v>2.52097479</v>
      </c>
      <c r="L21" s="20" t="n">
        <v>0.24451983</v>
      </c>
      <c r="M21" s="18" t="n">
        <v>1.94492427</v>
      </c>
      <c r="N21" s="20" t="n">
        <v>0.19585856</v>
      </c>
      <c r="O21" s="18" t="n">
        <v>0.18203839</v>
      </c>
      <c r="P21" s="20" t="n">
        <v>0.05703257</v>
      </c>
      <c r="Q21" s="18" t="s">
        <v>182</v>
      </c>
      <c r="R21" s="20" t="s">
        <v>182</v>
      </c>
      <c r="S21" s="18" t="n">
        <v>0</v>
      </c>
      <c r="T21" s="20" t="n">
        <v>0</v>
      </c>
      <c r="U21" s="18" t="n">
        <v>0</v>
      </c>
      <c r="V21" s="20" t="n">
        <v>0</v>
      </c>
      <c r="W21" s="18" t="n">
        <v>3.63963966</v>
      </c>
      <c r="X21" s="20" t="n">
        <v>0.26204174</v>
      </c>
    </row>
    <row r="22" spans="1:24">
      <c r="A22" s="15" t="s">
        <v>197</v>
      </c>
      <c r="B22" s="17" t="n">
        <v>6598</v>
      </c>
      <c r="C22" s="18">
        <f>(102.0/B22*100)</f>
        <v/>
      </c>
      <c r="D22" s="19" t="n">
        <v>6496</v>
      </c>
      <c r="E22" s="18" t="n">
        <v>28.14481771</v>
      </c>
      <c r="F22" s="20" t="n">
        <v>1.38877129</v>
      </c>
      <c r="G22" s="18" t="n">
        <v>25.0888098</v>
      </c>
      <c r="H22" s="20" t="n">
        <v>0.69682804</v>
      </c>
      <c r="I22" s="18" t="n">
        <v>15.19509521</v>
      </c>
      <c r="J22" s="20" t="n">
        <v>0.59959338</v>
      </c>
      <c r="K22" s="18" t="n">
        <v>6.24259261</v>
      </c>
      <c r="L22" s="20" t="n">
        <v>0.35277971</v>
      </c>
      <c r="M22" s="18" t="n">
        <v>4.40445091</v>
      </c>
      <c r="N22" s="20" t="n">
        <v>0.30301462</v>
      </c>
      <c r="O22" s="18" t="n">
        <v>2.35932767</v>
      </c>
      <c r="P22" s="20" t="n">
        <v>0.31576942</v>
      </c>
      <c r="Q22" s="18" t="s">
        <v>182</v>
      </c>
      <c r="R22" s="20" t="s">
        <v>182</v>
      </c>
      <c r="S22" s="18" t="n">
        <v>10.38721195</v>
      </c>
      <c r="T22" s="20" t="n">
        <v>1.34114536</v>
      </c>
      <c r="U22" s="18" t="n">
        <v>0</v>
      </c>
      <c r="V22" s="20" t="n">
        <v>0</v>
      </c>
      <c r="W22" s="18" t="n">
        <v>8.17769414</v>
      </c>
      <c r="X22" s="20" t="n">
        <v>0.70938732</v>
      </c>
    </row>
    <row r="23" spans="1:24">
      <c r="A23" s="15" t="s">
        <v>198</v>
      </c>
      <c r="B23" s="17" t="n">
        <v>11583</v>
      </c>
      <c r="C23" s="18">
        <f>(522.0/B23*100)</f>
        <v/>
      </c>
      <c r="D23" s="19" t="n">
        <v>11061</v>
      </c>
      <c r="E23" s="18" t="n">
        <v>50.11621418</v>
      </c>
      <c r="F23" s="20" t="n">
        <v>1.0216559</v>
      </c>
      <c r="G23" s="18" t="n">
        <v>16.78846545</v>
      </c>
      <c r="H23" s="20" t="n">
        <v>0.60562172</v>
      </c>
      <c r="I23" s="18" t="n">
        <v>13.0930962</v>
      </c>
      <c r="J23" s="20" t="n">
        <v>0.6016093300000001</v>
      </c>
      <c r="K23" s="18" t="n">
        <v>7.77603443</v>
      </c>
      <c r="L23" s="20" t="n">
        <v>0.496045</v>
      </c>
      <c r="M23" s="18" t="n">
        <v>4.3563253</v>
      </c>
      <c r="N23" s="20" t="n">
        <v>0.27708379</v>
      </c>
      <c r="O23" s="18" t="n">
        <v>0.42133272</v>
      </c>
      <c r="P23" s="20" t="n">
        <v>0.10175451</v>
      </c>
      <c r="Q23" s="18" t="s">
        <v>182</v>
      </c>
      <c r="R23" s="20" t="s">
        <v>182</v>
      </c>
      <c r="S23" s="18" t="n">
        <v>0</v>
      </c>
      <c r="T23" s="20" t="n">
        <v>0</v>
      </c>
      <c r="U23" s="18" t="n">
        <v>0</v>
      </c>
      <c r="V23" s="20" t="n">
        <v>0</v>
      </c>
      <c r="W23" s="18" t="n">
        <v>7.44853171</v>
      </c>
      <c r="X23" s="20" t="n">
        <v>0.53237759</v>
      </c>
    </row>
    <row r="24" spans="1:24">
      <c r="A24" s="15" t="s">
        <v>199</v>
      </c>
      <c r="B24" s="17" t="n">
        <v>6647</v>
      </c>
      <c r="C24" s="18">
        <f>(20.0/B24*100)</f>
        <v/>
      </c>
      <c r="D24" s="19" t="n">
        <v>6627</v>
      </c>
      <c r="E24" s="18" t="n">
        <v>89.38099299</v>
      </c>
      <c r="F24" s="20" t="n">
        <v>0.62060662</v>
      </c>
      <c r="G24" s="18" t="n">
        <v>3.83867778</v>
      </c>
      <c r="H24" s="20" t="n">
        <v>0.32538285</v>
      </c>
      <c r="I24" s="18" t="n">
        <v>2.09631908</v>
      </c>
      <c r="J24" s="20" t="n">
        <v>0.16198555</v>
      </c>
      <c r="K24" s="18" t="n">
        <v>0.93654906</v>
      </c>
      <c r="L24" s="20" t="n">
        <v>0.10890218</v>
      </c>
      <c r="M24" s="18" t="n">
        <v>0.6585991</v>
      </c>
      <c r="N24" s="20" t="n">
        <v>0.1134053</v>
      </c>
      <c r="O24" s="18" t="n">
        <v>0.74285009</v>
      </c>
      <c r="P24" s="20" t="n">
        <v>0.1355868</v>
      </c>
      <c r="Q24" s="18" t="s">
        <v>182</v>
      </c>
      <c r="R24" s="20" t="s">
        <v>182</v>
      </c>
      <c r="S24" s="18" t="n">
        <v>0</v>
      </c>
      <c r="T24" s="20" t="n">
        <v>0</v>
      </c>
      <c r="U24" s="18" t="n">
        <v>0</v>
      </c>
      <c r="V24" s="20" t="n">
        <v>0</v>
      </c>
      <c r="W24" s="18" t="n">
        <v>2.3460119</v>
      </c>
      <c r="X24" s="20" t="n">
        <v>0.31947896</v>
      </c>
    </row>
    <row r="25" spans="1:24">
      <c r="A25" s="15" t="s">
        <v>200</v>
      </c>
      <c r="B25" s="17" t="n">
        <v>5581</v>
      </c>
      <c r="C25" s="18">
        <f>(28.0/B25*100)</f>
        <v/>
      </c>
      <c r="D25" s="19" t="n">
        <v>5553</v>
      </c>
      <c r="E25" s="18" t="n">
        <v>45.79564692</v>
      </c>
      <c r="F25" s="20" t="n">
        <v>1.17715748</v>
      </c>
      <c r="G25" s="18" t="n">
        <v>33.86808973</v>
      </c>
      <c r="H25" s="20" t="n">
        <v>0.95063853</v>
      </c>
      <c r="I25" s="18" t="n">
        <v>14.78224757</v>
      </c>
      <c r="J25" s="20" t="n">
        <v>0.59965557</v>
      </c>
      <c r="K25" s="18" t="n">
        <v>2.68794365</v>
      </c>
      <c r="L25" s="20" t="n">
        <v>0.27388484</v>
      </c>
      <c r="M25" s="18" t="n">
        <v>1.1267049</v>
      </c>
      <c r="N25" s="20" t="n">
        <v>0.15920496</v>
      </c>
      <c r="O25" s="18" t="n">
        <v>0.26888821</v>
      </c>
      <c r="P25" s="20" t="n">
        <v>0.07687529999999999</v>
      </c>
      <c r="Q25" s="18" t="s">
        <v>182</v>
      </c>
      <c r="R25" s="20" t="s">
        <v>182</v>
      </c>
      <c r="S25" s="18" t="n">
        <v>0</v>
      </c>
      <c r="T25" s="20" t="n">
        <v>0</v>
      </c>
      <c r="U25" s="18" t="n">
        <v>0</v>
      </c>
      <c r="V25" s="20" t="n">
        <v>0</v>
      </c>
      <c r="W25" s="18" t="n">
        <v>1.47047901</v>
      </c>
      <c r="X25" s="20" t="n">
        <v>0.17578165</v>
      </c>
    </row>
    <row r="26" spans="1:24">
      <c r="A26" s="15" t="s">
        <v>201</v>
      </c>
      <c r="B26" s="17" t="n">
        <v>4869</v>
      </c>
      <c r="C26" s="18">
        <f>(102.0/B26*100)</f>
        <v/>
      </c>
      <c r="D26" s="19" t="n">
        <v>4767</v>
      </c>
      <c r="E26" s="18" t="n">
        <v>28.14628673</v>
      </c>
      <c r="F26" s="20" t="n">
        <v>0.92389213</v>
      </c>
      <c r="G26" s="18" t="n">
        <v>34.31508258</v>
      </c>
      <c r="H26" s="20" t="n">
        <v>0.8721640000000001</v>
      </c>
      <c r="I26" s="18" t="n">
        <v>18.10082934</v>
      </c>
      <c r="J26" s="20" t="n">
        <v>0.6561543399999999</v>
      </c>
      <c r="K26" s="18" t="n">
        <v>9.99492073</v>
      </c>
      <c r="L26" s="20" t="n">
        <v>0.45358756</v>
      </c>
      <c r="M26" s="18" t="n">
        <v>5.47637383</v>
      </c>
      <c r="N26" s="20" t="n">
        <v>0.40832732</v>
      </c>
      <c r="O26" s="18" t="n">
        <v>0</v>
      </c>
      <c r="P26" s="20" t="n">
        <v>0</v>
      </c>
      <c r="Q26" s="18" t="s">
        <v>182</v>
      </c>
      <c r="R26" s="20" t="s">
        <v>182</v>
      </c>
      <c r="S26" s="18" t="n">
        <v>0</v>
      </c>
      <c r="T26" s="20" t="n">
        <v>0</v>
      </c>
      <c r="U26" s="18" t="n">
        <v>0</v>
      </c>
      <c r="V26" s="20" t="n">
        <v>0</v>
      </c>
      <c r="W26" s="18" t="n">
        <v>3.96650679</v>
      </c>
      <c r="X26" s="20" t="n">
        <v>0.3574073</v>
      </c>
    </row>
    <row r="27" spans="1:24">
      <c r="A27" s="15" t="s">
        <v>202</v>
      </c>
      <c r="B27" s="17" t="n">
        <v>5299</v>
      </c>
      <c r="C27" s="18">
        <f>(186.0/B27*100)</f>
        <v/>
      </c>
      <c r="D27" s="19" t="n">
        <v>5113</v>
      </c>
      <c r="E27" s="18" t="n">
        <v>40.77913106</v>
      </c>
      <c r="F27" s="20" t="n">
        <v>0.6355126800000001</v>
      </c>
      <c r="G27" s="18" t="n">
        <v>23.50301616</v>
      </c>
      <c r="H27" s="20" t="n">
        <v>0.52547416</v>
      </c>
      <c r="I27" s="18" t="n">
        <v>12.28533175</v>
      </c>
      <c r="J27" s="20" t="n">
        <v>0.41237771</v>
      </c>
      <c r="K27" s="18" t="n">
        <v>6.07852299</v>
      </c>
      <c r="L27" s="20" t="n">
        <v>0.37630899</v>
      </c>
      <c r="M27" s="18" t="n">
        <v>3.82691557</v>
      </c>
      <c r="N27" s="20" t="n">
        <v>0.27321896</v>
      </c>
      <c r="O27" s="18" t="n">
        <v>1.21075947</v>
      </c>
      <c r="P27" s="20" t="n">
        <v>0.13630639</v>
      </c>
      <c r="Q27" s="18" t="s">
        <v>182</v>
      </c>
      <c r="R27" s="20" t="s">
        <v>182</v>
      </c>
      <c r="S27" s="18" t="n">
        <v>0</v>
      </c>
      <c r="T27" s="20" t="n">
        <v>0</v>
      </c>
      <c r="U27" s="18" t="n">
        <v>0</v>
      </c>
      <c r="V27" s="20" t="n">
        <v>0</v>
      </c>
      <c r="W27" s="18" t="n">
        <v>12.316323</v>
      </c>
      <c r="X27" s="20" t="n">
        <v>0.42576569</v>
      </c>
    </row>
    <row r="28" spans="1:24">
      <c r="A28" s="15" t="s">
        <v>203</v>
      </c>
      <c r="B28" s="17" t="n">
        <v>7568</v>
      </c>
      <c r="C28" s="18">
        <f>(135.0/B28*100)</f>
        <v/>
      </c>
      <c r="D28" s="19" t="n">
        <v>7433</v>
      </c>
      <c r="E28" s="18" t="n">
        <v>43.51187045</v>
      </c>
      <c r="F28" s="20" t="n">
        <v>1.0577426</v>
      </c>
      <c r="G28" s="18" t="n">
        <v>20.91321134</v>
      </c>
      <c r="H28" s="20" t="n">
        <v>0.52959059</v>
      </c>
      <c r="I28" s="18" t="n">
        <v>15.55362732</v>
      </c>
      <c r="J28" s="20" t="n">
        <v>0.62711067</v>
      </c>
      <c r="K28" s="18" t="n">
        <v>10.16553024</v>
      </c>
      <c r="L28" s="20" t="n">
        <v>0.40397119</v>
      </c>
      <c r="M28" s="18" t="n">
        <v>5.51595266</v>
      </c>
      <c r="N28" s="20" t="n">
        <v>0.36642168</v>
      </c>
      <c r="O28" s="18" t="n">
        <v>2.26184378</v>
      </c>
      <c r="P28" s="20" t="n">
        <v>0.33063322</v>
      </c>
      <c r="Q28" s="18" t="s">
        <v>182</v>
      </c>
      <c r="R28" s="20" t="s">
        <v>182</v>
      </c>
      <c r="S28" s="18" t="n">
        <v>0</v>
      </c>
      <c r="T28" s="20" t="n">
        <v>0</v>
      </c>
      <c r="U28" s="18" t="n">
        <v>0</v>
      </c>
      <c r="V28" s="20" t="n">
        <v>0</v>
      </c>
      <c r="W28" s="18" t="n">
        <v>2.07796422</v>
      </c>
      <c r="X28" s="20" t="n">
        <v>0.3348052</v>
      </c>
    </row>
    <row r="29" spans="1:24">
      <c r="A29" s="15" t="s">
        <v>204</v>
      </c>
      <c r="B29" s="17" t="n">
        <v>5385</v>
      </c>
      <c r="C29" s="18">
        <f>(37.0/B29*100)</f>
        <v/>
      </c>
      <c r="D29" s="19" t="n">
        <v>5348</v>
      </c>
      <c r="E29" s="18" t="n">
        <v>30.24168555</v>
      </c>
      <c r="F29" s="20" t="n">
        <v>0.84617574</v>
      </c>
      <c r="G29" s="18" t="n">
        <v>39.82582927</v>
      </c>
      <c r="H29" s="20" t="n">
        <v>0.79182787</v>
      </c>
      <c r="I29" s="18" t="n">
        <v>17.63309508</v>
      </c>
      <c r="J29" s="20" t="n">
        <v>0.71551625</v>
      </c>
      <c r="K29" s="18" t="n">
        <v>4.56934917</v>
      </c>
      <c r="L29" s="20" t="n">
        <v>0.33293498</v>
      </c>
      <c r="M29" s="18" t="n">
        <v>1.86621373</v>
      </c>
      <c r="N29" s="20" t="n">
        <v>0.22238886</v>
      </c>
      <c r="O29" s="18" t="n">
        <v>0.11230563</v>
      </c>
      <c r="P29" s="20" t="n">
        <v>0.03615354</v>
      </c>
      <c r="Q29" s="18" t="s">
        <v>182</v>
      </c>
      <c r="R29" s="20" t="s">
        <v>182</v>
      </c>
      <c r="S29" s="18" t="n">
        <v>2.76962022</v>
      </c>
      <c r="T29" s="20" t="n">
        <v>0.2415476</v>
      </c>
      <c r="U29" s="18" t="n">
        <v>0</v>
      </c>
      <c r="V29" s="20" t="n">
        <v>0</v>
      </c>
      <c r="W29" s="18" t="n">
        <v>2.98190134</v>
      </c>
      <c r="X29" s="20" t="n">
        <v>0.33065052</v>
      </c>
    </row>
    <row r="30" spans="1:24">
      <c r="A30" s="15" t="s">
        <v>205</v>
      </c>
      <c r="B30" s="17" t="n">
        <v>4520</v>
      </c>
      <c r="C30" s="18">
        <f>(577.0/B30*100)</f>
        <v/>
      </c>
      <c r="D30" s="19" t="n">
        <v>3943</v>
      </c>
      <c r="E30" s="18" t="n">
        <v>22.23710163</v>
      </c>
      <c r="F30" s="20" t="n">
        <v>0.86185326</v>
      </c>
      <c r="G30" s="18" t="n">
        <v>30.099583</v>
      </c>
      <c r="H30" s="20" t="n">
        <v>0.96876737</v>
      </c>
      <c r="I30" s="18" t="n">
        <v>24.67239644</v>
      </c>
      <c r="J30" s="20" t="n">
        <v>0.81860772</v>
      </c>
      <c r="K30" s="18" t="n">
        <v>9.15467993</v>
      </c>
      <c r="L30" s="20" t="n">
        <v>0.5824487</v>
      </c>
      <c r="M30" s="18" t="n">
        <v>4.91392735</v>
      </c>
      <c r="N30" s="20" t="n">
        <v>0.39950038</v>
      </c>
      <c r="O30" s="18" t="n">
        <v>0.80788731</v>
      </c>
      <c r="P30" s="20" t="n">
        <v>0.15690365</v>
      </c>
      <c r="Q30" s="18" t="s">
        <v>182</v>
      </c>
      <c r="R30" s="20" t="s">
        <v>182</v>
      </c>
      <c r="S30" s="18" t="n">
        <v>0</v>
      </c>
      <c r="T30" s="20" t="n">
        <v>0</v>
      </c>
      <c r="U30" s="18" t="n">
        <v>0</v>
      </c>
      <c r="V30" s="20" t="n">
        <v>0</v>
      </c>
      <c r="W30" s="18" t="n">
        <v>8.114424339999999</v>
      </c>
      <c r="X30" s="20" t="n">
        <v>0.73849885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49.44866305</v>
      </c>
      <c r="F32" s="20" t="n">
        <v>1.34210967</v>
      </c>
      <c r="G32" s="18" t="n">
        <v>23.82740562</v>
      </c>
      <c r="H32" s="20" t="n">
        <v>0.90525842</v>
      </c>
      <c r="I32" s="18" t="n">
        <v>11.82094515</v>
      </c>
      <c r="J32" s="20" t="n">
        <v>0.58572258</v>
      </c>
      <c r="K32" s="18" t="n">
        <v>6.81572481</v>
      </c>
      <c r="L32" s="20" t="n">
        <v>0.48565688</v>
      </c>
      <c r="M32" s="18" t="n">
        <v>4.17943573</v>
      </c>
      <c r="N32" s="20" t="n">
        <v>0.32660603</v>
      </c>
      <c r="O32" s="18" t="n">
        <v>0.34528398</v>
      </c>
      <c r="P32" s="20" t="n">
        <v>0.08411763</v>
      </c>
      <c r="Q32" s="18" t="s">
        <v>182</v>
      </c>
      <c r="R32" s="20" t="s">
        <v>182</v>
      </c>
      <c r="S32" s="18" t="n">
        <v>0</v>
      </c>
      <c r="T32" s="20" t="n">
        <v>0</v>
      </c>
      <c r="U32" s="18" t="n">
        <v>0</v>
      </c>
      <c r="V32" s="20" t="n">
        <v>0</v>
      </c>
      <c r="W32" s="18" t="n">
        <v>3.56254165</v>
      </c>
      <c r="X32" s="20" t="n">
        <v>0.3561674</v>
      </c>
    </row>
    <row r="33" spans="1:24">
      <c r="A33" s="15" t="s">
        <v>208</v>
      </c>
      <c r="B33" s="17" t="n">
        <v>7325</v>
      </c>
      <c r="C33" s="18">
        <f>(246.0/B33*100)</f>
        <v/>
      </c>
      <c r="D33" s="19" t="n">
        <v>7079</v>
      </c>
      <c r="E33" s="18" t="n">
        <v>23.20784741</v>
      </c>
      <c r="F33" s="20" t="n">
        <v>0.86761811</v>
      </c>
      <c r="G33" s="18" t="n">
        <v>32.84739164</v>
      </c>
      <c r="H33" s="20" t="n">
        <v>0.77025619</v>
      </c>
      <c r="I33" s="18" t="n">
        <v>23.26701547</v>
      </c>
      <c r="J33" s="20" t="n">
        <v>0.77388687</v>
      </c>
      <c r="K33" s="18" t="n">
        <v>11.00753637</v>
      </c>
      <c r="L33" s="20" t="n">
        <v>0.49140332</v>
      </c>
      <c r="M33" s="18" t="n">
        <v>5.63338833</v>
      </c>
      <c r="N33" s="20" t="n">
        <v>0.37802257</v>
      </c>
      <c r="O33" s="18" t="n">
        <v>0.23146691</v>
      </c>
      <c r="P33" s="20" t="n">
        <v>0.06110415</v>
      </c>
      <c r="Q33" s="18" t="s">
        <v>182</v>
      </c>
      <c r="R33" s="20" t="s">
        <v>182</v>
      </c>
      <c r="S33" s="18" t="n">
        <v>0</v>
      </c>
      <c r="T33" s="20" t="n">
        <v>0</v>
      </c>
      <c r="U33" s="18" t="n">
        <v>0</v>
      </c>
      <c r="V33" s="20" t="n">
        <v>0</v>
      </c>
      <c r="W33" s="18" t="n">
        <v>3.80535388</v>
      </c>
      <c r="X33" s="20" t="n">
        <v>0.37978538</v>
      </c>
    </row>
    <row r="34" spans="1:24">
      <c r="A34" s="15" t="s">
        <v>209</v>
      </c>
      <c r="B34" s="17" t="n">
        <v>6350</v>
      </c>
      <c r="C34" s="18">
        <f>(87.0/B34*100)</f>
        <v/>
      </c>
      <c r="D34" s="19" t="n">
        <v>6263</v>
      </c>
      <c r="E34" s="18" t="n">
        <v>31.20126505</v>
      </c>
      <c r="F34" s="20" t="n">
        <v>0.96216196</v>
      </c>
      <c r="G34" s="18" t="n">
        <v>29.25175628</v>
      </c>
      <c r="H34" s="20" t="n">
        <v>0.76764546</v>
      </c>
      <c r="I34" s="18" t="n">
        <v>14.34605722</v>
      </c>
      <c r="J34" s="20" t="n">
        <v>0.49158844</v>
      </c>
      <c r="K34" s="18" t="n">
        <v>8.074741899999999</v>
      </c>
      <c r="L34" s="20" t="n">
        <v>0.39382309</v>
      </c>
      <c r="M34" s="18" t="n">
        <v>5.9995299</v>
      </c>
      <c r="N34" s="20" t="n">
        <v>0.36521922</v>
      </c>
      <c r="O34" s="18" t="n">
        <v>1.16659714</v>
      </c>
      <c r="P34" s="20" t="n">
        <v>0.13799501</v>
      </c>
      <c r="Q34" s="18" t="s">
        <v>182</v>
      </c>
      <c r="R34" s="20" t="s">
        <v>182</v>
      </c>
      <c r="S34" s="18" t="n">
        <v>2.58008762</v>
      </c>
      <c r="T34" s="20" t="n">
        <v>0.5353811000000001</v>
      </c>
      <c r="U34" s="18" t="n">
        <v>0</v>
      </c>
      <c r="V34" s="20" t="n">
        <v>0</v>
      </c>
      <c r="W34" s="18" t="n">
        <v>7.3799649</v>
      </c>
      <c r="X34" s="20" t="n">
        <v>0.56255564</v>
      </c>
    </row>
    <row r="35" spans="1:24">
      <c r="A35" s="15" t="s">
        <v>210</v>
      </c>
      <c r="B35" s="17" t="n">
        <v>6406</v>
      </c>
      <c r="C35" s="18">
        <f>(76.0/B35*100)</f>
        <v/>
      </c>
      <c r="D35" s="19" t="n">
        <v>6330</v>
      </c>
      <c r="E35" s="18" t="n">
        <v>27.06390011</v>
      </c>
      <c r="F35" s="20" t="n">
        <v>0.650786</v>
      </c>
      <c r="G35" s="18" t="n">
        <v>37.64206197</v>
      </c>
      <c r="H35" s="20" t="n">
        <v>0.74676725</v>
      </c>
      <c r="I35" s="18" t="n">
        <v>17.40738948</v>
      </c>
      <c r="J35" s="20" t="n">
        <v>0.65420978</v>
      </c>
      <c r="K35" s="18" t="n">
        <v>7.30636995</v>
      </c>
      <c r="L35" s="20" t="n">
        <v>0.40140324</v>
      </c>
      <c r="M35" s="18" t="n">
        <v>3.73097824</v>
      </c>
      <c r="N35" s="20" t="n">
        <v>0.29219204</v>
      </c>
      <c r="O35" s="18" t="n">
        <v>0.52845563</v>
      </c>
      <c r="P35" s="20" t="n">
        <v>0.09285879</v>
      </c>
      <c r="Q35" s="18" t="s">
        <v>182</v>
      </c>
      <c r="R35" s="20" t="s">
        <v>182</v>
      </c>
      <c r="S35" s="18" t="n">
        <v>1.04219496</v>
      </c>
      <c r="T35" s="20" t="n">
        <v>0.05701847</v>
      </c>
      <c r="U35" s="18" t="n">
        <v>0</v>
      </c>
      <c r="V35" s="20" t="n">
        <v>0</v>
      </c>
      <c r="W35" s="18" t="n">
        <v>5.27864966</v>
      </c>
      <c r="X35" s="20" t="n">
        <v>0.25735184</v>
      </c>
    </row>
    <row r="36" spans="1:24">
      <c r="A36" s="15" t="s">
        <v>211</v>
      </c>
      <c r="B36" s="17" t="n">
        <v>6736</v>
      </c>
      <c r="C36" s="18">
        <f>(54.0/B36*100)</f>
        <v/>
      </c>
      <c r="D36" s="19" t="n">
        <v>6682</v>
      </c>
      <c r="E36" s="18" t="n">
        <v>37.86211769</v>
      </c>
      <c r="F36" s="20" t="n">
        <v>1.24127056</v>
      </c>
      <c r="G36" s="18" t="n">
        <v>31.245381</v>
      </c>
      <c r="H36" s="20" t="n">
        <v>0.87707396</v>
      </c>
      <c r="I36" s="18" t="n">
        <v>15.6171152</v>
      </c>
      <c r="J36" s="20" t="n">
        <v>0.63440907</v>
      </c>
      <c r="K36" s="18" t="n">
        <v>6.61444714</v>
      </c>
      <c r="L36" s="20" t="n">
        <v>0.41435808</v>
      </c>
      <c r="M36" s="18" t="n">
        <v>3.6927319</v>
      </c>
      <c r="N36" s="20" t="n">
        <v>0.28834484</v>
      </c>
      <c r="O36" s="18" t="n">
        <v>0.41568488</v>
      </c>
      <c r="P36" s="20" t="n">
        <v>0.08133863</v>
      </c>
      <c r="Q36" s="18" t="s">
        <v>182</v>
      </c>
      <c r="R36" s="20" t="s">
        <v>182</v>
      </c>
      <c r="S36" s="18" t="n">
        <v>0</v>
      </c>
      <c r="T36" s="20" t="n">
        <v>0</v>
      </c>
      <c r="U36" s="18" t="n">
        <v>0</v>
      </c>
      <c r="V36" s="20" t="n">
        <v>0</v>
      </c>
      <c r="W36" s="18" t="n">
        <v>4.55252218</v>
      </c>
      <c r="X36" s="20" t="n">
        <v>0.33717526</v>
      </c>
    </row>
    <row r="37" spans="1:24">
      <c r="A37" s="15" t="s">
        <v>212</v>
      </c>
      <c r="B37" s="17" t="n">
        <v>5458</v>
      </c>
      <c r="C37" s="18">
        <f>(271.0/B37*100)</f>
        <v/>
      </c>
      <c r="D37" s="19" t="n">
        <v>5187</v>
      </c>
      <c r="E37" s="18" t="n">
        <v>23.48862484</v>
      </c>
      <c r="F37" s="20" t="n">
        <v>0.95269448</v>
      </c>
      <c r="G37" s="18" t="n">
        <v>30.23520222</v>
      </c>
      <c r="H37" s="20" t="n">
        <v>0.9083903800000001</v>
      </c>
      <c r="I37" s="18" t="n">
        <v>21.14000145</v>
      </c>
      <c r="J37" s="20" t="n">
        <v>0.8431283899999999</v>
      </c>
      <c r="K37" s="18" t="n">
        <v>8.12808414</v>
      </c>
      <c r="L37" s="20" t="n">
        <v>0.47592795</v>
      </c>
      <c r="M37" s="18" t="n">
        <v>4.93908715</v>
      </c>
      <c r="N37" s="20" t="n">
        <v>0.30661658</v>
      </c>
      <c r="O37" s="18" t="n">
        <v>0.78801617</v>
      </c>
      <c r="P37" s="20" t="n">
        <v>0.13947193</v>
      </c>
      <c r="Q37" s="18" t="s">
        <v>182</v>
      </c>
      <c r="R37" s="20" t="s">
        <v>182</v>
      </c>
      <c r="S37" s="18" t="n">
        <v>0</v>
      </c>
      <c r="T37" s="20" t="n">
        <v>0</v>
      </c>
      <c r="U37" s="18" t="n">
        <v>0</v>
      </c>
      <c r="V37" s="20" t="n">
        <v>0</v>
      </c>
      <c r="W37" s="18" t="n">
        <v>11.28098403</v>
      </c>
      <c r="X37" s="20" t="n">
        <v>0.94821128</v>
      </c>
    </row>
    <row r="38" spans="1:24">
      <c r="A38" s="15" t="s">
        <v>213</v>
      </c>
      <c r="B38" s="17" t="n">
        <v>5860</v>
      </c>
      <c r="C38" s="18">
        <f>(68.0/B38*100)</f>
        <v/>
      </c>
      <c r="D38" s="19" t="n">
        <v>5792</v>
      </c>
      <c r="E38" s="18" t="n">
        <v>47.14231598</v>
      </c>
      <c r="F38" s="20" t="n">
        <v>1.18546752</v>
      </c>
      <c r="G38" s="18" t="n">
        <v>25.33385535</v>
      </c>
      <c r="H38" s="20" t="n">
        <v>0.74430888</v>
      </c>
      <c r="I38" s="18" t="n">
        <v>11.05058663</v>
      </c>
      <c r="J38" s="20" t="n">
        <v>0.63957893</v>
      </c>
      <c r="K38" s="18" t="n">
        <v>4.05446006</v>
      </c>
      <c r="L38" s="20" t="n">
        <v>0.36880216</v>
      </c>
      <c r="M38" s="18" t="n">
        <v>2.53568957</v>
      </c>
      <c r="N38" s="20" t="n">
        <v>0.22425144</v>
      </c>
      <c r="O38" s="18" t="n">
        <v>0.63908881</v>
      </c>
      <c r="P38" s="20" t="n">
        <v>0.12651194</v>
      </c>
      <c r="Q38" s="18" t="s">
        <v>182</v>
      </c>
      <c r="R38" s="20" t="s">
        <v>182</v>
      </c>
      <c r="S38" s="18" t="n">
        <v>0</v>
      </c>
      <c r="T38" s="20" t="n">
        <v>0</v>
      </c>
      <c r="U38" s="18" t="n">
        <v>0</v>
      </c>
      <c r="V38" s="20" t="n">
        <v>0</v>
      </c>
      <c r="W38" s="18" t="n">
        <v>9.24400359</v>
      </c>
      <c r="X38" s="20" t="n">
        <v>0.65552225</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31.42611439</v>
      </c>
      <c r="F40" s="20" t="n">
        <v>1.57896171</v>
      </c>
      <c r="G40" s="18" t="n">
        <v>23.2150731</v>
      </c>
      <c r="H40" s="20" t="n">
        <v>1.01409881</v>
      </c>
      <c r="I40" s="18" t="n">
        <v>17.4975693</v>
      </c>
      <c r="J40" s="20" t="n">
        <v>0.9735384500000001</v>
      </c>
      <c r="K40" s="18" t="n">
        <v>6.88231091</v>
      </c>
      <c r="L40" s="20" t="n">
        <v>0.43579875</v>
      </c>
      <c r="M40" s="18" t="n">
        <v>3.97137716</v>
      </c>
      <c r="N40" s="20" t="n">
        <v>0.31577352</v>
      </c>
      <c r="O40" s="18" t="n">
        <v>0.41370479</v>
      </c>
      <c r="P40" s="20" t="n">
        <v>0.09597839</v>
      </c>
      <c r="Q40" s="18" t="s">
        <v>182</v>
      </c>
      <c r="R40" s="20" t="s">
        <v>182</v>
      </c>
      <c r="S40" s="18" t="n">
        <v>9.003766690000001</v>
      </c>
      <c r="T40" s="20" t="n">
        <v>0.20144504</v>
      </c>
      <c r="U40" s="18" t="n">
        <v>0</v>
      </c>
      <c r="V40" s="20" t="n">
        <v>0</v>
      </c>
      <c r="W40" s="18" t="n">
        <v>7.59008365</v>
      </c>
      <c r="X40" s="20" t="n">
        <v>0.76239114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30.91176546</v>
      </c>
      <c r="F46" s="20" t="n">
        <v>0.81341782</v>
      </c>
      <c r="G46" s="18" t="n">
        <v>10.46353334</v>
      </c>
      <c r="H46" s="20" t="n">
        <v>0.40653766</v>
      </c>
      <c r="I46" s="18" t="n">
        <v>8.28400783</v>
      </c>
      <c r="J46" s="20" t="n">
        <v>0.42026891</v>
      </c>
      <c r="K46" s="18" t="n">
        <v>6.84954098</v>
      </c>
      <c r="L46" s="20" t="n">
        <v>0.28444495</v>
      </c>
      <c r="M46" s="18" t="n">
        <v>5.05839675</v>
      </c>
      <c r="N46" s="20" t="n">
        <v>0.19889327</v>
      </c>
      <c r="O46" s="18" t="n">
        <v>1.14077814</v>
      </c>
      <c r="P46" s="20" t="n">
        <v>0.1017309</v>
      </c>
      <c r="Q46" s="18" t="s">
        <v>182</v>
      </c>
      <c r="R46" s="20" t="s">
        <v>182</v>
      </c>
      <c r="S46" s="18" t="n">
        <v>0</v>
      </c>
      <c r="T46" s="20" t="n">
        <v>0</v>
      </c>
      <c r="U46" s="18" t="n">
        <v>0</v>
      </c>
      <c r="V46" s="20" t="n">
        <v>0</v>
      </c>
      <c r="W46" s="18" t="n">
        <v>37.2919775</v>
      </c>
      <c r="X46" s="20" t="n">
        <v>1.26899811</v>
      </c>
    </row>
    <row r="47" spans="1:24">
      <c r="A47" s="15" t="s">
        <v>222</v>
      </c>
      <c r="B47" s="17" t="n">
        <v>5928</v>
      </c>
      <c r="C47" s="18">
        <f>(162.0/B47*100)</f>
        <v/>
      </c>
      <c r="D47" s="19" t="n">
        <v>5766</v>
      </c>
      <c r="E47" s="18" t="n">
        <v>28.64715803</v>
      </c>
      <c r="F47" s="20" t="n">
        <v>0.9800024899999999</v>
      </c>
      <c r="G47" s="18" t="n">
        <v>20.25810234</v>
      </c>
      <c r="H47" s="20" t="n">
        <v>0.73817572</v>
      </c>
      <c r="I47" s="18" t="n">
        <v>13.34069736</v>
      </c>
      <c r="J47" s="20" t="n">
        <v>0.5403870200000001</v>
      </c>
      <c r="K47" s="18" t="n">
        <v>11.45646311</v>
      </c>
      <c r="L47" s="20" t="n">
        <v>0.45235531</v>
      </c>
      <c r="M47" s="18" t="n">
        <v>7.64436741</v>
      </c>
      <c r="N47" s="20" t="n">
        <v>0.40461066</v>
      </c>
      <c r="O47" s="18" t="n">
        <v>1.43860706</v>
      </c>
      <c r="P47" s="20" t="n">
        <v>0.18756808</v>
      </c>
      <c r="Q47" s="18" t="s">
        <v>182</v>
      </c>
      <c r="R47" s="20" t="s">
        <v>182</v>
      </c>
      <c r="S47" s="18" t="n">
        <v>0</v>
      </c>
      <c r="T47" s="20" t="n">
        <v>0</v>
      </c>
      <c r="U47" s="18" t="n">
        <v>0</v>
      </c>
      <c r="V47" s="20" t="n">
        <v>0</v>
      </c>
      <c r="W47" s="18" t="n">
        <v>17.21460469</v>
      </c>
      <c r="X47" s="20" t="n">
        <v>1.10571237</v>
      </c>
    </row>
    <row r="48" spans="1:24">
      <c r="A48" s="15" t="s">
        <v>223</v>
      </c>
      <c r="B48" s="17" t="n">
        <v>9841</v>
      </c>
      <c r="C48" s="18">
        <f>(19.0/B48*100)</f>
        <v/>
      </c>
      <c r="D48" s="19" t="n">
        <v>9822</v>
      </c>
      <c r="E48" s="18" t="n">
        <v>63.52499557</v>
      </c>
      <c r="F48" s="20" t="n">
        <v>1.00098279</v>
      </c>
      <c r="G48" s="18" t="n">
        <v>14.93333712</v>
      </c>
      <c r="H48" s="20" t="n">
        <v>0.47249926</v>
      </c>
      <c r="I48" s="18" t="n">
        <v>11.81747237</v>
      </c>
      <c r="J48" s="20" t="n">
        <v>0.50133068</v>
      </c>
      <c r="K48" s="18" t="n">
        <v>2.96712788</v>
      </c>
      <c r="L48" s="20" t="n">
        <v>0.23122576</v>
      </c>
      <c r="M48" s="18" t="n">
        <v>2.36734342</v>
      </c>
      <c r="N48" s="20" t="n">
        <v>0.26908225</v>
      </c>
      <c r="O48" s="18" t="n">
        <v>2.15559195</v>
      </c>
      <c r="P48" s="20" t="n">
        <v>0.33339127</v>
      </c>
      <c r="Q48" s="18" t="s">
        <v>182</v>
      </c>
      <c r="R48" s="20" t="s">
        <v>182</v>
      </c>
      <c r="S48" s="18" t="n">
        <v>0</v>
      </c>
      <c r="T48" s="20" t="n">
        <v>0</v>
      </c>
      <c r="U48" s="18" t="n">
        <v>0</v>
      </c>
      <c r="V48" s="20" t="n">
        <v>0</v>
      </c>
      <c r="W48" s="18" t="n">
        <v>2.23413169</v>
      </c>
      <c r="X48" s="20" t="n">
        <v>0.39736183</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30.40995202</v>
      </c>
      <c r="F50" s="20" t="n">
        <v>0.82452276</v>
      </c>
      <c r="G50" s="18" t="n">
        <v>21.52479585</v>
      </c>
      <c r="H50" s="20" t="n">
        <v>0.5383914</v>
      </c>
      <c r="I50" s="18" t="n">
        <v>18.48969376</v>
      </c>
      <c r="J50" s="20" t="n">
        <v>0.55462498</v>
      </c>
      <c r="K50" s="18" t="n">
        <v>12.76924875</v>
      </c>
      <c r="L50" s="20" t="n">
        <v>0.53061334</v>
      </c>
      <c r="M50" s="18" t="n">
        <v>7.5928421</v>
      </c>
      <c r="N50" s="20" t="n">
        <v>0.38344489</v>
      </c>
      <c r="O50" s="18" t="n">
        <v>1.74613723</v>
      </c>
      <c r="P50" s="20" t="n">
        <v>0.26468044</v>
      </c>
      <c r="Q50" s="18" t="s">
        <v>182</v>
      </c>
      <c r="R50" s="20" t="s">
        <v>182</v>
      </c>
      <c r="S50" s="18" t="n">
        <v>0</v>
      </c>
      <c r="T50" s="20" t="n">
        <v>0</v>
      </c>
      <c r="U50" s="18" t="n">
        <v>0</v>
      </c>
      <c r="V50" s="20" t="n">
        <v>0</v>
      </c>
      <c r="W50" s="18" t="n">
        <v>7.4673303</v>
      </c>
      <c r="X50" s="20" t="n">
        <v>0.65850338</v>
      </c>
    </row>
    <row r="51" spans="1:24">
      <c r="A51" s="15" t="s">
        <v>226</v>
      </c>
      <c r="B51" s="17" t="n">
        <v>6866</v>
      </c>
      <c r="C51" s="18">
        <f>(117.0/B51*100)</f>
        <v/>
      </c>
      <c r="D51" s="19" t="n">
        <v>6749</v>
      </c>
      <c r="E51" s="18" t="n">
        <v>38.96630079</v>
      </c>
      <c r="F51" s="20" t="n">
        <v>1.13649917</v>
      </c>
      <c r="G51" s="18" t="n">
        <v>14.00774914</v>
      </c>
      <c r="H51" s="20" t="n">
        <v>0.6442513</v>
      </c>
      <c r="I51" s="18" t="n">
        <v>10.89583129</v>
      </c>
      <c r="J51" s="20" t="n">
        <v>0.50322228</v>
      </c>
      <c r="K51" s="18" t="n">
        <v>7.47749725</v>
      </c>
      <c r="L51" s="20" t="n">
        <v>0.34744034</v>
      </c>
      <c r="M51" s="18" t="n">
        <v>6.21682707</v>
      </c>
      <c r="N51" s="20" t="n">
        <v>0.44308824</v>
      </c>
      <c r="O51" s="18" t="n">
        <v>0.58301091</v>
      </c>
      <c r="P51" s="20" t="n">
        <v>0.10105253</v>
      </c>
      <c r="Q51" s="18" t="s">
        <v>182</v>
      </c>
      <c r="R51" s="20" t="s">
        <v>182</v>
      </c>
      <c r="S51" s="18" t="n">
        <v>10.58157789</v>
      </c>
      <c r="T51" s="20" t="n">
        <v>0.61231698</v>
      </c>
      <c r="U51" s="18" t="n">
        <v>0</v>
      </c>
      <c r="V51" s="20" t="n">
        <v>0</v>
      </c>
      <c r="W51" s="18" t="n">
        <v>11.27120566</v>
      </c>
      <c r="X51" s="20" t="n">
        <v>1.23882028</v>
      </c>
    </row>
    <row r="52" spans="1:24">
      <c r="A52" s="15" t="s">
        <v>227</v>
      </c>
      <c r="B52" s="17" t="n">
        <v>5809</v>
      </c>
      <c r="C52" s="18">
        <f>(119.0/B52*100)</f>
        <v/>
      </c>
      <c r="D52" s="19" t="n">
        <v>5690</v>
      </c>
      <c r="E52" s="18" t="n">
        <v>47.74701112</v>
      </c>
      <c r="F52" s="20" t="n">
        <v>1.41680252</v>
      </c>
      <c r="G52" s="18" t="n">
        <v>21.27945909</v>
      </c>
      <c r="H52" s="20" t="n">
        <v>0.67874108</v>
      </c>
      <c r="I52" s="18" t="n">
        <v>12.94890889</v>
      </c>
      <c r="J52" s="20" t="n">
        <v>0.65245905</v>
      </c>
      <c r="K52" s="18" t="n">
        <v>6.78999358</v>
      </c>
      <c r="L52" s="20" t="n">
        <v>0.38346049</v>
      </c>
      <c r="M52" s="18" t="n">
        <v>4.30112646</v>
      </c>
      <c r="N52" s="20" t="n">
        <v>0.30072936</v>
      </c>
      <c r="O52" s="18" t="n">
        <v>0.34059407</v>
      </c>
      <c r="P52" s="20" t="n">
        <v>0.08846993</v>
      </c>
      <c r="Q52" s="18" t="s">
        <v>182</v>
      </c>
      <c r="R52" s="20" t="s">
        <v>182</v>
      </c>
      <c r="S52" s="18" t="n">
        <v>0</v>
      </c>
      <c r="T52" s="20" t="n">
        <v>0</v>
      </c>
      <c r="U52" s="18" t="n">
        <v>0</v>
      </c>
      <c r="V52" s="20" t="n">
        <v>0</v>
      </c>
      <c r="W52" s="18" t="n">
        <v>6.59290678</v>
      </c>
      <c r="X52" s="20" t="n">
        <v>0.52341339</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39.25776914</v>
      </c>
      <c r="F54" s="20" t="n">
        <v>1.21172798</v>
      </c>
      <c r="G54" s="18" t="n">
        <v>13.69382867</v>
      </c>
      <c r="H54" s="20" t="n">
        <v>0.67937458</v>
      </c>
      <c r="I54" s="18" t="n">
        <v>10.19178036</v>
      </c>
      <c r="J54" s="20" t="n">
        <v>0.56746738</v>
      </c>
      <c r="K54" s="18" t="n">
        <v>11.14945685</v>
      </c>
      <c r="L54" s="20" t="n">
        <v>0.60850538</v>
      </c>
      <c r="M54" s="18" t="n">
        <v>7.44835956</v>
      </c>
      <c r="N54" s="20" t="n">
        <v>0.49134327</v>
      </c>
      <c r="O54" s="18" t="n">
        <v>3.36640988</v>
      </c>
      <c r="P54" s="20" t="n">
        <v>0.32451355</v>
      </c>
      <c r="Q54" s="18" t="s">
        <v>182</v>
      </c>
      <c r="R54" s="20" t="s">
        <v>182</v>
      </c>
      <c r="S54" s="18" t="n">
        <v>0</v>
      </c>
      <c r="T54" s="20" t="n">
        <v>0</v>
      </c>
      <c r="U54" s="18" t="n">
        <v>0</v>
      </c>
      <c r="V54" s="20" t="n">
        <v>0</v>
      </c>
      <c r="W54" s="18" t="n">
        <v>14.89239554</v>
      </c>
      <c r="X54" s="20" t="n">
        <v>0.96335991</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41.64828293</v>
      </c>
      <c r="F56" s="20" t="n">
        <v>1.05766266</v>
      </c>
      <c r="G56" s="18" t="n">
        <v>30.06765076</v>
      </c>
      <c r="H56" s="20" t="n">
        <v>0.89821019</v>
      </c>
      <c r="I56" s="18" t="n">
        <v>16.94959482</v>
      </c>
      <c r="J56" s="20" t="n">
        <v>0.6750453199999999</v>
      </c>
      <c r="K56" s="18" t="n">
        <v>4.94109976</v>
      </c>
      <c r="L56" s="20" t="n">
        <v>0.37841952</v>
      </c>
      <c r="M56" s="18" t="n">
        <v>3.3755449</v>
      </c>
      <c r="N56" s="20" t="n">
        <v>0.28802202</v>
      </c>
      <c r="O56" s="18" t="n">
        <v>0.86016939</v>
      </c>
      <c r="P56" s="20" t="n">
        <v>0.13748164</v>
      </c>
      <c r="Q56" s="18" t="s">
        <v>182</v>
      </c>
      <c r="R56" s="20" t="s">
        <v>182</v>
      </c>
      <c r="S56" s="18" t="n">
        <v>0</v>
      </c>
      <c r="T56" s="20" t="n">
        <v>0</v>
      </c>
      <c r="U56" s="18" t="n">
        <v>0</v>
      </c>
      <c r="V56" s="20" t="n">
        <v>0</v>
      </c>
      <c r="W56" s="18" t="n">
        <v>2.15765744</v>
      </c>
      <c r="X56" s="20" t="n">
        <v>0.31764685</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39.99887964</v>
      </c>
      <c r="F61" s="20" t="n">
        <v>0.98968246</v>
      </c>
      <c r="G61" s="18" t="n">
        <v>24.12568448</v>
      </c>
      <c r="H61" s="20" t="n">
        <v>0.7468841000000001</v>
      </c>
      <c r="I61" s="18" t="n">
        <v>14.54336222</v>
      </c>
      <c r="J61" s="20" t="n">
        <v>0.52386723</v>
      </c>
      <c r="K61" s="18" t="n">
        <v>8.41978692</v>
      </c>
      <c r="L61" s="20" t="n">
        <v>0.3967302</v>
      </c>
      <c r="M61" s="18" t="n">
        <v>6.27506591</v>
      </c>
      <c r="N61" s="20" t="n">
        <v>0.32867055</v>
      </c>
      <c r="O61" s="18" t="n">
        <v>1.11512449</v>
      </c>
      <c r="P61" s="20" t="n">
        <v>0.15885075</v>
      </c>
      <c r="Q61" s="18" t="s">
        <v>182</v>
      </c>
      <c r="R61" s="20" t="s">
        <v>182</v>
      </c>
      <c r="S61" s="18" t="n">
        <v>0</v>
      </c>
      <c r="T61" s="20" t="n">
        <v>0</v>
      </c>
      <c r="U61" s="18" t="n">
        <v>0</v>
      </c>
      <c r="V61" s="20" t="n">
        <v>0</v>
      </c>
      <c r="W61" s="18" t="n">
        <v>5.52209633</v>
      </c>
      <c r="X61" s="20" t="n">
        <v>0.65914014</v>
      </c>
    </row>
    <row r="62" spans="1:24">
      <c r="A62" s="15" t="s">
        <v>237</v>
      </c>
      <c r="B62" s="17" t="n">
        <v>4476</v>
      </c>
      <c r="C62" s="18">
        <f>(5.0/B62*100)</f>
        <v/>
      </c>
      <c r="D62" s="19" t="n">
        <v>4471</v>
      </c>
      <c r="E62" s="18" t="n">
        <v>54.32169859</v>
      </c>
      <c r="F62" s="20" t="n">
        <v>0.68110217</v>
      </c>
      <c r="G62" s="18" t="n">
        <v>24.93954765</v>
      </c>
      <c r="H62" s="20" t="n">
        <v>0.67020814</v>
      </c>
      <c r="I62" s="18" t="n">
        <v>13.42758242</v>
      </c>
      <c r="J62" s="20" t="n">
        <v>0.48333551</v>
      </c>
      <c r="K62" s="18" t="n">
        <v>3.73159067</v>
      </c>
      <c r="L62" s="20" t="n">
        <v>0.28907956</v>
      </c>
      <c r="M62" s="18" t="n">
        <v>1.70077824</v>
      </c>
      <c r="N62" s="20" t="n">
        <v>0.23292014</v>
      </c>
      <c r="O62" s="18" t="n">
        <v>0.58527585</v>
      </c>
      <c r="P62" s="20" t="n">
        <v>0.13101018</v>
      </c>
      <c r="Q62" s="18" t="s">
        <v>182</v>
      </c>
      <c r="R62" s="20" t="s">
        <v>182</v>
      </c>
      <c r="S62" s="18" t="n">
        <v>0</v>
      </c>
      <c r="T62" s="20" t="n">
        <v>0</v>
      </c>
      <c r="U62" s="18" t="n">
        <v>0</v>
      </c>
      <c r="V62" s="20" t="n">
        <v>0</v>
      </c>
      <c r="W62" s="18" t="n">
        <v>1.29352659</v>
      </c>
      <c r="X62" s="20" t="n">
        <v>0.15627663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54.88056383</v>
      </c>
      <c r="F67" s="20" t="n">
        <v>0.99907753</v>
      </c>
      <c r="G67" s="18" t="n">
        <v>16.87143409</v>
      </c>
      <c r="H67" s="20" t="n">
        <v>0.64648251</v>
      </c>
      <c r="I67" s="18" t="n">
        <v>11.86576503</v>
      </c>
      <c r="J67" s="20" t="n">
        <v>0.51635304</v>
      </c>
      <c r="K67" s="18" t="n">
        <v>6.32571</v>
      </c>
      <c r="L67" s="20" t="n">
        <v>0.35415489</v>
      </c>
      <c r="M67" s="18" t="n">
        <v>2.55086868</v>
      </c>
      <c r="N67" s="20" t="n">
        <v>0.24652347</v>
      </c>
      <c r="O67" s="18" t="n">
        <v>4.25439598</v>
      </c>
      <c r="P67" s="20" t="n">
        <v>0.34243169</v>
      </c>
      <c r="Q67" s="18" t="s">
        <v>182</v>
      </c>
      <c r="R67" s="20" t="s">
        <v>182</v>
      </c>
      <c r="S67" s="18" t="n">
        <v>0</v>
      </c>
      <c r="T67" s="20" t="n">
        <v>0</v>
      </c>
      <c r="U67" s="18" t="n">
        <v>0</v>
      </c>
      <c r="V67" s="20" t="n">
        <v>0</v>
      </c>
      <c r="W67" s="18" t="n">
        <v>3.25126239</v>
      </c>
      <c r="X67" s="20" t="n">
        <v>0.27659156</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39.18904755</v>
      </c>
      <c r="F70" s="20" t="n">
        <v>0.96916546</v>
      </c>
      <c r="G70" s="18" t="n">
        <v>16.25567</v>
      </c>
      <c r="H70" s="20" t="n">
        <v>0.76894354</v>
      </c>
      <c r="I70" s="18" t="n">
        <v>15.07850537</v>
      </c>
      <c r="J70" s="20" t="n">
        <v>0.58740168</v>
      </c>
      <c r="K70" s="18" t="n">
        <v>13.05998853</v>
      </c>
      <c r="L70" s="20" t="n">
        <v>0.55107264</v>
      </c>
      <c r="M70" s="18" t="n">
        <v>8.9846837</v>
      </c>
      <c r="N70" s="20" t="n">
        <v>0.45444828</v>
      </c>
      <c r="O70" s="18" t="n">
        <v>0.78554432</v>
      </c>
      <c r="P70" s="20" t="n">
        <v>0.1032537</v>
      </c>
      <c r="Q70" s="18" t="s">
        <v>182</v>
      </c>
      <c r="R70" s="20" t="s">
        <v>182</v>
      </c>
      <c r="S70" s="18" t="n">
        <v>0</v>
      </c>
      <c r="T70" s="20" t="n">
        <v>0</v>
      </c>
      <c r="U70" s="18" t="n">
        <v>0</v>
      </c>
      <c r="V70" s="20" t="n">
        <v>0</v>
      </c>
      <c r="W70" s="18" t="n">
        <v>6.64656052</v>
      </c>
      <c r="X70" s="20" t="n">
        <v>0.57745313</v>
      </c>
    </row>
    <row r="71" spans="1:24">
      <c r="A71" s="15" t="s">
        <v>246</v>
      </c>
      <c r="B71" s="17" t="n">
        <v>6115</v>
      </c>
      <c r="C71" s="18">
        <f>(119.0/B71*100)</f>
        <v/>
      </c>
      <c r="D71" s="19" t="n">
        <v>5996</v>
      </c>
      <c r="E71" s="18" t="n">
        <v>37.30646278</v>
      </c>
      <c r="F71" s="20" t="n">
        <v>0.85058141</v>
      </c>
      <c r="G71" s="18" t="n">
        <v>27.27234501</v>
      </c>
      <c r="H71" s="20" t="n">
        <v>0.59883728</v>
      </c>
      <c r="I71" s="18" t="n">
        <v>20.26295614</v>
      </c>
      <c r="J71" s="20" t="n">
        <v>0.63618844</v>
      </c>
      <c r="K71" s="18" t="n">
        <v>8.935094700000001</v>
      </c>
      <c r="L71" s="20" t="n">
        <v>0.41363493</v>
      </c>
      <c r="M71" s="18" t="n">
        <v>4.17403784</v>
      </c>
      <c r="N71" s="20" t="n">
        <v>0.28769324</v>
      </c>
      <c r="O71" s="18" t="n">
        <v>0.43865782</v>
      </c>
      <c r="P71" s="20" t="n">
        <v>0.07816818</v>
      </c>
      <c r="Q71" s="18" t="s">
        <v>182</v>
      </c>
      <c r="R71" s="20" t="s">
        <v>182</v>
      </c>
      <c r="S71" s="18" t="n">
        <v>0</v>
      </c>
      <c r="T71" s="20" t="n">
        <v>0</v>
      </c>
      <c r="U71" s="18" t="n">
        <v>0</v>
      </c>
      <c r="V71" s="20" t="n">
        <v>0</v>
      </c>
      <c r="W71" s="18" t="n">
        <v>1.61044572</v>
      </c>
      <c r="X71" s="20" t="n">
        <v>0.14219468</v>
      </c>
    </row>
    <row r="72" spans="1:24">
      <c r="A72" s="15" t="s">
        <v>247</v>
      </c>
      <c r="B72" s="17" t="n">
        <v>7708</v>
      </c>
      <c r="C72" s="18">
        <f>(9.0/B72*100)</f>
        <v/>
      </c>
      <c r="D72" s="19" t="n">
        <v>7699</v>
      </c>
      <c r="E72" s="18" t="n">
        <v>55.45498629</v>
      </c>
      <c r="F72" s="20" t="n">
        <v>0.97774317</v>
      </c>
      <c r="G72" s="18" t="n">
        <v>30.76997376</v>
      </c>
      <c r="H72" s="20" t="n">
        <v>0.8574340499999999</v>
      </c>
      <c r="I72" s="18" t="n">
        <v>10.09439643</v>
      </c>
      <c r="J72" s="20" t="n">
        <v>0.47039084</v>
      </c>
      <c r="K72" s="18" t="n">
        <v>1.49601559</v>
      </c>
      <c r="L72" s="20" t="n">
        <v>0.1532134</v>
      </c>
      <c r="M72" s="18" t="n">
        <v>0.94645125</v>
      </c>
      <c r="N72" s="20" t="n">
        <v>0.12501143</v>
      </c>
      <c r="O72" s="18" t="n">
        <v>0.58568115</v>
      </c>
      <c r="P72" s="20" t="n">
        <v>0.09795208</v>
      </c>
      <c r="Q72" s="18" t="s">
        <v>182</v>
      </c>
      <c r="R72" s="20" t="s">
        <v>182</v>
      </c>
      <c r="S72" s="18" t="n">
        <v>0</v>
      </c>
      <c r="T72" s="20" t="n">
        <v>0</v>
      </c>
      <c r="U72" s="18" t="n">
        <v>0</v>
      </c>
      <c r="V72" s="20" t="n">
        <v>0</v>
      </c>
      <c r="W72" s="18" t="n">
        <v>0.65249553</v>
      </c>
      <c r="X72" s="20" t="n">
        <v>0.10377899</v>
      </c>
    </row>
    <row r="73" spans="1:24">
      <c r="A73" s="15" t="s">
        <v>248</v>
      </c>
      <c r="B73" s="17" t="n">
        <v>8249</v>
      </c>
      <c r="C73" s="18">
        <f>(244.0/B73*100)</f>
        <v/>
      </c>
      <c r="D73" s="19" t="n">
        <v>8005</v>
      </c>
      <c r="E73" s="18" t="n">
        <v>20.01475853</v>
      </c>
      <c r="F73" s="20" t="n">
        <v>0.68321088</v>
      </c>
      <c r="G73" s="18" t="n">
        <v>22.09952226</v>
      </c>
      <c r="H73" s="20" t="n">
        <v>0.62336847</v>
      </c>
      <c r="I73" s="18" t="n">
        <v>27.95389661</v>
      </c>
      <c r="J73" s="20" t="n">
        <v>0.55522615</v>
      </c>
      <c r="K73" s="18" t="n">
        <v>17.02520597</v>
      </c>
      <c r="L73" s="20" t="n">
        <v>0.59959058</v>
      </c>
      <c r="M73" s="18" t="n">
        <v>7.9204676</v>
      </c>
      <c r="N73" s="20" t="n">
        <v>0.38930341</v>
      </c>
      <c r="O73" s="18" t="n">
        <v>2.4901841</v>
      </c>
      <c r="P73" s="20" t="n">
        <v>0.2501564</v>
      </c>
      <c r="Q73" s="18" t="s">
        <v>182</v>
      </c>
      <c r="R73" s="20" t="s">
        <v>182</v>
      </c>
      <c r="S73" s="18" t="n">
        <v>0</v>
      </c>
      <c r="T73" s="20" t="n">
        <v>0</v>
      </c>
      <c r="U73" s="18" t="n">
        <v>0</v>
      </c>
      <c r="V73" s="20" t="n">
        <v>0</v>
      </c>
      <c r="W73" s="18" t="n">
        <v>2.49596492</v>
      </c>
      <c r="X73" s="20" t="n">
        <v>0.22641841</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34.82278858</v>
      </c>
      <c r="F77" s="20" t="n">
        <v>1.00830854</v>
      </c>
      <c r="G77" s="18" t="n">
        <v>16.18027767</v>
      </c>
      <c r="H77" s="20" t="n">
        <v>0.59065908</v>
      </c>
      <c r="I77" s="18" t="n">
        <v>11.50507766</v>
      </c>
      <c r="J77" s="20" t="n">
        <v>0.52627817</v>
      </c>
      <c r="K77" s="18" t="n">
        <v>8.44948443</v>
      </c>
      <c r="L77" s="20" t="n">
        <v>0.43798045</v>
      </c>
      <c r="M77" s="18" t="n">
        <v>6.24488434</v>
      </c>
      <c r="N77" s="20" t="n">
        <v>0.3589937</v>
      </c>
      <c r="O77" s="18" t="n">
        <v>0.98965999</v>
      </c>
      <c r="P77" s="20" t="n">
        <v>0.117223</v>
      </c>
      <c r="Q77" s="18" t="s">
        <v>182</v>
      </c>
      <c r="R77" s="20" t="s">
        <v>182</v>
      </c>
      <c r="S77" s="18" t="n">
        <v>0</v>
      </c>
      <c r="T77" s="20" t="n">
        <v>0</v>
      </c>
      <c r="U77" s="18" t="n">
        <v>0</v>
      </c>
      <c r="V77" s="20" t="n">
        <v>0</v>
      </c>
      <c r="W77" s="18" t="n">
        <v>21.80782732</v>
      </c>
      <c r="X77" s="20" t="n">
        <v>1.07429298</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332</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18.57817916</v>
      </c>
      <c r="F7" s="20" t="n">
        <v>0.42827548</v>
      </c>
      <c r="G7" s="18" t="n">
        <v>14.815311</v>
      </c>
      <c r="H7" s="20" t="n">
        <v>0.4038012</v>
      </c>
      <c r="I7" s="18" t="n">
        <v>24.92975369</v>
      </c>
      <c r="J7" s="20" t="n">
        <v>0.45486437</v>
      </c>
      <c r="K7" s="18" t="n">
        <v>17.82567489</v>
      </c>
      <c r="L7" s="20" t="n">
        <v>0.37044664</v>
      </c>
      <c r="M7" s="18" t="n">
        <v>14.05735279</v>
      </c>
      <c r="N7" s="20" t="n">
        <v>0.37235238</v>
      </c>
      <c r="O7" s="18" t="n">
        <v>0.68774866</v>
      </c>
      <c r="P7" s="20" t="n">
        <v>0.08991532000000001</v>
      </c>
      <c r="Q7" s="18" t="s">
        <v>182</v>
      </c>
      <c r="R7" s="20" t="s">
        <v>182</v>
      </c>
      <c r="S7" s="18" t="n">
        <v>0</v>
      </c>
      <c r="T7" s="20" t="n">
        <v>0</v>
      </c>
      <c r="U7" s="18" t="n">
        <v>0</v>
      </c>
      <c r="V7" s="20" t="n">
        <v>0</v>
      </c>
      <c r="W7" s="18" t="n">
        <v>9.105979809999999</v>
      </c>
      <c r="X7" s="20" t="n">
        <v>0.51360767</v>
      </c>
    </row>
    <row r="8" spans="1:24">
      <c r="A8" s="15" t="s">
        <v>183</v>
      </c>
      <c r="B8" s="17" t="n">
        <v>7007</v>
      </c>
      <c r="C8" s="18">
        <f>(169.0/B8*100)</f>
        <v/>
      </c>
      <c r="D8" s="19" t="n">
        <v>6838</v>
      </c>
      <c r="E8" s="18" t="n">
        <v>26.91993251</v>
      </c>
      <c r="F8" s="20" t="n">
        <v>0.69959556</v>
      </c>
      <c r="G8" s="18" t="n">
        <v>11.7995308</v>
      </c>
      <c r="H8" s="20" t="n">
        <v>0.46005471</v>
      </c>
      <c r="I8" s="18" t="n">
        <v>16.20232159</v>
      </c>
      <c r="J8" s="20" t="n">
        <v>0.45415049</v>
      </c>
      <c r="K8" s="18" t="n">
        <v>17.07817056</v>
      </c>
      <c r="L8" s="20" t="n">
        <v>0.6212434100000001</v>
      </c>
      <c r="M8" s="18" t="n">
        <v>18.51717961</v>
      </c>
      <c r="N8" s="20" t="n">
        <v>0.48312091</v>
      </c>
      <c r="O8" s="18" t="n">
        <v>0.38590065</v>
      </c>
      <c r="P8" s="20" t="n">
        <v>0.10117383</v>
      </c>
      <c r="Q8" s="18" t="s">
        <v>182</v>
      </c>
      <c r="R8" s="20" t="s">
        <v>182</v>
      </c>
      <c r="S8" s="18" t="n">
        <v>0.48434356</v>
      </c>
      <c r="T8" s="20" t="n">
        <v>0.11930055</v>
      </c>
      <c r="U8" s="18" t="n">
        <v>0</v>
      </c>
      <c r="V8" s="20" t="n">
        <v>0</v>
      </c>
      <c r="W8" s="18" t="n">
        <v>8.61262073</v>
      </c>
      <c r="X8" s="20" t="n">
        <v>0.55553618</v>
      </c>
    </row>
    <row r="9" spans="1:24">
      <c r="A9" s="15" t="s">
        <v>184</v>
      </c>
      <c r="B9" s="17" t="n">
        <v>9651</v>
      </c>
      <c r="C9" s="18">
        <f>(568.0/B9*100)</f>
        <v/>
      </c>
      <c r="D9" s="19" t="n">
        <v>9083</v>
      </c>
      <c r="E9" s="18" t="n">
        <v>11.58256211</v>
      </c>
      <c r="F9" s="20" t="n">
        <v>0.37789199</v>
      </c>
      <c r="G9" s="18" t="n">
        <v>10.10346322</v>
      </c>
      <c r="H9" s="20" t="n">
        <v>0.38358161</v>
      </c>
      <c r="I9" s="18" t="n">
        <v>23.05267888</v>
      </c>
      <c r="J9" s="20" t="n">
        <v>0.57559264</v>
      </c>
      <c r="K9" s="18" t="n">
        <v>22.6633877</v>
      </c>
      <c r="L9" s="20" t="n">
        <v>0.65578722</v>
      </c>
      <c r="M9" s="18" t="n">
        <v>21.09811098</v>
      </c>
      <c r="N9" s="20" t="n">
        <v>0.53538708</v>
      </c>
      <c r="O9" s="18" t="n">
        <v>0.05018437</v>
      </c>
      <c r="P9" s="20" t="n">
        <v>0.01996797</v>
      </c>
      <c r="Q9" s="18" t="s">
        <v>182</v>
      </c>
      <c r="R9" s="20" t="s">
        <v>182</v>
      </c>
      <c r="S9" s="18" t="n">
        <v>3.16253061</v>
      </c>
      <c r="T9" s="20" t="n">
        <v>0.56482542</v>
      </c>
      <c r="U9" s="18" t="n">
        <v>0</v>
      </c>
      <c r="V9" s="20" t="n">
        <v>0</v>
      </c>
      <c r="W9" s="18" t="n">
        <v>8.287082140000001</v>
      </c>
      <c r="X9" s="20" t="n">
        <v>0.5805618299999999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11.49091203</v>
      </c>
      <c r="F11" s="20" t="n">
        <v>0.42893716</v>
      </c>
      <c r="G11" s="18" t="n">
        <v>13.97086896</v>
      </c>
      <c r="H11" s="20" t="n">
        <v>0.47256786</v>
      </c>
      <c r="I11" s="18" t="n">
        <v>22.44008425</v>
      </c>
      <c r="J11" s="20" t="n">
        <v>0.51418431</v>
      </c>
      <c r="K11" s="18" t="n">
        <v>23.23165168</v>
      </c>
      <c r="L11" s="20" t="n">
        <v>0.6488512400000001</v>
      </c>
      <c r="M11" s="18" t="n">
        <v>19.86873481</v>
      </c>
      <c r="N11" s="20" t="n">
        <v>0.62103631</v>
      </c>
      <c r="O11" s="18" t="n">
        <v>0.51226732</v>
      </c>
      <c r="P11" s="20" t="n">
        <v>0.12373296</v>
      </c>
      <c r="Q11" s="18" t="s">
        <v>182</v>
      </c>
      <c r="R11" s="20" t="s">
        <v>182</v>
      </c>
      <c r="S11" s="18" t="n">
        <v>0</v>
      </c>
      <c r="T11" s="20" t="n">
        <v>0</v>
      </c>
      <c r="U11" s="18" t="n">
        <v>0</v>
      </c>
      <c r="V11" s="20" t="n">
        <v>0</v>
      </c>
      <c r="W11" s="18" t="n">
        <v>8.48548096</v>
      </c>
      <c r="X11" s="20" t="n">
        <v>0.71084519</v>
      </c>
    </row>
    <row r="12" spans="1:24">
      <c r="A12" s="15" t="s">
        <v>187</v>
      </c>
      <c r="B12" s="17" t="n">
        <v>6894</v>
      </c>
      <c r="C12" s="18">
        <f>(127.0/B12*100)</f>
        <v/>
      </c>
      <c r="D12" s="19" t="n">
        <v>6767</v>
      </c>
      <c r="E12" s="18" t="n">
        <v>10.61420828</v>
      </c>
      <c r="F12" s="20" t="n">
        <v>0.48854241</v>
      </c>
      <c r="G12" s="18" t="n">
        <v>9.96866062</v>
      </c>
      <c r="H12" s="20" t="n">
        <v>0.42031755</v>
      </c>
      <c r="I12" s="18" t="n">
        <v>17.68099976</v>
      </c>
      <c r="J12" s="20" t="n">
        <v>0.65495412</v>
      </c>
      <c r="K12" s="18" t="n">
        <v>22.06619165</v>
      </c>
      <c r="L12" s="20" t="n">
        <v>0.62454479</v>
      </c>
      <c r="M12" s="18" t="n">
        <v>30.1238086</v>
      </c>
      <c r="N12" s="20" t="n">
        <v>0.8933795</v>
      </c>
      <c r="O12" s="18" t="n">
        <v>0.27941933</v>
      </c>
      <c r="P12" s="20" t="n">
        <v>0.06467172</v>
      </c>
      <c r="Q12" s="18" t="s">
        <v>182</v>
      </c>
      <c r="R12" s="20" t="s">
        <v>182</v>
      </c>
      <c r="S12" s="18" t="n">
        <v>2.37512526</v>
      </c>
      <c r="T12" s="20" t="n">
        <v>0.59821216</v>
      </c>
      <c r="U12" s="18" t="n">
        <v>0</v>
      </c>
      <c r="V12" s="20" t="n">
        <v>0</v>
      </c>
      <c r="W12" s="18" t="n">
        <v>6.89158649</v>
      </c>
      <c r="X12" s="20" t="n">
        <v>0.52868979</v>
      </c>
    </row>
    <row r="13" spans="1:24">
      <c r="A13" s="15" t="s">
        <v>188</v>
      </c>
      <c r="B13" s="17" t="n">
        <v>7161</v>
      </c>
      <c r="C13" s="18">
        <f>(329.0/B13*100)</f>
        <v/>
      </c>
      <c r="D13" s="19" t="n">
        <v>6832</v>
      </c>
      <c r="E13" s="18" t="n">
        <v>8.605378780000001</v>
      </c>
      <c r="F13" s="20" t="n">
        <v>0.49780821</v>
      </c>
      <c r="G13" s="18" t="n">
        <v>13.1895746</v>
      </c>
      <c r="H13" s="20" t="n">
        <v>0.59765441</v>
      </c>
      <c r="I13" s="18" t="n">
        <v>25.70522816</v>
      </c>
      <c r="J13" s="20" t="n">
        <v>0.73152271</v>
      </c>
      <c r="K13" s="18" t="n">
        <v>22.0251529</v>
      </c>
      <c r="L13" s="20" t="n">
        <v>0.67068271</v>
      </c>
      <c r="M13" s="18" t="n">
        <v>18.66966512</v>
      </c>
      <c r="N13" s="20" t="n">
        <v>0.57459065</v>
      </c>
      <c r="O13" s="18" t="n">
        <v>0.21730871</v>
      </c>
      <c r="P13" s="20" t="n">
        <v>0.05247583</v>
      </c>
      <c r="Q13" s="18" t="s">
        <v>182</v>
      </c>
      <c r="R13" s="20" t="s">
        <v>182</v>
      </c>
      <c r="S13" s="18" t="n">
        <v>4.19704376</v>
      </c>
      <c r="T13" s="20" t="n">
        <v>0.48239823</v>
      </c>
      <c r="U13" s="18" t="n">
        <v>0</v>
      </c>
      <c r="V13" s="20" t="n">
        <v>0</v>
      </c>
      <c r="W13" s="18" t="n">
        <v>7.39064797</v>
      </c>
      <c r="X13" s="20" t="n">
        <v>0.59982123</v>
      </c>
    </row>
    <row r="14" spans="1:24">
      <c r="A14" s="15" t="s">
        <v>189</v>
      </c>
      <c r="B14" s="17" t="n">
        <v>5587</v>
      </c>
      <c r="C14" s="18">
        <f>(197.0/B14*100)</f>
        <v/>
      </c>
      <c r="D14" s="19" t="n">
        <v>5390</v>
      </c>
      <c r="E14" s="18" t="n">
        <v>8.67557993</v>
      </c>
      <c r="F14" s="20" t="n">
        <v>0.42398715</v>
      </c>
      <c r="G14" s="18" t="n">
        <v>10.63006716</v>
      </c>
      <c r="H14" s="20" t="n">
        <v>0.57037002</v>
      </c>
      <c r="I14" s="18" t="n">
        <v>21.67240675</v>
      </c>
      <c r="J14" s="20" t="n">
        <v>0.73504618</v>
      </c>
      <c r="K14" s="18" t="n">
        <v>26.05496743</v>
      </c>
      <c r="L14" s="20" t="n">
        <v>0.6054349</v>
      </c>
      <c r="M14" s="18" t="n">
        <v>29.42544152</v>
      </c>
      <c r="N14" s="20" t="n">
        <v>0.75149431</v>
      </c>
      <c r="O14" s="18" t="n">
        <v>0.61502641</v>
      </c>
      <c r="P14" s="20" t="n">
        <v>0.11407521</v>
      </c>
      <c r="Q14" s="18" t="s">
        <v>182</v>
      </c>
      <c r="R14" s="20" t="s">
        <v>182</v>
      </c>
      <c r="S14" s="18" t="n">
        <v>0</v>
      </c>
      <c r="T14" s="20" t="n">
        <v>0</v>
      </c>
      <c r="U14" s="18" t="n">
        <v>0</v>
      </c>
      <c r="V14" s="20" t="n">
        <v>0</v>
      </c>
      <c r="W14" s="18" t="n">
        <v>2.9265108</v>
      </c>
      <c r="X14" s="20" t="n">
        <v>0.27609535</v>
      </c>
    </row>
    <row r="15" spans="1:24">
      <c r="A15" s="15" t="s">
        <v>190</v>
      </c>
      <c r="B15" s="17" t="n">
        <v>5882</v>
      </c>
      <c r="C15" s="18">
        <f>(151.0/B15*100)</f>
        <v/>
      </c>
      <c r="D15" s="19" t="n">
        <v>5731</v>
      </c>
      <c r="E15" s="18" t="n">
        <v>38.51608406</v>
      </c>
      <c r="F15" s="20" t="n">
        <v>0.97559061</v>
      </c>
      <c r="G15" s="18" t="n">
        <v>19.17061531</v>
      </c>
      <c r="H15" s="20" t="n">
        <v>0.63192973</v>
      </c>
      <c r="I15" s="18" t="n">
        <v>18.38981374</v>
      </c>
      <c r="J15" s="20" t="n">
        <v>0.65258975</v>
      </c>
      <c r="K15" s="18" t="n">
        <v>10.83309734</v>
      </c>
      <c r="L15" s="20" t="n">
        <v>0.42720543</v>
      </c>
      <c r="M15" s="18" t="n">
        <v>6.81757466</v>
      </c>
      <c r="N15" s="20" t="n">
        <v>0.37540706</v>
      </c>
      <c r="O15" s="18" t="n">
        <v>0.47125671</v>
      </c>
      <c r="P15" s="20" t="n">
        <v>0.10649858</v>
      </c>
      <c r="Q15" s="18" t="s">
        <v>182</v>
      </c>
      <c r="R15" s="20" t="s">
        <v>182</v>
      </c>
      <c r="S15" s="18" t="n">
        <v>1.02980603</v>
      </c>
      <c r="T15" s="20" t="n">
        <v>0.4615394</v>
      </c>
      <c r="U15" s="18" t="n">
        <v>0</v>
      </c>
      <c r="V15" s="20" t="n">
        <v>0</v>
      </c>
      <c r="W15" s="18" t="n">
        <v>4.77175216</v>
      </c>
      <c r="X15" s="20" t="n">
        <v>0.55461721</v>
      </c>
    </row>
    <row r="16" spans="1:24">
      <c r="A16" s="15" t="s">
        <v>191</v>
      </c>
      <c r="B16" s="17" t="n">
        <v>6108</v>
      </c>
      <c r="C16" s="18">
        <f>(264.0/B16*100)</f>
        <v/>
      </c>
      <c r="D16" s="19" t="n">
        <v>5844</v>
      </c>
      <c r="E16" s="18" t="n">
        <v>23.54262036</v>
      </c>
      <c r="F16" s="20" t="n">
        <v>0.66215111</v>
      </c>
      <c r="G16" s="18" t="n">
        <v>13.87120804</v>
      </c>
      <c r="H16" s="20" t="n">
        <v>0.48780729</v>
      </c>
      <c r="I16" s="18" t="n">
        <v>20.59666677</v>
      </c>
      <c r="J16" s="20" t="n">
        <v>0.56707839</v>
      </c>
      <c r="K16" s="18" t="n">
        <v>15.28642496</v>
      </c>
      <c r="L16" s="20" t="n">
        <v>0.44320738</v>
      </c>
      <c r="M16" s="18" t="n">
        <v>15.99109108</v>
      </c>
      <c r="N16" s="20" t="n">
        <v>0.58102337</v>
      </c>
      <c r="O16" s="18" t="n">
        <v>0.51396477</v>
      </c>
      <c r="P16" s="20" t="n">
        <v>0.08769067</v>
      </c>
      <c r="Q16" s="18" t="s">
        <v>182</v>
      </c>
      <c r="R16" s="20" t="s">
        <v>182</v>
      </c>
      <c r="S16" s="18" t="n">
        <v>0</v>
      </c>
      <c r="T16" s="20" t="n">
        <v>0</v>
      </c>
      <c r="U16" s="18" t="n">
        <v>0</v>
      </c>
      <c r="V16" s="20" t="n">
        <v>0</v>
      </c>
      <c r="W16" s="18" t="n">
        <v>10.19802401</v>
      </c>
      <c r="X16" s="20" t="n">
        <v>0.7236007800000001</v>
      </c>
    </row>
    <row r="17" spans="1:24">
      <c r="A17" s="15" t="s">
        <v>192</v>
      </c>
      <c r="B17" s="17" t="n">
        <v>6504</v>
      </c>
      <c r="C17" s="18">
        <f>(794.0/B17*100)</f>
        <v/>
      </c>
      <c r="D17" s="19" t="n">
        <v>5710</v>
      </c>
      <c r="E17" s="18" t="n">
        <v>31.1234897</v>
      </c>
      <c r="F17" s="20" t="n">
        <v>0.64436963</v>
      </c>
      <c r="G17" s="18" t="n">
        <v>13.68208774</v>
      </c>
      <c r="H17" s="20" t="n">
        <v>0.51851028</v>
      </c>
      <c r="I17" s="18" t="n">
        <v>18.11243876</v>
      </c>
      <c r="J17" s="20" t="n">
        <v>0.53617275</v>
      </c>
      <c r="K17" s="18" t="n">
        <v>15.72212773</v>
      </c>
      <c r="L17" s="20" t="n">
        <v>0.55599225</v>
      </c>
      <c r="M17" s="18" t="n">
        <v>13.43154715</v>
      </c>
      <c r="N17" s="20" t="n">
        <v>0.46635176</v>
      </c>
      <c r="O17" s="18" t="n">
        <v>0</v>
      </c>
      <c r="P17" s="20" t="n">
        <v>0</v>
      </c>
      <c r="Q17" s="18" t="s">
        <v>182</v>
      </c>
      <c r="R17" s="20" t="s">
        <v>182</v>
      </c>
      <c r="S17" s="18" t="n">
        <v>2.59380422</v>
      </c>
      <c r="T17" s="20" t="n">
        <v>0.34447954</v>
      </c>
      <c r="U17" s="18" t="n">
        <v>0</v>
      </c>
      <c r="V17" s="20" t="n">
        <v>0</v>
      </c>
      <c r="W17" s="18" t="n">
        <v>5.33450469</v>
      </c>
      <c r="X17" s="20" t="n">
        <v>0.52561186</v>
      </c>
    </row>
    <row r="18" spans="1:24">
      <c r="A18" s="15" t="s">
        <v>193</v>
      </c>
      <c r="B18" s="17" t="n">
        <v>5532</v>
      </c>
      <c r="C18" s="18">
        <f>(40.0/B18*100)</f>
        <v/>
      </c>
      <c r="D18" s="19" t="n">
        <v>5492</v>
      </c>
      <c r="E18" s="18" t="n">
        <v>13.71031901</v>
      </c>
      <c r="F18" s="20" t="n">
        <v>0.60324029</v>
      </c>
      <c r="G18" s="18" t="n">
        <v>13.83810478</v>
      </c>
      <c r="H18" s="20" t="n">
        <v>0.45624414</v>
      </c>
      <c r="I18" s="18" t="n">
        <v>17.73885989</v>
      </c>
      <c r="J18" s="20" t="n">
        <v>0.5645666499999999</v>
      </c>
      <c r="K18" s="18" t="n">
        <v>18.29440634</v>
      </c>
      <c r="L18" s="20" t="n">
        <v>0.66685936</v>
      </c>
      <c r="M18" s="18" t="n">
        <v>26.21961588</v>
      </c>
      <c r="N18" s="20" t="n">
        <v>0.66308366</v>
      </c>
      <c r="O18" s="18" t="n">
        <v>1.16408786</v>
      </c>
      <c r="P18" s="20" t="n">
        <v>0.19350159</v>
      </c>
      <c r="Q18" s="18" t="s">
        <v>182</v>
      </c>
      <c r="R18" s="20" t="s">
        <v>182</v>
      </c>
      <c r="S18" s="18" t="n">
        <v>0</v>
      </c>
      <c r="T18" s="20" t="n">
        <v>0</v>
      </c>
      <c r="U18" s="18" t="n">
        <v>0</v>
      </c>
      <c r="V18" s="20" t="n">
        <v>0</v>
      </c>
      <c r="W18" s="18" t="n">
        <v>9.03460623</v>
      </c>
      <c r="X18" s="20" t="n">
        <v>0.91033984</v>
      </c>
    </row>
    <row r="19" spans="1:24">
      <c r="A19" s="15" t="s">
        <v>194</v>
      </c>
      <c r="B19" s="17" t="n">
        <v>5658</v>
      </c>
      <c r="C19" s="18">
        <f>(154.0/B19*100)</f>
        <v/>
      </c>
      <c r="D19" s="19" t="n">
        <v>5504</v>
      </c>
      <c r="E19" s="18" t="n">
        <v>9.06109363</v>
      </c>
      <c r="F19" s="20" t="n">
        <v>0.44054144</v>
      </c>
      <c r="G19" s="18" t="n">
        <v>11.71280654</v>
      </c>
      <c r="H19" s="20" t="n">
        <v>0.52475377</v>
      </c>
      <c r="I19" s="18" t="n">
        <v>21.53198519</v>
      </c>
      <c r="J19" s="20" t="n">
        <v>0.6199574799999999</v>
      </c>
      <c r="K19" s="18" t="n">
        <v>23.53115034</v>
      </c>
      <c r="L19" s="20" t="n">
        <v>0.57293322</v>
      </c>
      <c r="M19" s="18" t="n">
        <v>27.14922034</v>
      </c>
      <c r="N19" s="20" t="n">
        <v>0.77479317</v>
      </c>
      <c r="O19" s="18" t="n">
        <v>0.64597583</v>
      </c>
      <c r="P19" s="20" t="n">
        <v>0.13395366</v>
      </c>
      <c r="Q19" s="18" t="s">
        <v>182</v>
      </c>
      <c r="R19" s="20" t="s">
        <v>182</v>
      </c>
      <c r="S19" s="18" t="n">
        <v>0</v>
      </c>
      <c r="T19" s="20" t="n">
        <v>0</v>
      </c>
      <c r="U19" s="18" t="n">
        <v>0</v>
      </c>
      <c r="V19" s="20" t="n">
        <v>0</v>
      </c>
      <c r="W19" s="18" t="n">
        <v>6.36776813</v>
      </c>
      <c r="X19" s="20" t="n">
        <v>0.49457259</v>
      </c>
    </row>
    <row r="20" spans="1:24">
      <c r="A20" s="15" t="s">
        <v>195</v>
      </c>
      <c r="B20" s="17" t="n">
        <v>3371</v>
      </c>
      <c r="C20" s="18">
        <f>(81.0/B20*100)</f>
        <v/>
      </c>
      <c r="D20" s="19" t="n">
        <v>3290</v>
      </c>
      <c r="E20" s="18" t="n">
        <v>14.27136754</v>
      </c>
      <c r="F20" s="20" t="n">
        <v>0.62264159</v>
      </c>
      <c r="G20" s="18" t="n">
        <v>19.92167967</v>
      </c>
      <c r="H20" s="20" t="n">
        <v>0.7167080300000001</v>
      </c>
      <c r="I20" s="18" t="n">
        <v>29.83757147</v>
      </c>
      <c r="J20" s="20" t="n">
        <v>0.70178206</v>
      </c>
      <c r="K20" s="18" t="n">
        <v>17.01878793</v>
      </c>
      <c r="L20" s="20" t="n">
        <v>0.68072716</v>
      </c>
      <c r="M20" s="18" t="n">
        <v>13.08242609</v>
      </c>
      <c r="N20" s="20" t="n">
        <v>0.51920342</v>
      </c>
      <c r="O20" s="18" t="n">
        <v>0</v>
      </c>
      <c r="P20" s="20" t="n">
        <v>0</v>
      </c>
      <c r="Q20" s="18" t="s">
        <v>182</v>
      </c>
      <c r="R20" s="20" t="s">
        <v>182</v>
      </c>
      <c r="S20" s="18" t="n">
        <v>0</v>
      </c>
      <c r="T20" s="20" t="n">
        <v>0</v>
      </c>
      <c r="U20" s="18" t="n">
        <v>0</v>
      </c>
      <c r="V20" s="20" t="n">
        <v>0</v>
      </c>
      <c r="W20" s="18" t="n">
        <v>5.86816731</v>
      </c>
      <c r="X20" s="20" t="n">
        <v>0.39857212</v>
      </c>
    </row>
    <row r="21" spans="1:24">
      <c r="A21" s="15" t="s">
        <v>196</v>
      </c>
      <c r="B21" s="17" t="n">
        <v>5741</v>
      </c>
      <c r="C21" s="18">
        <f>(81.0/B21*100)</f>
        <v/>
      </c>
      <c r="D21" s="19" t="n">
        <v>5660</v>
      </c>
      <c r="E21" s="18" t="n">
        <v>19.11169789</v>
      </c>
      <c r="F21" s="20" t="n">
        <v>0.67278023</v>
      </c>
      <c r="G21" s="18" t="n">
        <v>21.17789154</v>
      </c>
      <c r="H21" s="20" t="n">
        <v>0.57373662</v>
      </c>
      <c r="I21" s="18" t="n">
        <v>29.12034027</v>
      </c>
      <c r="J21" s="20" t="n">
        <v>0.73647799</v>
      </c>
      <c r="K21" s="18" t="n">
        <v>15.14303942</v>
      </c>
      <c r="L21" s="20" t="n">
        <v>0.56283419</v>
      </c>
      <c r="M21" s="18" t="n">
        <v>12.45850023</v>
      </c>
      <c r="N21" s="20" t="n">
        <v>0.51662086</v>
      </c>
      <c r="O21" s="18" t="n">
        <v>0.18203839</v>
      </c>
      <c r="P21" s="20" t="n">
        <v>0.05703257</v>
      </c>
      <c r="Q21" s="18" t="s">
        <v>182</v>
      </c>
      <c r="R21" s="20" t="s">
        <v>182</v>
      </c>
      <c r="S21" s="18" t="n">
        <v>0</v>
      </c>
      <c r="T21" s="20" t="n">
        <v>0</v>
      </c>
      <c r="U21" s="18" t="n">
        <v>0</v>
      </c>
      <c r="V21" s="20" t="n">
        <v>0</v>
      </c>
      <c r="W21" s="18" t="n">
        <v>2.80649226</v>
      </c>
      <c r="X21" s="20" t="n">
        <v>0.24303334</v>
      </c>
    </row>
    <row r="22" spans="1:24">
      <c r="A22" s="15" t="s">
        <v>197</v>
      </c>
      <c r="B22" s="17" t="n">
        <v>6598</v>
      </c>
      <c r="C22" s="18">
        <f>(102.0/B22*100)</f>
        <v/>
      </c>
      <c r="D22" s="19" t="n">
        <v>6496</v>
      </c>
      <c r="E22" s="18" t="n">
        <v>29.53769054</v>
      </c>
      <c r="F22" s="20" t="n">
        <v>1.44077315</v>
      </c>
      <c r="G22" s="18" t="n">
        <v>15.29697513</v>
      </c>
      <c r="H22" s="20" t="n">
        <v>0.50948069</v>
      </c>
      <c r="I22" s="18" t="n">
        <v>15.34105082</v>
      </c>
      <c r="J22" s="20" t="n">
        <v>0.53903317</v>
      </c>
      <c r="K22" s="18" t="n">
        <v>10.27961679</v>
      </c>
      <c r="L22" s="20" t="n">
        <v>0.4993225</v>
      </c>
      <c r="M22" s="18" t="n">
        <v>9.0151039</v>
      </c>
      <c r="N22" s="20" t="n">
        <v>0.41237648</v>
      </c>
      <c r="O22" s="18" t="n">
        <v>2.35932767</v>
      </c>
      <c r="P22" s="20" t="n">
        <v>0.31576942</v>
      </c>
      <c r="Q22" s="18" t="s">
        <v>182</v>
      </c>
      <c r="R22" s="20" t="s">
        <v>182</v>
      </c>
      <c r="S22" s="18" t="n">
        <v>10.38721195</v>
      </c>
      <c r="T22" s="20" t="n">
        <v>1.34114536</v>
      </c>
      <c r="U22" s="18" t="n">
        <v>0</v>
      </c>
      <c r="V22" s="20" t="n">
        <v>0</v>
      </c>
      <c r="W22" s="18" t="n">
        <v>7.7830232</v>
      </c>
      <c r="X22" s="20" t="n">
        <v>0.68062394</v>
      </c>
    </row>
    <row r="23" spans="1:24">
      <c r="A23" s="15" t="s">
        <v>198</v>
      </c>
      <c r="B23" s="17" t="n">
        <v>11583</v>
      </c>
      <c r="C23" s="18">
        <f>(522.0/B23*100)</f>
        <v/>
      </c>
      <c r="D23" s="19" t="n">
        <v>11061</v>
      </c>
      <c r="E23" s="18" t="n">
        <v>22.66280335</v>
      </c>
      <c r="F23" s="20" t="n">
        <v>0.72876109</v>
      </c>
      <c r="G23" s="18" t="n">
        <v>10.616319</v>
      </c>
      <c r="H23" s="20" t="n">
        <v>0.42454009</v>
      </c>
      <c r="I23" s="18" t="n">
        <v>17.50257844</v>
      </c>
      <c r="J23" s="20" t="n">
        <v>0.58777428</v>
      </c>
      <c r="K23" s="18" t="n">
        <v>22.61276292</v>
      </c>
      <c r="L23" s="20" t="n">
        <v>0.65988031</v>
      </c>
      <c r="M23" s="18" t="n">
        <v>19.3046062</v>
      </c>
      <c r="N23" s="20" t="n">
        <v>0.62763903</v>
      </c>
      <c r="O23" s="18" t="n">
        <v>0.42133272</v>
      </c>
      <c r="P23" s="20" t="n">
        <v>0.10175451</v>
      </c>
      <c r="Q23" s="18" t="s">
        <v>182</v>
      </c>
      <c r="R23" s="20" t="s">
        <v>182</v>
      </c>
      <c r="S23" s="18" t="n">
        <v>0</v>
      </c>
      <c r="T23" s="20" t="n">
        <v>0</v>
      </c>
      <c r="U23" s="18" t="n">
        <v>0</v>
      </c>
      <c r="V23" s="20" t="n">
        <v>0</v>
      </c>
      <c r="W23" s="18" t="n">
        <v>6.87959738</v>
      </c>
      <c r="X23" s="20" t="n">
        <v>0.47350147</v>
      </c>
    </row>
    <row r="24" spans="1:24">
      <c r="A24" s="15" t="s">
        <v>199</v>
      </c>
      <c r="B24" s="17" t="n">
        <v>6647</v>
      </c>
      <c r="C24" s="18">
        <f>(20.0/B24*100)</f>
        <v/>
      </c>
      <c r="D24" s="19" t="n">
        <v>6627</v>
      </c>
      <c r="E24" s="18" t="n">
        <v>57.31677878</v>
      </c>
      <c r="F24" s="20" t="n">
        <v>0.72030667</v>
      </c>
      <c r="G24" s="18" t="n">
        <v>8.74931218</v>
      </c>
      <c r="H24" s="20" t="n">
        <v>0.34717579</v>
      </c>
      <c r="I24" s="18" t="n">
        <v>16.82427166</v>
      </c>
      <c r="J24" s="20" t="n">
        <v>0.51617346</v>
      </c>
      <c r="K24" s="18" t="n">
        <v>8.1861599</v>
      </c>
      <c r="L24" s="20" t="n">
        <v>0.37313547</v>
      </c>
      <c r="M24" s="18" t="n">
        <v>6.36725299</v>
      </c>
      <c r="N24" s="20" t="n">
        <v>0.316815</v>
      </c>
      <c r="O24" s="18" t="n">
        <v>0.74285009</v>
      </c>
      <c r="P24" s="20" t="n">
        <v>0.1355868</v>
      </c>
      <c r="Q24" s="18" t="s">
        <v>182</v>
      </c>
      <c r="R24" s="20" t="s">
        <v>182</v>
      </c>
      <c r="S24" s="18" t="n">
        <v>0</v>
      </c>
      <c r="T24" s="20" t="n">
        <v>0</v>
      </c>
      <c r="U24" s="18" t="n">
        <v>0</v>
      </c>
      <c r="V24" s="20" t="n">
        <v>0</v>
      </c>
      <c r="W24" s="18" t="n">
        <v>1.81337439</v>
      </c>
      <c r="X24" s="20" t="n">
        <v>0.28319797</v>
      </c>
    </row>
    <row r="25" spans="1:24">
      <c r="A25" s="15" t="s">
        <v>200</v>
      </c>
      <c r="B25" s="17" t="n">
        <v>5581</v>
      </c>
      <c r="C25" s="18">
        <f>(28.0/B25*100)</f>
        <v/>
      </c>
      <c r="D25" s="19" t="n">
        <v>5553</v>
      </c>
      <c r="E25" s="18" t="n">
        <v>36.03594819</v>
      </c>
      <c r="F25" s="20" t="n">
        <v>0.72186865</v>
      </c>
      <c r="G25" s="18" t="n">
        <v>19.49323457</v>
      </c>
      <c r="H25" s="20" t="n">
        <v>0.53033281</v>
      </c>
      <c r="I25" s="18" t="n">
        <v>21.68142954</v>
      </c>
      <c r="J25" s="20" t="n">
        <v>0.60257586</v>
      </c>
      <c r="K25" s="18" t="n">
        <v>12.09824955</v>
      </c>
      <c r="L25" s="20" t="n">
        <v>0.4374537</v>
      </c>
      <c r="M25" s="18" t="n">
        <v>9.124668059999999</v>
      </c>
      <c r="N25" s="20" t="n">
        <v>0.43720364</v>
      </c>
      <c r="O25" s="18" t="n">
        <v>0.26888821</v>
      </c>
      <c r="P25" s="20" t="n">
        <v>0.07687529999999999</v>
      </c>
      <c r="Q25" s="18" t="s">
        <v>182</v>
      </c>
      <c r="R25" s="20" t="s">
        <v>182</v>
      </c>
      <c r="S25" s="18" t="n">
        <v>0</v>
      </c>
      <c r="T25" s="20" t="n">
        <v>0</v>
      </c>
      <c r="U25" s="18" t="n">
        <v>0</v>
      </c>
      <c r="V25" s="20" t="n">
        <v>0</v>
      </c>
      <c r="W25" s="18" t="n">
        <v>1.29758187</v>
      </c>
      <c r="X25" s="20" t="n">
        <v>0.17895847</v>
      </c>
    </row>
    <row r="26" spans="1:24">
      <c r="A26" s="15" t="s">
        <v>201</v>
      </c>
      <c r="B26" s="17" t="n">
        <v>4869</v>
      </c>
      <c r="C26" s="18">
        <f>(102.0/B26*100)</f>
        <v/>
      </c>
      <c r="D26" s="19" t="n">
        <v>4767</v>
      </c>
      <c r="E26" s="18" t="n">
        <v>13.45057475</v>
      </c>
      <c r="F26" s="20" t="n">
        <v>0.58243954</v>
      </c>
      <c r="G26" s="18" t="n">
        <v>15.77573743</v>
      </c>
      <c r="H26" s="20" t="n">
        <v>0.60929869</v>
      </c>
      <c r="I26" s="18" t="n">
        <v>22.65833768</v>
      </c>
      <c r="J26" s="20" t="n">
        <v>0.64100811</v>
      </c>
      <c r="K26" s="18" t="n">
        <v>22.75085197</v>
      </c>
      <c r="L26" s="20" t="n">
        <v>0.68256589</v>
      </c>
      <c r="M26" s="18" t="n">
        <v>21.94651005</v>
      </c>
      <c r="N26" s="20" t="n">
        <v>0.70602484</v>
      </c>
      <c r="O26" s="18" t="n">
        <v>0</v>
      </c>
      <c r="P26" s="20" t="n">
        <v>0</v>
      </c>
      <c r="Q26" s="18" t="s">
        <v>182</v>
      </c>
      <c r="R26" s="20" t="s">
        <v>182</v>
      </c>
      <c r="S26" s="18" t="n">
        <v>0</v>
      </c>
      <c r="T26" s="20" t="n">
        <v>0</v>
      </c>
      <c r="U26" s="18" t="n">
        <v>0</v>
      </c>
      <c r="V26" s="20" t="n">
        <v>0</v>
      </c>
      <c r="W26" s="18" t="n">
        <v>3.41798811</v>
      </c>
      <c r="X26" s="20" t="n">
        <v>0.32838565</v>
      </c>
    </row>
    <row r="27" spans="1:24">
      <c r="A27" s="15" t="s">
        <v>202</v>
      </c>
      <c r="B27" s="17" t="n">
        <v>5299</v>
      </c>
      <c r="C27" s="18">
        <f>(186.0/B27*100)</f>
        <v/>
      </c>
      <c r="D27" s="19" t="n">
        <v>5113</v>
      </c>
      <c r="E27" s="18" t="n">
        <v>13.57212127</v>
      </c>
      <c r="F27" s="20" t="n">
        <v>0.43377389</v>
      </c>
      <c r="G27" s="18" t="n">
        <v>10.80719199</v>
      </c>
      <c r="H27" s="20" t="n">
        <v>0.47245978</v>
      </c>
      <c r="I27" s="18" t="n">
        <v>21.35735555</v>
      </c>
      <c r="J27" s="20" t="n">
        <v>0.53364003</v>
      </c>
      <c r="K27" s="18" t="n">
        <v>21.80716545</v>
      </c>
      <c r="L27" s="20" t="n">
        <v>0.46292455</v>
      </c>
      <c r="M27" s="18" t="n">
        <v>19.02752362</v>
      </c>
      <c r="N27" s="20" t="n">
        <v>0.5143372</v>
      </c>
      <c r="O27" s="18" t="n">
        <v>1.21075947</v>
      </c>
      <c r="P27" s="20" t="n">
        <v>0.13630639</v>
      </c>
      <c r="Q27" s="18" t="s">
        <v>182</v>
      </c>
      <c r="R27" s="20" t="s">
        <v>182</v>
      </c>
      <c r="S27" s="18" t="n">
        <v>0</v>
      </c>
      <c r="T27" s="20" t="n">
        <v>0</v>
      </c>
      <c r="U27" s="18" t="n">
        <v>0</v>
      </c>
      <c r="V27" s="20" t="n">
        <v>0</v>
      </c>
      <c r="W27" s="18" t="n">
        <v>12.21788266</v>
      </c>
      <c r="X27" s="20" t="n">
        <v>0.4018939</v>
      </c>
    </row>
    <row r="28" spans="1:24">
      <c r="A28" s="15" t="s">
        <v>203</v>
      </c>
      <c r="B28" s="17" t="n">
        <v>7568</v>
      </c>
      <c r="C28" s="18">
        <f>(135.0/B28*100)</f>
        <v/>
      </c>
      <c r="D28" s="19" t="n">
        <v>7433</v>
      </c>
      <c r="E28" s="18" t="n">
        <v>18.18113593</v>
      </c>
      <c r="F28" s="20" t="n">
        <v>0.84564639</v>
      </c>
      <c r="G28" s="18" t="n">
        <v>12.35917329</v>
      </c>
      <c r="H28" s="20" t="n">
        <v>0.47506513</v>
      </c>
      <c r="I28" s="18" t="n">
        <v>20.57132093</v>
      </c>
      <c r="J28" s="20" t="n">
        <v>0.57684491</v>
      </c>
      <c r="K28" s="18" t="n">
        <v>23.76006639</v>
      </c>
      <c r="L28" s="20" t="n">
        <v>0.7087713</v>
      </c>
      <c r="M28" s="18" t="n">
        <v>20.96812375</v>
      </c>
      <c r="N28" s="20" t="n">
        <v>0.67242158</v>
      </c>
      <c r="O28" s="18" t="n">
        <v>2.26184378</v>
      </c>
      <c r="P28" s="20" t="n">
        <v>0.33063322</v>
      </c>
      <c r="Q28" s="18" t="s">
        <v>182</v>
      </c>
      <c r="R28" s="20" t="s">
        <v>182</v>
      </c>
      <c r="S28" s="18" t="n">
        <v>0</v>
      </c>
      <c r="T28" s="20" t="n">
        <v>0</v>
      </c>
      <c r="U28" s="18" t="n">
        <v>0</v>
      </c>
      <c r="V28" s="20" t="n">
        <v>0</v>
      </c>
      <c r="W28" s="18" t="n">
        <v>1.89833592</v>
      </c>
      <c r="X28" s="20" t="n">
        <v>0.32155479</v>
      </c>
    </row>
    <row r="29" spans="1:24">
      <c r="A29" s="15" t="s">
        <v>204</v>
      </c>
      <c r="B29" s="17" t="n">
        <v>5385</v>
      </c>
      <c r="C29" s="18">
        <f>(37.0/B29*100)</f>
        <v/>
      </c>
      <c r="D29" s="19" t="n">
        <v>5348</v>
      </c>
      <c r="E29" s="18" t="n">
        <v>26.50120146</v>
      </c>
      <c r="F29" s="20" t="n">
        <v>0.64644418</v>
      </c>
      <c r="G29" s="18" t="n">
        <v>12.97254588</v>
      </c>
      <c r="H29" s="20" t="n">
        <v>0.50567612</v>
      </c>
      <c r="I29" s="18" t="n">
        <v>21.61879271</v>
      </c>
      <c r="J29" s="20" t="n">
        <v>0.6421883</v>
      </c>
      <c r="K29" s="18" t="n">
        <v>19.16786235</v>
      </c>
      <c r="L29" s="20" t="n">
        <v>0.647573</v>
      </c>
      <c r="M29" s="18" t="n">
        <v>14.37113781</v>
      </c>
      <c r="N29" s="20" t="n">
        <v>0.56626635</v>
      </c>
      <c r="O29" s="18" t="n">
        <v>0.11230563</v>
      </c>
      <c r="P29" s="20" t="n">
        <v>0.03615354</v>
      </c>
      <c r="Q29" s="18" t="s">
        <v>182</v>
      </c>
      <c r="R29" s="20" t="s">
        <v>182</v>
      </c>
      <c r="S29" s="18" t="n">
        <v>2.76962022</v>
      </c>
      <c r="T29" s="20" t="n">
        <v>0.2415476</v>
      </c>
      <c r="U29" s="18" t="n">
        <v>0</v>
      </c>
      <c r="V29" s="20" t="n">
        <v>0</v>
      </c>
      <c r="W29" s="18" t="n">
        <v>2.48653394</v>
      </c>
      <c r="X29" s="20" t="n">
        <v>0.29290777</v>
      </c>
    </row>
    <row r="30" spans="1:24">
      <c r="A30" s="15" t="s">
        <v>205</v>
      </c>
      <c r="B30" s="17" t="n">
        <v>4520</v>
      </c>
      <c r="C30" s="18">
        <f>(577.0/B30*100)</f>
        <v/>
      </c>
      <c r="D30" s="19" t="n">
        <v>3943</v>
      </c>
      <c r="E30" s="18" t="n">
        <v>15.7587062</v>
      </c>
      <c r="F30" s="20" t="n">
        <v>0.64336483</v>
      </c>
      <c r="G30" s="18" t="n">
        <v>18.01055345</v>
      </c>
      <c r="H30" s="20" t="n">
        <v>0.62505289</v>
      </c>
      <c r="I30" s="18" t="n">
        <v>26.40489299</v>
      </c>
      <c r="J30" s="20" t="n">
        <v>0.75892421</v>
      </c>
      <c r="K30" s="18" t="n">
        <v>17.46381795</v>
      </c>
      <c r="L30" s="20" t="n">
        <v>0.63630574</v>
      </c>
      <c r="M30" s="18" t="n">
        <v>13.48133996</v>
      </c>
      <c r="N30" s="20" t="n">
        <v>0.60777738</v>
      </c>
      <c r="O30" s="18" t="n">
        <v>0.80788731</v>
      </c>
      <c r="P30" s="20" t="n">
        <v>0.15690365</v>
      </c>
      <c r="Q30" s="18" t="s">
        <v>182</v>
      </c>
      <c r="R30" s="20" t="s">
        <v>182</v>
      </c>
      <c r="S30" s="18" t="n">
        <v>0</v>
      </c>
      <c r="T30" s="20" t="n">
        <v>0</v>
      </c>
      <c r="U30" s="18" t="n">
        <v>0</v>
      </c>
      <c r="V30" s="20" t="n">
        <v>0</v>
      </c>
      <c r="W30" s="18" t="n">
        <v>8.07280214</v>
      </c>
      <c r="X30" s="20" t="n">
        <v>0.70286087</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9.51367875</v>
      </c>
      <c r="F32" s="20" t="n">
        <v>0.49883867</v>
      </c>
      <c r="G32" s="18" t="n">
        <v>12.27612261</v>
      </c>
      <c r="H32" s="20" t="n">
        <v>0.53176488</v>
      </c>
      <c r="I32" s="18" t="n">
        <v>22.31251641</v>
      </c>
      <c r="J32" s="20" t="n">
        <v>0.66871336</v>
      </c>
      <c r="K32" s="18" t="n">
        <v>24.80262457</v>
      </c>
      <c r="L32" s="20" t="n">
        <v>0.68460763</v>
      </c>
      <c r="M32" s="18" t="n">
        <v>27.70348245</v>
      </c>
      <c r="N32" s="20" t="n">
        <v>0.83200073</v>
      </c>
      <c r="O32" s="18" t="n">
        <v>0.34528398</v>
      </c>
      <c r="P32" s="20" t="n">
        <v>0.08411763</v>
      </c>
      <c r="Q32" s="18" t="s">
        <v>182</v>
      </c>
      <c r="R32" s="20" t="s">
        <v>182</v>
      </c>
      <c r="S32" s="18" t="n">
        <v>0</v>
      </c>
      <c r="T32" s="20" t="n">
        <v>0</v>
      </c>
      <c r="U32" s="18" t="n">
        <v>0</v>
      </c>
      <c r="V32" s="20" t="n">
        <v>0</v>
      </c>
      <c r="W32" s="18" t="n">
        <v>3.04629121</v>
      </c>
      <c r="X32" s="20" t="n">
        <v>0.35331742</v>
      </c>
    </row>
    <row r="33" spans="1:24">
      <c r="A33" s="15" t="s">
        <v>208</v>
      </c>
      <c r="B33" s="17" t="n">
        <v>7325</v>
      </c>
      <c r="C33" s="18">
        <f>(246.0/B33*100)</f>
        <v/>
      </c>
      <c r="D33" s="19" t="n">
        <v>7079</v>
      </c>
      <c r="E33" s="18" t="n">
        <v>16.14179227</v>
      </c>
      <c r="F33" s="20" t="n">
        <v>0.59268941</v>
      </c>
      <c r="G33" s="18" t="n">
        <v>17.07218104</v>
      </c>
      <c r="H33" s="20" t="n">
        <v>0.58487995</v>
      </c>
      <c r="I33" s="18" t="n">
        <v>25.38599931</v>
      </c>
      <c r="J33" s="20" t="n">
        <v>0.56538181</v>
      </c>
      <c r="K33" s="18" t="n">
        <v>21.47883929</v>
      </c>
      <c r="L33" s="20" t="n">
        <v>0.62681731</v>
      </c>
      <c r="M33" s="18" t="n">
        <v>15.92943596</v>
      </c>
      <c r="N33" s="20" t="n">
        <v>0.58895335</v>
      </c>
      <c r="O33" s="18" t="n">
        <v>0.23146691</v>
      </c>
      <c r="P33" s="20" t="n">
        <v>0.06110415</v>
      </c>
      <c r="Q33" s="18" t="s">
        <v>182</v>
      </c>
      <c r="R33" s="20" t="s">
        <v>182</v>
      </c>
      <c r="S33" s="18" t="n">
        <v>0</v>
      </c>
      <c r="T33" s="20" t="n">
        <v>0</v>
      </c>
      <c r="U33" s="18" t="n">
        <v>0</v>
      </c>
      <c r="V33" s="20" t="n">
        <v>0</v>
      </c>
      <c r="W33" s="18" t="n">
        <v>3.76028523</v>
      </c>
      <c r="X33" s="20" t="n">
        <v>0.33858927</v>
      </c>
    </row>
    <row r="34" spans="1:24">
      <c r="A34" s="15" t="s">
        <v>209</v>
      </c>
      <c r="B34" s="17" t="n">
        <v>6350</v>
      </c>
      <c r="C34" s="18">
        <f>(87.0/B34*100)</f>
        <v/>
      </c>
      <c r="D34" s="19" t="n">
        <v>6263</v>
      </c>
      <c r="E34" s="18" t="n">
        <v>9.72558078</v>
      </c>
      <c r="F34" s="20" t="n">
        <v>0.45324651</v>
      </c>
      <c r="G34" s="18" t="n">
        <v>11.85762708</v>
      </c>
      <c r="H34" s="20" t="n">
        <v>0.46347</v>
      </c>
      <c r="I34" s="18" t="n">
        <v>17.45129851</v>
      </c>
      <c r="J34" s="20" t="n">
        <v>0.61673436</v>
      </c>
      <c r="K34" s="18" t="n">
        <v>21.64777069</v>
      </c>
      <c r="L34" s="20" t="n">
        <v>0.53561626</v>
      </c>
      <c r="M34" s="18" t="n">
        <v>28.87422159</v>
      </c>
      <c r="N34" s="20" t="n">
        <v>0.84365925</v>
      </c>
      <c r="O34" s="18" t="n">
        <v>1.16659714</v>
      </c>
      <c r="P34" s="20" t="n">
        <v>0.13799501</v>
      </c>
      <c r="Q34" s="18" t="s">
        <v>182</v>
      </c>
      <c r="R34" s="20" t="s">
        <v>182</v>
      </c>
      <c r="S34" s="18" t="n">
        <v>2.58008762</v>
      </c>
      <c r="T34" s="20" t="n">
        <v>0.5353811000000001</v>
      </c>
      <c r="U34" s="18" t="n">
        <v>0</v>
      </c>
      <c r="V34" s="20" t="n">
        <v>0</v>
      </c>
      <c r="W34" s="18" t="n">
        <v>6.69681659</v>
      </c>
      <c r="X34" s="20" t="n">
        <v>0.58123591</v>
      </c>
    </row>
    <row r="35" spans="1:24">
      <c r="A35" s="15" t="s">
        <v>210</v>
      </c>
      <c r="B35" s="17" t="n">
        <v>6406</v>
      </c>
      <c r="C35" s="18">
        <f>(76.0/B35*100)</f>
        <v/>
      </c>
      <c r="D35" s="19" t="n">
        <v>6330</v>
      </c>
      <c r="E35" s="18" t="n">
        <v>9.25406475</v>
      </c>
      <c r="F35" s="20" t="n">
        <v>0.43252159</v>
      </c>
      <c r="G35" s="18" t="n">
        <v>10.77852607</v>
      </c>
      <c r="H35" s="20" t="n">
        <v>0.53981619</v>
      </c>
      <c r="I35" s="18" t="n">
        <v>21.38736065</v>
      </c>
      <c r="J35" s="20" t="n">
        <v>0.60295024</v>
      </c>
      <c r="K35" s="18" t="n">
        <v>24.70514457</v>
      </c>
      <c r="L35" s="20" t="n">
        <v>0.68283468</v>
      </c>
      <c r="M35" s="18" t="n">
        <v>26.94123652</v>
      </c>
      <c r="N35" s="20" t="n">
        <v>0.68751314</v>
      </c>
      <c r="O35" s="18" t="n">
        <v>0.52845563</v>
      </c>
      <c r="P35" s="20" t="n">
        <v>0.09285879</v>
      </c>
      <c r="Q35" s="18" t="s">
        <v>182</v>
      </c>
      <c r="R35" s="20" t="s">
        <v>182</v>
      </c>
      <c r="S35" s="18" t="n">
        <v>1.04219496</v>
      </c>
      <c r="T35" s="20" t="n">
        <v>0.05701847</v>
      </c>
      <c r="U35" s="18" t="n">
        <v>0</v>
      </c>
      <c r="V35" s="20" t="n">
        <v>0</v>
      </c>
      <c r="W35" s="18" t="n">
        <v>5.36301683</v>
      </c>
      <c r="X35" s="20" t="n">
        <v>0.26371803</v>
      </c>
    </row>
    <row r="36" spans="1:24">
      <c r="A36" s="15" t="s">
        <v>211</v>
      </c>
      <c r="B36" s="17" t="n">
        <v>6736</v>
      </c>
      <c r="C36" s="18">
        <f>(54.0/B36*100)</f>
        <v/>
      </c>
      <c r="D36" s="19" t="n">
        <v>6682</v>
      </c>
      <c r="E36" s="18" t="n">
        <v>20.55584821</v>
      </c>
      <c r="F36" s="20" t="n">
        <v>0.55533946</v>
      </c>
      <c r="G36" s="18" t="n">
        <v>12.17569007</v>
      </c>
      <c r="H36" s="20" t="n">
        <v>0.4618303</v>
      </c>
      <c r="I36" s="18" t="n">
        <v>19.3583984</v>
      </c>
      <c r="J36" s="20" t="n">
        <v>0.46247855</v>
      </c>
      <c r="K36" s="18" t="n">
        <v>21.82853277</v>
      </c>
      <c r="L36" s="20" t="n">
        <v>0.55540185</v>
      </c>
      <c r="M36" s="18" t="n">
        <v>21.46664063</v>
      </c>
      <c r="N36" s="20" t="n">
        <v>0.62774891</v>
      </c>
      <c r="O36" s="18" t="n">
        <v>0.41568488</v>
      </c>
      <c r="P36" s="20" t="n">
        <v>0.08133863</v>
      </c>
      <c r="Q36" s="18" t="s">
        <v>182</v>
      </c>
      <c r="R36" s="20" t="s">
        <v>182</v>
      </c>
      <c r="S36" s="18" t="n">
        <v>0</v>
      </c>
      <c r="T36" s="20" t="n">
        <v>0</v>
      </c>
      <c r="U36" s="18" t="n">
        <v>0</v>
      </c>
      <c r="V36" s="20" t="n">
        <v>0</v>
      </c>
      <c r="W36" s="18" t="n">
        <v>4.19920505</v>
      </c>
      <c r="X36" s="20" t="n">
        <v>0.31783561</v>
      </c>
    </row>
    <row r="37" spans="1:24">
      <c r="A37" s="15" t="s">
        <v>212</v>
      </c>
      <c r="B37" s="17" t="n">
        <v>5458</v>
      </c>
      <c r="C37" s="18">
        <f>(271.0/B37*100)</f>
        <v/>
      </c>
      <c r="D37" s="19" t="n">
        <v>5187</v>
      </c>
      <c r="E37" s="18" t="n">
        <v>21.71149716</v>
      </c>
      <c r="F37" s="20" t="n">
        <v>0.91714907</v>
      </c>
      <c r="G37" s="18" t="n">
        <v>16.36925899</v>
      </c>
      <c r="H37" s="20" t="n">
        <v>0.61513073</v>
      </c>
      <c r="I37" s="18" t="n">
        <v>22.85868435</v>
      </c>
      <c r="J37" s="20" t="n">
        <v>0.6938115</v>
      </c>
      <c r="K37" s="18" t="n">
        <v>15.22709046</v>
      </c>
      <c r="L37" s="20" t="n">
        <v>0.53330283</v>
      </c>
      <c r="M37" s="18" t="n">
        <v>12.05570402</v>
      </c>
      <c r="N37" s="20" t="n">
        <v>0.47653714</v>
      </c>
      <c r="O37" s="18" t="n">
        <v>0.78801617</v>
      </c>
      <c r="P37" s="20" t="n">
        <v>0.13947193</v>
      </c>
      <c r="Q37" s="18" t="s">
        <v>182</v>
      </c>
      <c r="R37" s="20" t="s">
        <v>182</v>
      </c>
      <c r="S37" s="18" t="n">
        <v>0</v>
      </c>
      <c r="T37" s="20" t="n">
        <v>0</v>
      </c>
      <c r="U37" s="18" t="n">
        <v>0</v>
      </c>
      <c r="V37" s="20" t="n">
        <v>0</v>
      </c>
      <c r="W37" s="18" t="n">
        <v>10.98974886</v>
      </c>
      <c r="X37" s="20" t="n">
        <v>0.91388664</v>
      </c>
    </row>
    <row r="38" spans="1:24">
      <c r="A38" s="15" t="s">
        <v>213</v>
      </c>
      <c r="B38" s="17" t="n">
        <v>5860</v>
      </c>
      <c r="C38" s="18">
        <f>(68.0/B38*100)</f>
        <v/>
      </c>
      <c r="D38" s="19" t="n">
        <v>5792</v>
      </c>
      <c r="E38" s="18" t="n">
        <v>26.66493481</v>
      </c>
      <c r="F38" s="20" t="n">
        <v>0.70457232</v>
      </c>
      <c r="G38" s="18" t="n">
        <v>12.35810525</v>
      </c>
      <c r="H38" s="20" t="n">
        <v>0.42979433</v>
      </c>
      <c r="I38" s="18" t="n">
        <v>19.08393686</v>
      </c>
      <c r="J38" s="20" t="n">
        <v>0.51859644</v>
      </c>
      <c r="K38" s="18" t="n">
        <v>17.67950578</v>
      </c>
      <c r="L38" s="20" t="n">
        <v>0.52912563</v>
      </c>
      <c r="M38" s="18" t="n">
        <v>14.90823582</v>
      </c>
      <c r="N38" s="20" t="n">
        <v>0.52325978</v>
      </c>
      <c r="O38" s="18" t="n">
        <v>0.63908881</v>
      </c>
      <c r="P38" s="20" t="n">
        <v>0.12651194</v>
      </c>
      <c r="Q38" s="18" t="s">
        <v>182</v>
      </c>
      <c r="R38" s="20" t="s">
        <v>182</v>
      </c>
      <c r="S38" s="18" t="n">
        <v>0</v>
      </c>
      <c r="T38" s="20" t="n">
        <v>0</v>
      </c>
      <c r="U38" s="18" t="n">
        <v>0</v>
      </c>
      <c r="V38" s="20" t="n">
        <v>0</v>
      </c>
      <c r="W38" s="18" t="n">
        <v>8.66619266</v>
      </c>
      <c r="X38" s="20" t="n">
        <v>0.67469686</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16.07508379</v>
      </c>
      <c r="F40" s="20" t="n">
        <v>0.61331737</v>
      </c>
      <c r="G40" s="18" t="n">
        <v>14.34720771</v>
      </c>
      <c r="H40" s="20" t="n">
        <v>0.54439629</v>
      </c>
      <c r="I40" s="18" t="n">
        <v>23.75761382</v>
      </c>
      <c r="J40" s="20" t="n">
        <v>0.69878981</v>
      </c>
      <c r="K40" s="18" t="n">
        <v>16.09950588</v>
      </c>
      <c r="L40" s="20" t="n">
        <v>0.63468127</v>
      </c>
      <c r="M40" s="18" t="n">
        <v>13.13981238</v>
      </c>
      <c r="N40" s="20" t="n">
        <v>0.5199578500000001</v>
      </c>
      <c r="O40" s="18" t="n">
        <v>0.41370479</v>
      </c>
      <c r="P40" s="20" t="n">
        <v>0.09597839</v>
      </c>
      <c r="Q40" s="18" t="s">
        <v>182</v>
      </c>
      <c r="R40" s="20" t="s">
        <v>182</v>
      </c>
      <c r="S40" s="18" t="n">
        <v>9.003766690000001</v>
      </c>
      <c r="T40" s="20" t="n">
        <v>0.20144504</v>
      </c>
      <c r="U40" s="18" t="n">
        <v>0</v>
      </c>
      <c r="V40" s="20" t="n">
        <v>0</v>
      </c>
      <c r="W40" s="18" t="n">
        <v>7.16330494</v>
      </c>
      <c r="X40" s="20" t="n">
        <v>0.77459947</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11.48167255</v>
      </c>
      <c r="F46" s="20" t="n">
        <v>0.45362685</v>
      </c>
      <c r="G46" s="18" t="n">
        <v>9.79524859</v>
      </c>
      <c r="H46" s="20" t="n">
        <v>0.34040027</v>
      </c>
      <c r="I46" s="18" t="n">
        <v>12.5383862</v>
      </c>
      <c r="J46" s="20" t="n">
        <v>0.46034811</v>
      </c>
      <c r="K46" s="18" t="n">
        <v>15.28750181</v>
      </c>
      <c r="L46" s="20" t="n">
        <v>0.4619163</v>
      </c>
      <c r="M46" s="18" t="n">
        <v>12.9677495</v>
      </c>
      <c r="N46" s="20" t="n">
        <v>0.43813196</v>
      </c>
      <c r="O46" s="18" t="n">
        <v>1.14077814</v>
      </c>
      <c r="P46" s="20" t="n">
        <v>0.1017309</v>
      </c>
      <c r="Q46" s="18" t="s">
        <v>182</v>
      </c>
      <c r="R46" s="20" t="s">
        <v>182</v>
      </c>
      <c r="S46" s="18" t="n">
        <v>0</v>
      </c>
      <c r="T46" s="20" t="n">
        <v>0</v>
      </c>
      <c r="U46" s="18" t="n">
        <v>0</v>
      </c>
      <c r="V46" s="20" t="n">
        <v>0</v>
      </c>
      <c r="W46" s="18" t="n">
        <v>36.78866321</v>
      </c>
      <c r="X46" s="20" t="n">
        <v>1.26109599</v>
      </c>
    </row>
    <row r="47" spans="1:24">
      <c r="A47" s="15" t="s">
        <v>222</v>
      </c>
      <c r="B47" s="17" t="n">
        <v>5928</v>
      </c>
      <c r="C47" s="18">
        <f>(162.0/B47*100)</f>
        <v/>
      </c>
      <c r="D47" s="19" t="n">
        <v>5766</v>
      </c>
      <c r="E47" s="18" t="n">
        <v>9.14117347</v>
      </c>
      <c r="F47" s="20" t="n">
        <v>0.38938403</v>
      </c>
      <c r="G47" s="18" t="n">
        <v>10.17899285</v>
      </c>
      <c r="H47" s="20" t="n">
        <v>0.46869928</v>
      </c>
      <c r="I47" s="18" t="n">
        <v>15.71550148</v>
      </c>
      <c r="J47" s="20" t="n">
        <v>0.49329871</v>
      </c>
      <c r="K47" s="18" t="n">
        <v>19.69383214</v>
      </c>
      <c r="L47" s="20" t="n">
        <v>0.69962581</v>
      </c>
      <c r="M47" s="18" t="n">
        <v>26.92697179</v>
      </c>
      <c r="N47" s="20" t="n">
        <v>0.8646880300000001</v>
      </c>
      <c r="O47" s="18" t="n">
        <v>1.43860706</v>
      </c>
      <c r="P47" s="20" t="n">
        <v>0.18756808</v>
      </c>
      <c r="Q47" s="18" t="s">
        <v>182</v>
      </c>
      <c r="R47" s="20" t="s">
        <v>182</v>
      </c>
      <c r="S47" s="18" t="n">
        <v>0</v>
      </c>
      <c r="T47" s="20" t="n">
        <v>0</v>
      </c>
      <c r="U47" s="18" t="n">
        <v>0</v>
      </c>
      <c r="V47" s="20" t="n">
        <v>0</v>
      </c>
      <c r="W47" s="18" t="n">
        <v>16.90492121</v>
      </c>
      <c r="X47" s="20" t="n">
        <v>1.14814482</v>
      </c>
    </row>
    <row r="48" spans="1:24">
      <c r="A48" s="15" t="s">
        <v>223</v>
      </c>
      <c r="B48" s="17" t="n">
        <v>9841</v>
      </c>
      <c r="C48" s="18">
        <f>(19.0/B48*100)</f>
        <v/>
      </c>
      <c r="D48" s="19" t="n">
        <v>9822</v>
      </c>
      <c r="E48" s="18" t="n">
        <v>34.64976306</v>
      </c>
      <c r="F48" s="20" t="n">
        <v>0.86799192</v>
      </c>
      <c r="G48" s="18" t="n">
        <v>19.0623057</v>
      </c>
      <c r="H48" s="20" t="n">
        <v>0.60637157</v>
      </c>
      <c r="I48" s="18" t="n">
        <v>25.30855968</v>
      </c>
      <c r="J48" s="20" t="n">
        <v>0.88679511</v>
      </c>
      <c r="K48" s="18" t="n">
        <v>9.37703484</v>
      </c>
      <c r="L48" s="20" t="n">
        <v>0.37408421</v>
      </c>
      <c r="M48" s="18" t="n">
        <v>7.74238533</v>
      </c>
      <c r="N48" s="20" t="n">
        <v>0.47402287</v>
      </c>
      <c r="O48" s="18" t="n">
        <v>2.15559195</v>
      </c>
      <c r="P48" s="20" t="n">
        <v>0.33339127</v>
      </c>
      <c r="Q48" s="18" t="s">
        <v>182</v>
      </c>
      <c r="R48" s="20" t="s">
        <v>182</v>
      </c>
      <c r="S48" s="18" t="n">
        <v>0</v>
      </c>
      <c r="T48" s="20" t="n">
        <v>0</v>
      </c>
      <c r="U48" s="18" t="n">
        <v>0</v>
      </c>
      <c r="V48" s="20" t="n">
        <v>0</v>
      </c>
      <c r="W48" s="18" t="n">
        <v>1.70435943</v>
      </c>
      <c r="X48" s="20" t="n">
        <v>0.41282079</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11.66277213</v>
      </c>
      <c r="F50" s="20" t="n">
        <v>0.64904735</v>
      </c>
      <c r="G50" s="18" t="n">
        <v>11.20728891</v>
      </c>
      <c r="H50" s="20" t="n">
        <v>0.44509041</v>
      </c>
      <c r="I50" s="18" t="n">
        <v>16.62174624</v>
      </c>
      <c r="J50" s="20" t="n">
        <v>0.56476426</v>
      </c>
      <c r="K50" s="18" t="n">
        <v>26.45823143</v>
      </c>
      <c r="L50" s="20" t="n">
        <v>0.73339524</v>
      </c>
      <c r="M50" s="18" t="n">
        <v>25.14963079</v>
      </c>
      <c r="N50" s="20" t="n">
        <v>0.65645767</v>
      </c>
      <c r="O50" s="18" t="n">
        <v>1.74613723</v>
      </c>
      <c r="P50" s="20" t="n">
        <v>0.26468044</v>
      </c>
      <c r="Q50" s="18" t="s">
        <v>182</v>
      </c>
      <c r="R50" s="20" t="s">
        <v>182</v>
      </c>
      <c r="S50" s="18" t="n">
        <v>0</v>
      </c>
      <c r="T50" s="20" t="n">
        <v>0</v>
      </c>
      <c r="U50" s="18" t="n">
        <v>0</v>
      </c>
      <c r="V50" s="20" t="n">
        <v>0</v>
      </c>
      <c r="W50" s="18" t="n">
        <v>7.15419328</v>
      </c>
      <c r="X50" s="20" t="n">
        <v>0.6457261399999999</v>
      </c>
    </row>
    <row r="51" spans="1:24">
      <c r="A51" s="15" t="s">
        <v>226</v>
      </c>
      <c r="B51" s="17" t="n">
        <v>6866</v>
      </c>
      <c r="C51" s="18">
        <f>(117.0/B51*100)</f>
        <v/>
      </c>
      <c r="D51" s="19" t="n">
        <v>6749</v>
      </c>
      <c r="E51" s="18" t="n">
        <v>22.83412277</v>
      </c>
      <c r="F51" s="20" t="n">
        <v>0.8365115400000001</v>
      </c>
      <c r="G51" s="18" t="n">
        <v>10.55769153</v>
      </c>
      <c r="H51" s="20" t="n">
        <v>0.46312511</v>
      </c>
      <c r="I51" s="18" t="n">
        <v>14.89913745</v>
      </c>
      <c r="J51" s="20" t="n">
        <v>0.47416514</v>
      </c>
      <c r="K51" s="18" t="n">
        <v>14.78137117</v>
      </c>
      <c r="L51" s="20" t="n">
        <v>0.48904495</v>
      </c>
      <c r="M51" s="18" t="n">
        <v>15.13647291</v>
      </c>
      <c r="N51" s="20" t="n">
        <v>0.71659407</v>
      </c>
      <c r="O51" s="18" t="n">
        <v>0.58301091</v>
      </c>
      <c r="P51" s="20" t="n">
        <v>0.10105253</v>
      </c>
      <c r="Q51" s="18" t="s">
        <v>182</v>
      </c>
      <c r="R51" s="20" t="s">
        <v>182</v>
      </c>
      <c r="S51" s="18" t="n">
        <v>10.58157789</v>
      </c>
      <c r="T51" s="20" t="n">
        <v>0.61231698</v>
      </c>
      <c r="U51" s="18" t="n">
        <v>0</v>
      </c>
      <c r="V51" s="20" t="n">
        <v>0</v>
      </c>
      <c r="W51" s="18" t="n">
        <v>10.62661538</v>
      </c>
      <c r="X51" s="20" t="n">
        <v>1.26648555</v>
      </c>
    </row>
    <row r="52" spans="1:24">
      <c r="A52" s="15" t="s">
        <v>227</v>
      </c>
      <c r="B52" s="17" t="n">
        <v>5809</v>
      </c>
      <c r="C52" s="18">
        <f>(119.0/B52*100)</f>
        <v/>
      </c>
      <c r="D52" s="19" t="n">
        <v>5690</v>
      </c>
      <c r="E52" s="18" t="n">
        <v>8.982639989999999</v>
      </c>
      <c r="F52" s="20" t="n">
        <v>0.46741523</v>
      </c>
      <c r="G52" s="18" t="n">
        <v>8.488665729999999</v>
      </c>
      <c r="H52" s="20" t="n">
        <v>0.39658299</v>
      </c>
      <c r="I52" s="18" t="n">
        <v>16.58684217</v>
      </c>
      <c r="J52" s="20" t="n">
        <v>0.48987547</v>
      </c>
      <c r="K52" s="18" t="n">
        <v>25.4270803</v>
      </c>
      <c r="L52" s="20" t="n">
        <v>0.60018354</v>
      </c>
      <c r="M52" s="18" t="n">
        <v>34.24630525</v>
      </c>
      <c r="N52" s="20" t="n">
        <v>0.83037129</v>
      </c>
      <c r="O52" s="18" t="n">
        <v>0.34059407</v>
      </c>
      <c r="P52" s="20" t="n">
        <v>0.08846993</v>
      </c>
      <c r="Q52" s="18" t="s">
        <v>182</v>
      </c>
      <c r="R52" s="20" t="s">
        <v>182</v>
      </c>
      <c r="S52" s="18" t="n">
        <v>0</v>
      </c>
      <c r="T52" s="20" t="n">
        <v>0</v>
      </c>
      <c r="U52" s="18" t="n">
        <v>0</v>
      </c>
      <c r="V52" s="20" t="n">
        <v>0</v>
      </c>
      <c r="W52" s="18" t="n">
        <v>5.92787249</v>
      </c>
      <c r="X52" s="20" t="n">
        <v>0.51641518</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14.92307095</v>
      </c>
      <c r="F54" s="20" t="n">
        <v>0.87209344</v>
      </c>
      <c r="G54" s="18" t="n">
        <v>13.3497686</v>
      </c>
      <c r="H54" s="20" t="n">
        <v>0.64863924</v>
      </c>
      <c r="I54" s="18" t="n">
        <v>14.28041507</v>
      </c>
      <c r="J54" s="20" t="n">
        <v>0.63509808</v>
      </c>
      <c r="K54" s="18" t="n">
        <v>21.11330231</v>
      </c>
      <c r="L54" s="20" t="n">
        <v>0.74837087</v>
      </c>
      <c r="M54" s="18" t="n">
        <v>19.48476728</v>
      </c>
      <c r="N54" s="20" t="n">
        <v>0.81851545</v>
      </c>
      <c r="O54" s="18" t="n">
        <v>3.36640988</v>
      </c>
      <c r="P54" s="20" t="n">
        <v>0.32451355</v>
      </c>
      <c r="Q54" s="18" t="s">
        <v>182</v>
      </c>
      <c r="R54" s="20" t="s">
        <v>182</v>
      </c>
      <c r="S54" s="18" t="n">
        <v>0</v>
      </c>
      <c r="T54" s="20" t="n">
        <v>0</v>
      </c>
      <c r="U54" s="18" t="n">
        <v>0</v>
      </c>
      <c r="V54" s="20" t="n">
        <v>0</v>
      </c>
      <c r="W54" s="18" t="n">
        <v>13.48226592</v>
      </c>
      <c r="X54" s="20" t="n">
        <v>0.99111482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22.86004187</v>
      </c>
      <c r="F56" s="20" t="n">
        <v>0.78433792</v>
      </c>
      <c r="G56" s="18" t="n">
        <v>19.91258484</v>
      </c>
      <c r="H56" s="20" t="n">
        <v>0.56268571</v>
      </c>
      <c r="I56" s="18" t="n">
        <v>27.47323227</v>
      </c>
      <c r="J56" s="20" t="n">
        <v>0.80024875</v>
      </c>
      <c r="K56" s="18" t="n">
        <v>15.88967269</v>
      </c>
      <c r="L56" s="20" t="n">
        <v>0.53809547</v>
      </c>
      <c r="M56" s="18" t="n">
        <v>11.54172191</v>
      </c>
      <c r="N56" s="20" t="n">
        <v>0.5206025</v>
      </c>
      <c r="O56" s="18" t="n">
        <v>0.86016939</v>
      </c>
      <c r="P56" s="20" t="n">
        <v>0.13748164</v>
      </c>
      <c r="Q56" s="18" t="s">
        <v>182</v>
      </c>
      <c r="R56" s="20" t="s">
        <v>182</v>
      </c>
      <c r="S56" s="18" t="n">
        <v>0</v>
      </c>
      <c r="T56" s="20" t="n">
        <v>0</v>
      </c>
      <c r="U56" s="18" t="n">
        <v>0</v>
      </c>
      <c r="V56" s="20" t="n">
        <v>0</v>
      </c>
      <c r="W56" s="18" t="n">
        <v>1.46257703</v>
      </c>
      <c r="X56" s="20" t="n">
        <v>0.25342324</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12.23570265</v>
      </c>
      <c r="F61" s="20" t="n">
        <v>0.50999702</v>
      </c>
      <c r="G61" s="18" t="n">
        <v>15.7618149</v>
      </c>
      <c r="H61" s="20" t="n">
        <v>0.5372082500000001</v>
      </c>
      <c r="I61" s="18" t="n">
        <v>24.35028052</v>
      </c>
      <c r="J61" s="20" t="n">
        <v>0.5675766</v>
      </c>
      <c r="K61" s="18" t="n">
        <v>22.32717337</v>
      </c>
      <c r="L61" s="20" t="n">
        <v>0.63306917</v>
      </c>
      <c r="M61" s="18" t="n">
        <v>18.81581514</v>
      </c>
      <c r="N61" s="20" t="n">
        <v>0.53987622</v>
      </c>
      <c r="O61" s="18" t="n">
        <v>1.11512449</v>
      </c>
      <c r="P61" s="20" t="n">
        <v>0.15885075</v>
      </c>
      <c r="Q61" s="18" t="s">
        <v>182</v>
      </c>
      <c r="R61" s="20" t="s">
        <v>182</v>
      </c>
      <c r="S61" s="18" t="n">
        <v>0</v>
      </c>
      <c r="T61" s="20" t="n">
        <v>0</v>
      </c>
      <c r="U61" s="18" t="n">
        <v>0</v>
      </c>
      <c r="V61" s="20" t="n">
        <v>0</v>
      </c>
      <c r="W61" s="18" t="n">
        <v>5.39408893</v>
      </c>
      <c r="X61" s="20" t="n">
        <v>0.71137293</v>
      </c>
    </row>
    <row r="62" spans="1:24">
      <c r="A62" s="15" t="s">
        <v>237</v>
      </c>
      <c r="B62" s="17" t="n">
        <v>4476</v>
      </c>
      <c r="C62" s="18">
        <f>(5.0/B62*100)</f>
        <v/>
      </c>
      <c r="D62" s="19" t="n">
        <v>4471</v>
      </c>
      <c r="E62" s="18" t="n">
        <v>20.40735884</v>
      </c>
      <c r="F62" s="20" t="n">
        <v>0.62669008</v>
      </c>
      <c r="G62" s="18" t="n">
        <v>16.16189392</v>
      </c>
      <c r="H62" s="20" t="n">
        <v>0.57403573</v>
      </c>
      <c r="I62" s="18" t="n">
        <v>25.21880796</v>
      </c>
      <c r="J62" s="20" t="n">
        <v>0.687277</v>
      </c>
      <c r="K62" s="18" t="n">
        <v>22.12708044</v>
      </c>
      <c r="L62" s="20" t="n">
        <v>0.5366844</v>
      </c>
      <c r="M62" s="18" t="n">
        <v>14.69447374</v>
      </c>
      <c r="N62" s="20" t="n">
        <v>0.51639977</v>
      </c>
      <c r="O62" s="18" t="n">
        <v>0.58527585</v>
      </c>
      <c r="P62" s="20" t="n">
        <v>0.13101018</v>
      </c>
      <c r="Q62" s="18" t="s">
        <v>182</v>
      </c>
      <c r="R62" s="20" t="s">
        <v>182</v>
      </c>
      <c r="S62" s="18" t="n">
        <v>0</v>
      </c>
      <c r="T62" s="20" t="n">
        <v>0</v>
      </c>
      <c r="U62" s="18" t="n">
        <v>0</v>
      </c>
      <c r="V62" s="20" t="n">
        <v>0</v>
      </c>
      <c r="W62" s="18" t="n">
        <v>0.80510925</v>
      </c>
      <c r="X62" s="20" t="n">
        <v>0.13050643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17.44014854</v>
      </c>
      <c r="F67" s="20" t="n">
        <v>0.90241206</v>
      </c>
      <c r="G67" s="18" t="n">
        <v>14.31900677</v>
      </c>
      <c r="H67" s="20" t="n">
        <v>0.53048568</v>
      </c>
      <c r="I67" s="18" t="n">
        <v>22.25783837</v>
      </c>
      <c r="J67" s="20" t="n">
        <v>0.6251204299999999</v>
      </c>
      <c r="K67" s="18" t="n">
        <v>24.19607967</v>
      </c>
      <c r="L67" s="20" t="n">
        <v>0.74705761</v>
      </c>
      <c r="M67" s="18" t="n">
        <v>14.56634504</v>
      </c>
      <c r="N67" s="20" t="n">
        <v>0.62569009</v>
      </c>
      <c r="O67" s="18" t="n">
        <v>4.25439598</v>
      </c>
      <c r="P67" s="20" t="n">
        <v>0.34243169</v>
      </c>
      <c r="Q67" s="18" t="s">
        <v>182</v>
      </c>
      <c r="R67" s="20" t="s">
        <v>182</v>
      </c>
      <c r="S67" s="18" t="n">
        <v>0</v>
      </c>
      <c r="T67" s="20" t="n">
        <v>0</v>
      </c>
      <c r="U67" s="18" t="n">
        <v>0</v>
      </c>
      <c r="V67" s="20" t="n">
        <v>0</v>
      </c>
      <c r="W67" s="18" t="n">
        <v>2.96618564</v>
      </c>
      <c r="X67" s="20" t="n">
        <v>0.29169598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12.98488349</v>
      </c>
      <c r="F70" s="20" t="n">
        <v>0.55559487</v>
      </c>
      <c r="G70" s="18" t="n">
        <v>11.13863237</v>
      </c>
      <c r="H70" s="20" t="n">
        <v>0.42906962</v>
      </c>
      <c r="I70" s="18" t="n">
        <v>16.65574099</v>
      </c>
      <c r="J70" s="20" t="n">
        <v>0.45531147</v>
      </c>
      <c r="K70" s="18" t="n">
        <v>24.56869689</v>
      </c>
      <c r="L70" s="20" t="n">
        <v>0.63499043</v>
      </c>
      <c r="M70" s="18" t="n">
        <v>27.50772185</v>
      </c>
      <c r="N70" s="20" t="n">
        <v>0.74712631</v>
      </c>
      <c r="O70" s="18" t="n">
        <v>0.78554432</v>
      </c>
      <c r="P70" s="20" t="n">
        <v>0.1032537</v>
      </c>
      <c r="Q70" s="18" t="s">
        <v>182</v>
      </c>
      <c r="R70" s="20" t="s">
        <v>182</v>
      </c>
      <c r="S70" s="18" t="n">
        <v>0</v>
      </c>
      <c r="T70" s="20" t="n">
        <v>0</v>
      </c>
      <c r="U70" s="18" t="n">
        <v>0</v>
      </c>
      <c r="V70" s="20" t="n">
        <v>0</v>
      </c>
      <c r="W70" s="18" t="n">
        <v>6.3587801</v>
      </c>
      <c r="X70" s="20" t="n">
        <v>0.51120044</v>
      </c>
    </row>
    <row r="71" spans="1:24">
      <c r="A71" s="15" t="s">
        <v>246</v>
      </c>
      <c r="B71" s="17" t="n">
        <v>6115</v>
      </c>
      <c r="C71" s="18">
        <f>(119.0/B71*100)</f>
        <v/>
      </c>
      <c r="D71" s="19" t="n">
        <v>5996</v>
      </c>
      <c r="E71" s="18" t="n">
        <v>23.59982386</v>
      </c>
      <c r="F71" s="20" t="n">
        <v>0.64144415</v>
      </c>
      <c r="G71" s="18" t="n">
        <v>14.41519097</v>
      </c>
      <c r="H71" s="20" t="n">
        <v>0.46906739</v>
      </c>
      <c r="I71" s="18" t="n">
        <v>22.42556273</v>
      </c>
      <c r="J71" s="20" t="n">
        <v>0.54862405</v>
      </c>
      <c r="K71" s="18" t="n">
        <v>21.82465487</v>
      </c>
      <c r="L71" s="20" t="n">
        <v>0.52488503</v>
      </c>
      <c r="M71" s="18" t="n">
        <v>15.89056432</v>
      </c>
      <c r="N71" s="20" t="n">
        <v>0.46573331</v>
      </c>
      <c r="O71" s="18" t="n">
        <v>0.43865782</v>
      </c>
      <c r="P71" s="20" t="n">
        <v>0.07816818</v>
      </c>
      <c r="Q71" s="18" t="s">
        <v>182</v>
      </c>
      <c r="R71" s="20" t="s">
        <v>182</v>
      </c>
      <c r="S71" s="18" t="n">
        <v>0</v>
      </c>
      <c r="T71" s="20" t="n">
        <v>0</v>
      </c>
      <c r="U71" s="18" t="n">
        <v>0</v>
      </c>
      <c r="V71" s="20" t="n">
        <v>0</v>
      </c>
      <c r="W71" s="18" t="n">
        <v>1.40554544</v>
      </c>
      <c r="X71" s="20" t="n">
        <v>0.12923919</v>
      </c>
    </row>
    <row r="72" spans="1:24">
      <c r="A72" s="15" t="s">
        <v>247</v>
      </c>
      <c r="B72" s="17" t="n">
        <v>7708</v>
      </c>
      <c r="C72" s="18">
        <f>(9.0/B72*100)</f>
        <v/>
      </c>
      <c r="D72" s="19" t="n">
        <v>7699</v>
      </c>
      <c r="E72" s="18" t="n">
        <v>25.4336872</v>
      </c>
      <c r="F72" s="20" t="n">
        <v>0.69378383</v>
      </c>
      <c r="G72" s="18" t="n">
        <v>27.67424212</v>
      </c>
      <c r="H72" s="20" t="n">
        <v>0.52673547</v>
      </c>
      <c r="I72" s="18" t="n">
        <v>29.09788028</v>
      </c>
      <c r="J72" s="20" t="n">
        <v>0.67775896</v>
      </c>
      <c r="K72" s="18" t="n">
        <v>10.39822297</v>
      </c>
      <c r="L72" s="20" t="n">
        <v>0.39429072</v>
      </c>
      <c r="M72" s="18" t="n">
        <v>6.31744606</v>
      </c>
      <c r="N72" s="20" t="n">
        <v>0.31826919</v>
      </c>
      <c r="O72" s="18" t="n">
        <v>0.58568115</v>
      </c>
      <c r="P72" s="20" t="n">
        <v>0.09795208</v>
      </c>
      <c r="Q72" s="18" t="s">
        <v>182</v>
      </c>
      <c r="R72" s="20" t="s">
        <v>182</v>
      </c>
      <c r="S72" s="18" t="n">
        <v>0</v>
      </c>
      <c r="T72" s="20" t="n">
        <v>0</v>
      </c>
      <c r="U72" s="18" t="n">
        <v>0</v>
      </c>
      <c r="V72" s="20" t="n">
        <v>0</v>
      </c>
      <c r="W72" s="18" t="n">
        <v>0.49284023</v>
      </c>
      <c r="X72" s="20" t="n">
        <v>0.07232189</v>
      </c>
    </row>
    <row r="73" spans="1:24">
      <c r="A73" s="15" t="s">
        <v>248</v>
      </c>
      <c r="B73" s="17" t="n">
        <v>8249</v>
      </c>
      <c r="C73" s="18">
        <f>(244.0/B73*100)</f>
        <v/>
      </c>
      <c r="D73" s="19" t="n">
        <v>8005</v>
      </c>
      <c r="E73" s="18" t="n">
        <v>6.08506671</v>
      </c>
      <c r="F73" s="20" t="n">
        <v>0.40684048</v>
      </c>
      <c r="G73" s="18" t="n">
        <v>9.137497590000001</v>
      </c>
      <c r="H73" s="20" t="n">
        <v>0.51477833</v>
      </c>
      <c r="I73" s="18" t="n">
        <v>20.7083308</v>
      </c>
      <c r="J73" s="20" t="n">
        <v>0.487977</v>
      </c>
      <c r="K73" s="18" t="n">
        <v>28.10370144</v>
      </c>
      <c r="L73" s="20" t="n">
        <v>0.53274892</v>
      </c>
      <c r="M73" s="18" t="n">
        <v>31.72940983</v>
      </c>
      <c r="N73" s="20" t="n">
        <v>0.94018281</v>
      </c>
      <c r="O73" s="18" t="n">
        <v>2.4901841</v>
      </c>
      <c r="P73" s="20" t="n">
        <v>0.2501564</v>
      </c>
      <c r="Q73" s="18" t="s">
        <v>182</v>
      </c>
      <c r="R73" s="20" t="s">
        <v>182</v>
      </c>
      <c r="S73" s="18" t="n">
        <v>0</v>
      </c>
      <c r="T73" s="20" t="n">
        <v>0</v>
      </c>
      <c r="U73" s="18" t="n">
        <v>0</v>
      </c>
      <c r="V73" s="20" t="n">
        <v>0</v>
      </c>
      <c r="W73" s="18" t="n">
        <v>1.74580953</v>
      </c>
      <c r="X73" s="20" t="n">
        <v>0.22888172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10.60055476</v>
      </c>
      <c r="F77" s="20" t="n">
        <v>0.45554497</v>
      </c>
      <c r="G77" s="18" t="n">
        <v>9.123612870000001</v>
      </c>
      <c r="H77" s="20" t="n">
        <v>0.41152177</v>
      </c>
      <c r="I77" s="18" t="n">
        <v>15.99311272</v>
      </c>
      <c r="J77" s="20" t="n">
        <v>0.65812151</v>
      </c>
      <c r="K77" s="18" t="n">
        <v>21.91225349</v>
      </c>
      <c r="L77" s="20" t="n">
        <v>0.67868042</v>
      </c>
      <c r="M77" s="18" t="n">
        <v>20.58799098</v>
      </c>
      <c r="N77" s="20" t="n">
        <v>0.66074658</v>
      </c>
      <c r="O77" s="18" t="n">
        <v>0.98965999</v>
      </c>
      <c r="P77" s="20" t="n">
        <v>0.117223</v>
      </c>
      <c r="Q77" s="18" t="s">
        <v>182</v>
      </c>
      <c r="R77" s="20" t="s">
        <v>182</v>
      </c>
      <c r="S77" s="18" t="n">
        <v>0</v>
      </c>
      <c r="T77" s="20" t="n">
        <v>0</v>
      </c>
      <c r="U77" s="18" t="n">
        <v>0</v>
      </c>
      <c r="V77" s="20" t="n">
        <v>0</v>
      </c>
      <c r="W77" s="18" t="n">
        <v>20.79281519</v>
      </c>
      <c r="X77" s="20" t="n">
        <v>1.08807684</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333</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69.81055687</v>
      </c>
      <c r="F7" s="20" t="n">
        <v>0.66465585</v>
      </c>
      <c r="G7" s="18" t="n">
        <v>5.43553834</v>
      </c>
      <c r="H7" s="20" t="n">
        <v>0.23549161</v>
      </c>
      <c r="I7" s="18" t="n">
        <v>6.57170726</v>
      </c>
      <c r="J7" s="20" t="n">
        <v>0.24705566</v>
      </c>
      <c r="K7" s="18" t="n">
        <v>4.38201968</v>
      </c>
      <c r="L7" s="20" t="n">
        <v>0.21282531</v>
      </c>
      <c r="M7" s="18" t="n">
        <v>3.9921981</v>
      </c>
      <c r="N7" s="20" t="n">
        <v>0.17330307</v>
      </c>
      <c r="O7" s="18" t="n">
        <v>0.68774866</v>
      </c>
      <c r="P7" s="20" t="n">
        <v>0.08991532000000001</v>
      </c>
      <c r="Q7" s="18" t="s">
        <v>182</v>
      </c>
      <c r="R7" s="20" t="s">
        <v>182</v>
      </c>
      <c r="S7" s="18" t="n">
        <v>0</v>
      </c>
      <c r="T7" s="20" t="n">
        <v>0</v>
      </c>
      <c r="U7" s="18" t="n">
        <v>0</v>
      </c>
      <c r="V7" s="20" t="n">
        <v>0</v>
      </c>
      <c r="W7" s="18" t="n">
        <v>9.120231090000001</v>
      </c>
      <c r="X7" s="20" t="n">
        <v>0.49228258</v>
      </c>
    </row>
    <row r="8" spans="1:24">
      <c r="A8" s="15" t="s">
        <v>183</v>
      </c>
      <c r="B8" s="17" t="n">
        <v>7007</v>
      </c>
      <c r="C8" s="18">
        <f>(169.0/B8*100)</f>
        <v/>
      </c>
      <c r="D8" s="19" t="n">
        <v>6838</v>
      </c>
      <c r="E8" s="18" t="n">
        <v>60.85096324</v>
      </c>
      <c r="F8" s="20" t="n">
        <v>0.9993478099999999</v>
      </c>
      <c r="G8" s="18" t="n">
        <v>10.07376567</v>
      </c>
      <c r="H8" s="20" t="n">
        <v>0.43385902</v>
      </c>
      <c r="I8" s="18" t="n">
        <v>8.734410110000001</v>
      </c>
      <c r="J8" s="20" t="n">
        <v>0.44840639</v>
      </c>
      <c r="K8" s="18" t="n">
        <v>5.15714764</v>
      </c>
      <c r="L8" s="20" t="n">
        <v>0.33848615</v>
      </c>
      <c r="M8" s="18" t="n">
        <v>5.24974817</v>
      </c>
      <c r="N8" s="20" t="n">
        <v>0.37610242</v>
      </c>
      <c r="O8" s="18" t="n">
        <v>0.38590065</v>
      </c>
      <c r="P8" s="20" t="n">
        <v>0.10117383</v>
      </c>
      <c r="Q8" s="18" t="s">
        <v>182</v>
      </c>
      <c r="R8" s="20" t="s">
        <v>182</v>
      </c>
      <c r="S8" s="18" t="n">
        <v>0.48434356</v>
      </c>
      <c r="T8" s="20" t="n">
        <v>0.11930055</v>
      </c>
      <c r="U8" s="18" t="n">
        <v>0</v>
      </c>
      <c r="V8" s="20" t="n">
        <v>0</v>
      </c>
      <c r="W8" s="18" t="n">
        <v>9.063720979999999</v>
      </c>
      <c r="X8" s="20" t="n">
        <v>0.55319473</v>
      </c>
    </row>
    <row r="9" spans="1:24">
      <c r="A9" s="15" t="s">
        <v>184</v>
      </c>
      <c r="B9" s="17" t="n">
        <v>9651</v>
      </c>
      <c r="C9" s="18">
        <f>(568.0/B9*100)</f>
        <v/>
      </c>
      <c r="D9" s="19" t="n">
        <v>9083</v>
      </c>
      <c r="E9" s="18" t="n">
        <v>64.63722764000001</v>
      </c>
      <c r="F9" s="20" t="n">
        <v>0.83872459</v>
      </c>
      <c r="G9" s="18" t="n">
        <v>5.83316971</v>
      </c>
      <c r="H9" s="20" t="n">
        <v>0.31216759</v>
      </c>
      <c r="I9" s="18" t="n">
        <v>5.96531289</v>
      </c>
      <c r="J9" s="20" t="n">
        <v>0.28188535</v>
      </c>
      <c r="K9" s="18" t="n">
        <v>5.22891261</v>
      </c>
      <c r="L9" s="20" t="n">
        <v>0.28253219</v>
      </c>
      <c r="M9" s="18" t="n">
        <v>6.24829513</v>
      </c>
      <c r="N9" s="20" t="n">
        <v>0.31271163</v>
      </c>
      <c r="O9" s="18" t="n">
        <v>0.05018437</v>
      </c>
      <c r="P9" s="20" t="n">
        <v>0.01996797</v>
      </c>
      <c r="Q9" s="18" t="s">
        <v>182</v>
      </c>
      <c r="R9" s="20" t="s">
        <v>182</v>
      </c>
      <c r="S9" s="18" t="n">
        <v>3.16253061</v>
      </c>
      <c r="T9" s="20" t="n">
        <v>0.56482542</v>
      </c>
      <c r="U9" s="18" t="n">
        <v>0</v>
      </c>
      <c r="V9" s="20" t="n">
        <v>0</v>
      </c>
      <c r="W9" s="18" t="n">
        <v>8.874367039999999</v>
      </c>
      <c r="X9" s="20" t="n">
        <v>0.58171986</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55.24113561</v>
      </c>
      <c r="F11" s="20" t="n">
        <v>1.15476157</v>
      </c>
      <c r="G11" s="18" t="n">
        <v>12.63124549</v>
      </c>
      <c r="H11" s="20" t="n">
        <v>0.50845903</v>
      </c>
      <c r="I11" s="18" t="n">
        <v>10.0988269</v>
      </c>
      <c r="J11" s="20" t="n">
        <v>0.48318577</v>
      </c>
      <c r="K11" s="18" t="n">
        <v>6.52381968</v>
      </c>
      <c r="L11" s="20" t="n">
        <v>0.39228513</v>
      </c>
      <c r="M11" s="18" t="n">
        <v>6.127809</v>
      </c>
      <c r="N11" s="20" t="n">
        <v>0.31812719</v>
      </c>
      <c r="O11" s="18" t="n">
        <v>0.51226732</v>
      </c>
      <c r="P11" s="20" t="n">
        <v>0.12373296</v>
      </c>
      <c r="Q11" s="18" t="s">
        <v>182</v>
      </c>
      <c r="R11" s="20" t="s">
        <v>182</v>
      </c>
      <c r="S11" s="18" t="n">
        <v>0</v>
      </c>
      <c r="T11" s="20" t="n">
        <v>0</v>
      </c>
      <c r="U11" s="18" t="n">
        <v>0</v>
      </c>
      <c r="V11" s="20" t="n">
        <v>0</v>
      </c>
      <c r="W11" s="18" t="n">
        <v>8.864896</v>
      </c>
      <c r="X11" s="20" t="n">
        <v>0.73583032</v>
      </c>
    </row>
    <row r="12" spans="1:24">
      <c r="A12" s="15" t="s">
        <v>187</v>
      </c>
      <c r="B12" s="17" t="n">
        <v>6894</v>
      </c>
      <c r="C12" s="18">
        <f>(127.0/B12*100)</f>
        <v/>
      </c>
      <c r="D12" s="19" t="n">
        <v>6767</v>
      </c>
      <c r="E12" s="18" t="n">
        <v>56.84369957</v>
      </c>
      <c r="F12" s="20" t="n">
        <v>1.15836406</v>
      </c>
      <c r="G12" s="18" t="n">
        <v>9.45856601</v>
      </c>
      <c r="H12" s="20" t="n">
        <v>0.42193926</v>
      </c>
      <c r="I12" s="18" t="n">
        <v>7.52246081</v>
      </c>
      <c r="J12" s="20" t="n">
        <v>0.42888829</v>
      </c>
      <c r="K12" s="18" t="n">
        <v>7.16476199</v>
      </c>
      <c r="L12" s="20" t="n">
        <v>0.34619237</v>
      </c>
      <c r="M12" s="18" t="n">
        <v>9.01956579</v>
      </c>
      <c r="N12" s="20" t="n">
        <v>0.44906158</v>
      </c>
      <c r="O12" s="18" t="n">
        <v>0.27941933</v>
      </c>
      <c r="P12" s="20" t="n">
        <v>0.06467172</v>
      </c>
      <c r="Q12" s="18" t="s">
        <v>182</v>
      </c>
      <c r="R12" s="20" t="s">
        <v>182</v>
      </c>
      <c r="S12" s="18" t="n">
        <v>2.37512526</v>
      </c>
      <c r="T12" s="20" t="n">
        <v>0.59821216</v>
      </c>
      <c r="U12" s="18" t="n">
        <v>0</v>
      </c>
      <c r="V12" s="20" t="n">
        <v>0</v>
      </c>
      <c r="W12" s="18" t="n">
        <v>7.33640123</v>
      </c>
      <c r="X12" s="20" t="n">
        <v>0.53925161</v>
      </c>
    </row>
    <row r="13" spans="1:24">
      <c r="A13" s="15" t="s">
        <v>188</v>
      </c>
      <c r="B13" s="17" t="n">
        <v>7161</v>
      </c>
      <c r="C13" s="18">
        <f>(329.0/B13*100)</f>
        <v/>
      </c>
      <c r="D13" s="19" t="n">
        <v>6832</v>
      </c>
      <c r="E13" s="18" t="n">
        <v>59.07317568</v>
      </c>
      <c r="F13" s="20" t="n">
        <v>1.44210132</v>
      </c>
      <c r="G13" s="18" t="n">
        <v>9.87986428</v>
      </c>
      <c r="H13" s="20" t="n">
        <v>0.66065483</v>
      </c>
      <c r="I13" s="18" t="n">
        <v>8.51888561</v>
      </c>
      <c r="J13" s="20" t="n">
        <v>0.55652706</v>
      </c>
      <c r="K13" s="18" t="n">
        <v>5.08279937</v>
      </c>
      <c r="L13" s="20" t="n">
        <v>0.34338214</v>
      </c>
      <c r="M13" s="18" t="n">
        <v>5.45728948</v>
      </c>
      <c r="N13" s="20" t="n">
        <v>0.39910193</v>
      </c>
      <c r="O13" s="18" t="n">
        <v>0.21730871</v>
      </c>
      <c r="P13" s="20" t="n">
        <v>0.05247583</v>
      </c>
      <c r="Q13" s="18" t="s">
        <v>182</v>
      </c>
      <c r="R13" s="20" t="s">
        <v>182</v>
      </c>
      <c r="S13" s="18" t="n">
        <v>4.19704376</v>
      </c>
      <c r="T13" s="20" t="n">
        <v>0.48239823</v>
      </c>
      <c r="U13" s="18" t="n">
        <v>0</v>
      </c>
      <c r="V13" s="20" t="n">
        <v>0</v>
      </c>
      <c r="W13" s="18" t="n">
        <v>7.57363311</v>
      </c>
      <c r="X13" s="20" t="n">
        <v>0.60679462</v>
      </c>
    </row>
    <row r="14" spans="1:24">
      <c r="A14" s="15" t="s">
        <v>189</v>
      </c>
      <c r="B14" s="17" t="n">
        <v>5587</v>
      </c>
      <c r="C14" s="18">
        <f>(197.0/B14*100)</f>
        <v/>
      </c>
      <c r="D14" s="19" t="n">
        <v>5390</v>
      </c>
      <c r="E14" s="18" t="n">
        <v>56.46484027</v>
      </c>
      <c r="F14" s="20" t="n">
        <v>0.87640194</v>
      </c>
      <c r="G14" s="18" t="n">
        <v>13.49457106</v>
      </c>
      <c r="H14" s="20" t="n">
        <v>0.57176494</v>
      </c>
      <c r="I14" s="18" t="n">
        <v>9.91267968</v>
      </c>
      <c r="J14" s="20" t="n">
        <v>0.48619179</v>
      </c>
      <c r="K14" s="18" t="n">
        <v>7.82639382</v>
      </c>
      <c r="L14" s="20" t="n">
        <v>0.44371968</v>
      </c>
      <c r="M14" s="18" t="n">
        <v>8.414002719999999</v>
      </c>
      <c r="N14" s="20" t="n">
        <v>0.41600493</v>
      </c>
      <c r="O14" s="18" t="n">
        <v>0.61502641</v>
      </c>
      <c r="P14" s="20" t="n">
        <v>0.11407521</v>
      </c>
      <c r="Q14" s="18" t="s">
        <v>182</v>
      </c>
      <c r="R14" s="20" t="s">
        <v>182</v>
      </c>
      <c r="S14" s="18" t="n">
        <v>0</v>
      </c>
      <c r="T14" s="20" t="n">
        <v>0</v>
      </c>
      <c r="U14" s="18" t="n">
        <v>0</v>
      </c>
      <c r="V14" s="20" t="n">
        <v>0</v>
      </c>
      <c r="W14" s="18" t="n">
        <v>3.27248604</v>
      </c>
      <c r="X14" s="20" t="n">
        <v>0.26767341</v>
      </c>
    </row>
    <row r="15" spans="1:24">
      <c r="A15" s="15" t="s">
        <v>190</v>
      </c>
      <c r="B15" s="17" t="n">
        <v>5882</v>
      </c>
      <c r="C15" s="18">
        <f>(151.0/B15*100)</f>
        <v/>
      </c>
      <c r="D15" s="19" t="n">
        <v>5731</v>
      </c>
      <c r="E15" s="18" t="n">
        <v>73.41621324</v>
      </c>
      <c r="F15" s="20" t="n">
        <v>1.08133825</v>
      </c>
      <c r="G15" s="18" t="n">
        <v>9.3847708</v>
      </c>
      <c r="H15" s="20" t="n">
        <v>0.38880836</v>
      </c>
      <c r="I15" s="18" t="n">
        <v>6.07510582</v>
      </c>
      <c r="J15" s="20" t="n">
        <v>0.39859966</v>
      </c>
      <c r="K15" s="18" t="n">
        <v>2.37207416</v>
      </c>
      <c r="L15" s="20" t="n">
        <v>0.20658937</v>
      </c>
      <c r="M15" s="18" t="n">
        <v>2.07534239</v>
      </c>
      <c r="N15" s="20" t="n">
        <v>0.21902814</v>
      </c>
      <c r="O15" s="18" t="n">
        <v>0.47125671</v>
      </c>
      <c r="P15" s="20" t="n">
        <v>0.10649858</v>
      </c>
      <c r="Q15" s="18" t="s">
        <v>182</v>
      </c>
      <c r="R15" s="20" t="s">
        <v>182</v>
      </c>
      <c r="S15" s="18" t="n">
        <v>1.02980603</v>
      </c>
      <c r="T15" s="20" t="n">
        <v>0.4615394</v>
      </c>
      <c r="U15" s="18" t="n">
        <v>0</v>
      </c>
      <c r="V15" s="20" t="n">
        <v>0</v>
      </c>
      <c r="W15" s="18" t="n">
        <v>5.17543084</v>
      </c>
      <c r="X15" s="20" t="n">
        <v>0.5552742899999999</v>
      </c>
    </row>
    <row r="16" spans="1:24">
      <c r="A16" s="15" t="s">
        <v>191</v>
      </c>
      <c r="B16" s="17" t="n">
        <v>6108</v>
      </c>
      <c r="C16" s="18">
        <f>(264.0/B16*100)</f>
        <v/>
      </c>
      <c r="D16" s="19" t="n">
        <v>5844</v>
      </c>
      <c r="E16" s="18" t="n">
        <v>67.57353594</v>
      </c>
      <c r="F16" s="20" t="n">
        <v>0.96849697</v>
      </c>
      <c r="G16" s="18" t="n">
        <v>4.31144945</v>
      </c>
      <c r="H16" s="20" t="n">
        <v>0.3063675</v>
      </c>
      <c r="I16" s="18" t="n">
        <v>5.25231531</v>
      </c>
      <c r="J16" s="20" t="n">
        <v>0.34405638</v>
      </c>
      <c r="K16" s="18" t="n">
        <v>4.40313002</v>
      </c>
      <c r="L16" s="20" t="n">
        <v>0.28589561</v>
      </c>
      <c r="M16" s="18" t="n">
        <v>7.30455515</v>
      </c>
      <c r="N16" s="20" t="n">
        <v>0.42160108</v>
      </c>
      <c r="O16" s="18" t="n">
        <v>0.51396477</v>
      </c>
      <c r="P16" s="20" t="n">
        <v>0.08769067</v>
      </c>
      <c r="Q16" s="18" t="s">
        <v>182</v>
      </c>
      <c r="R16" s="20" t="s">
        <v>182</v>
      </c>
      <c r="S16" s="18" t="n">
        <v>0</v>
      </c>
      <c r="T16" s="20" t="n">
        <v>0</v>
      </c>
      <c r="U16" s="18" t="n">
        <v>0</v>
      </c>
      <c r="V16" s="20" t="n">
        <v>0</v>
      </c>
      <c r="W16" s="18" t="n">
        <v>10.64104936</v>
      </c>
      <c r="X16" s="20" t="n">
        <v>0.7383816600000001</v>
      </c>
    </row>
    <row r="17" spans="1:24">
      <c r="A17" s="15" t="s">
        <v>192</v>
      </c>
      <c r="B17" s="17" t="n">
        <v>6504</v>
      </c>
      <c r="C17" s="18">
        <f>(794.0/B17*100)</f>
        <v/>
      </c>
      <c r="D17" s="19" t="n">
        <v>5710</v>
      </c>
      <c r="E17" s="18" t="n">
        <v>73.23513595</v>
      </c>
      <c r="F17" s="20" t="n">
        <v>0.93533128</v>
      </c>
      <c r="G17" s="18" t="n">
        <v>8.19723005</v>
      </c>
      <c r="H17" s="20" t="n">
        <v>0.43883524</v>
      </c>
      <c r="I17" s="18" t="n">
        <v>5.10833816</v>
      </c>
      <c r="J17" s="20" t="n">
        <v>0.35158321</v>
      </c>
      <c r="K17" s="18" t="n">
        <v>2.99687815</v>
      </c>
      <c r="L17" s="20" t="n">
        <v>0.25315635</v>
      </c>
      <c r="M17" s="18" t="n">
        <v>2.218356</v>
      </c>
      <c r="N17" s="20" t="n">
        <v>0.19785505</v>
      </c>
      <c r="O17" s="18" t="n">
        <v>0</v>
      </c>
      <c r="P17" s="20" t="n">
        <v>0</v>
      </c>
      <c r="Q17" s="18" t="s">
        <v>182</v>
      </c>
      <c r="R17" s="20" t="s">
        <v>182</v>
      </c>
      <c r="S17" s="18" t="n">
        <v>2.59380422</v>
      </c>
      <c r="T17" s="20" t="n">
        <v>0.34447954</v>
      </c>
      <c r="U17" s="18" t="n">
        <v>0</v>
      </c>
      <c r="V17" s="20" t="n">
        <v>0</v>
      </c>
      <c r="W17" s="18" t="n">
        <v>5.65025748</v>
      </c>
      <c r="X17" s="20" t="n">
        <v>0.53742375</v>
      </c>
    </row>
    <row r="18" spans="1:24">
      <c r="A18" s="15" t="s">
        <v>193</v>
      </c>
      <c r="B18" s="17" t="n">
        <v>5532</v>
      </c>
      <c r="C18" s="18">
        <f>(40.0/B18*100)</f>
        <v/>
      </c>
      <c r="D18" s="19" t="n">
        <v>5492</v>
      </c>
      <c r="E18" s="18" t="n">
        <v>42.44593526</v>
      </c>
      <c r="F18" s="20" t="n">
        <v>1.36424835</v>
      </c>
      <c r="G18" s="18" t="n">
        <v>9.31873869</v>
      </c>
      <c r="H18" s="20" t="n">
        <v>0.44546757</v>
      </c>
      <c r="I18" s="18" t="n">
        <v>9.94655455</v>
      </c>
      <c r="J18" s="20" t="n">
        <v>0.45833221</v>
      </c>
      <c r="K18" s="18" t="n">
        <v>10.93704637</v>
      </c>
      <c r="L18" s="20" t="n">
        <v>0.43544936</v>
      </c>
      <c r="M18" s="18" t="n">
        <v>16.669128</v>
      </c>
      <c r="N18" s="20" t="n">
        <v>0.61068083</v>
      </c>
      <c r="O18" s="18" t="n">
        <v>1.16408786</v>
      </c>
      <c r="P18" s="20" t="n">
        <v>0.19350159</v>
      </c>
      <c r="Q18" s="18" t="s">
        <v>182</v>
      </c>
      <c r="R18" s="20" t="s">
        <v>182</v>
      </c>
      <c r="S18" s="18" t="n">
        <v>0</v>
      </c>
      <c r="T18" s="20" t="n">
        <v>0</v>
      </c>
      <c r="U18" s="18" t="n">
        <v>0</v>
      </c>
      <c r="V18" s="20" t="n">
        <v>0</v>
      </c>
      <c r="W18" s="18" t="n">
        <v>9.51850926</v>
      </c>
      <c r="X18" s="20" t="n">
        <v>0.8724734</v>
      </c>
    </row>
    <row r="19" spans="1:24">
      <c r="A19" s="15" t="s">
        <v>194</v>
      </c>
      <c r="B19" s="17" t="n">
        <v>5658</v>
      </c>
      <c r="C19" s="18">
        <f>(154.0/B19*100)</f>
        <v/>
      </c>
      <c r="D19" s="19" t="n">
        <v>5504</v>
      </c>
      <c r="E19" s="18" t="n">
        <v>32.56918813</v>
      </c>
      <c r="F19" s="20" t="n">
        <v>0.92398965</v>
      </c>
      <c r="G19" s="18" t="n">
        <v>20.38709328</v>
      </c>
      <c r="H19" s="20" t="n">
        <v>0.62615548</v>
      </c>
      <c r="I19" s="18" t="n">
        <v>16.14464419</v>
      </c>
      <c r="J19" s="20" t="n">
        <v>0.54588373</v>
      </c>
      <c r="K19" s="18" t="n">
        <v>11.07714865</v>
      </c>
      <c r="L19" s="20" t="n">
        <v>0.47404413</v>
      </c>
      <c r="M19" s="18" t="n">
        <v>12.69106089</v>
      </c>
      <c r="N19" s="20" t="n">
        <v>0.5627103</v>
      </c>
      <c r="O19" s="18" t="n">
        <v>0.64597583</v>
      </c>
      <c r="P19" s="20" t="n">
        <v>0.13395366</v>
      </c>
      <c r="Q19" s="18" t="s">
        <v>182</v>
      </c>
      <c r="R19" s="20" t="s">
        <v>182</v>
      </c>
      <c r="S19" s="18" t="n">
        <v>0</v>
      </c>
      <c r="T19" s="20" t="n">
        <v>0</v>
      </c>
      <c r="U19" s="18" t="n">
        <v>0</v>
      </c>
      <c r="V19" s="20" t="n">
        <v>0</v>
      </c>
      <c r="W19" s="18" t="n">
        <v>6.48488903</v>
      </c>
      <c r="X19" s="20" t="n">
        <v>0.51326228</v>
      </c>
    </row>
    <row r="20" spans="1:24">
      <c r="A20" s="15" t="s">
        <v>195</v>
      </c>
      <c r="B20" s="17" t="n">
        <v>3371</v>
      </c>
      <c r="C20" s="18">
        <f>(81.0/B20*100)</f>
        <v/>
      </c>
      <c r="D20" s="19" t="n">
        <v>3290</v>
      </c>
      <c r="E20" s="18" t="n">
        <v>60.53338251</v>
      </c>
      <c r="F20" s="20" t="n">
        <v>0.79309598</v>
      </c>
      <c r="G20" s="18" t="n">
        <v>12.5040958</v>
      </c>
      <c r="H20" s="20" t="n">
        <v>0.54469016</v>
      </c>
      <c r="I20" s="18" t="n">
        <v>10.29443706</v>
      </c>
      <c r="J20" s="20" t="n">
        <v>0.49891397</v>
      </c>
      <c r="K20" s="18" t="n">
        <v>5.40557208</v>
      </c>
      <c r="L20" s="20" t="n">
        <v>0.47104716</v>
      </c>
      <c r="M20" s="18" t="n">
        <v>4.72372045</v>
      </c>
      <c r="N20" s="20" t="n">
        <v>0.38429319</v>
      </c>
      <c r="O20" s="18" t="n">
        <v>0</v>
      </c>
      <c r="P20" s="20" t="n">
        <v>0</v>
      </c>
      <c r="Q20" s="18" t="s">
        <v>182</v>
      </c>
      <c r="R20" s="20" t="s">
        <v>182</v>
      </c>
      <c r="S20" s="18" t="n">
        <v>0</v>
      </c>
      <c r="T20" s="20" t="n">
        <v>0</v>
      </c>
      <c r="U20" s="18" t="n">
        <v>0</v>
      </c>
      <c r="V20" s="20" t="n">
        <v>0</v>
      </c>
      <c r="W20" s="18" t="n">
        <v>6.53879209</v>
      </c>
      <c r="X20" s="20" t="n">
        <v>0.41523493</v>
      </c>
    </row>
    <row r="21" spans="1:24">
      <c r="A21" s="15" t="s">
        <v>196</v>
      </c>
      <c r="B21" s="17" t="n">
        <v>5741</v>
      </c>
      <c r="C21" s="18">
        <f>(81.0/B21*100)</f>
        <v/>
      </c>
      <c r="D21" s="19" t="n">
        <v>5660</v>
      </c>
      <c r="E21" s="18" t="n">
        <v>84.74726739</v>
      </c>
      <c r="F21" s="20" t="n">
        <v>0.58654594</v>
      </c>
      <c r="G21" s="18" t="n">
        <v>3.77110528</v>
      </c>
      <c r="H21" s="20" t="n">
        <v>0.25963358</v>
      </c>
      <c r="I21" s="18" t="n">
        <v>2.87374929</v>
      </c>
      <c r="J21" s="20" t="n">
        <v>0.21575363</v>
      </c>
      <c r="K21" s="18" t="n">
        <v>1.99965554</v>
      </c>
      <c r="L21" s="20" t="n">
        <v>0.20336532</v>
      </c>
      <c r="M21" s="18" t="n">
        <v>3.21898751</v>
      </c>
      <c r="N21" s="20" t="n">
        <v>0.20510136</v>
      </c>
      <c r="O21" s="18" t="n">
        <v>0.18203839</v>
      </c>
      <c r="P21" s="20" t="n">
        <v>0.05703257</v>
      </c>
      <c r="Q21" s="18" t="s">
        <v>182</v>
      </c>
      <c r="R21" s="20" t="s">
        <v>182</v>
      </c>
      <c r="S21" s="18" t="n">
        <v>0</v>
      </c>
      <c r="T21" s="20" t="n">
        <v>0</v>
      </c>
      <c r="U21" s="18" t="n">
        <v>0</v>
      </c>
      <c r="V21" s="20" t="n">
        <v>0</v>
      </c>
      <c r="W21" s="18" t="n">
        <v>3.20719661</v>
      </c>
      <c r="X21" s="20" t="n">
        <v>0.22421343</v>
      </c>
    </row>
    <row r="22" spans="1:24">
      <c r="A22" s="15" t="s">
        <v>197</v>
      </c>
      <c r="B22" s="17" t="n">
        <v>6598</v>
      </c>
      <c r="C22" s="18">
        <f>(102.0/B22*100)</f>
        <v/>
      </c>
      <c r="D22" s="19" t="n">
        <v>6496</v>
      </c>
      <c r="E22" s="18" t="n">
        <v>43.80325157</v>
      </c>
      <c r="F22" s="20" t="n">
        <v>1.42964634</v>
      </c>
      <c r="G22" s="18" t="n">
        <v>13.19213892</v>
      </c>
      <c r="H22" s="20" t="n">
        <v>0.54547504</v>
      </c>
      <c r="I22" s="18" t="n">
        <v>10.4792362</v>
      </c>
      <c r="J22" s="20" t="n">
        <v>0.45097224</v>
      </c>
      <c r="K22" s="18" t="n">
        <v>6.0253622</v>
      </c>
      <c r="L22" s="20" t="n">
        <v>0.29304439</v>
      </c>
      <c r="M22" s="18" t="n">
        <v>5.54070098</v>
      </c>
      <c r="N22" s="20" t="n">
        <v>0.37042915</v>
      </c>
      <c r="O22" s="18" t="n">
        <v>2.35932767</v>
      </c>
      <c r="P22" s="20" t="n">
        <v>0.31576942</v>
      </c>
      <c r="Q22" s="18" t="s">
        <v>182</v>
      </c>
      <c r="R22" s="20" t="s">
        <v>182</v>
      </c>
      <c r="S22" s="18" t="n">
        <v>10.38721195</v>
      </c>
      <c r="T22" s="20" t="n">
        <v>1.34114536</v>
      </c>
      <c r="U22" s="18" t="n">
        <v>0</v>
      </c>
      <c r="V22" s="20" t="n">
        <v>0</v>
      </c>
      <c r="W22" s="18" t="n">
        <v>8.2127705</v>
      </c>
      <c r="X22" s="20" t="n">
        <v>0.71785741</v>
      </c>
    </row>
    <row r="23" spans="1:24">
      <c r="A23" s="15" t="s">
        <v>198</v>
      </c>
      <c r="B23" s="17" t="n">
        <v>11583</v>
      </c>
      <c r="C23" s="18">
        <f>(522.0/B23*100)</f>
        <v/>
      </c>
      <c r="D23" s="19" t="n">
        <v>11061</v>
      </c>
      <c r="E23" s="18" t="n">
        <v>57.64005047</v>
      </c>
      <c r="F23" s="20" t="n">
        <v>1.02297397</v>
      </c>
      <c r="G23" s="18" t="n">
        <v>9.17177935</v>
      </c>
      <c r="H23" s="20" t="n">
        <v>0.41883807</v>
      </c>
      <c r="I23" s="18" t="n">
        <v>9.93754949</v>
      </c>
      <c r="J23" s="20" t="n">
        <v>0.41857648</v>
      </c>
      <c r="K23" s="18" t="n">
        <v>8.71049648</v>
      </c>
      <c r="L23" s="20" t="n">
        <v>0.5455263</v>
      </c>
      <c r="M23" s="18" t="n">
        <v>6.36740745</v>
      </c>
      <c r="N23" s="20" t="n">
        <v>0.31640723</v>
      </c>
      <c r="O23" s="18" t="n">
        <v>0.42133272</v>
      </c>
      <c r="P23" s="20" t="n">
        <v>0.10175451</v>
      </c>
      <c r="Q23" s="18" t="s">
        <v>182</v>
      </c>
      <c r="R23" s="20" t="s">
        <v>182</v>
      </c>
      <c r="S23" s="18" t="n">
        <v>0</v>
      </c>
      <c r="T23" s="20" t="n">
        <v>0</v>
      </c>
      <c r="U23" s="18" t="n">
        <v>0</v>
      </c>
      <c r="V23" s="20" t="n">
        <v>0</v>
      </c>
      <c r="W23" s="18" t="n">
        <v>7.75138403</v>
      </c>
      <c r="X23" s="20" t="n">
        <v>0.51464945</v>
      </c>
    </row>
    <row r="24" spans="1:24">
      <c r="A24" s="15" t="s">
        <v>199</v>
      </c>
      <c r="B24" s="17" t="n">
        <v>6647</v>
      </c>
      <c r="C24" s="18">
        <f>(20.0/B24*100)</f>
        <v/>
      </c>
      <c r="D24" s="19" t="n">
        <v>6627</v>
      </c>
      <c r="E24" s="18" t="n">
        <v>87.42120993</v>
      </c>
      <c r="F24" s="20" t="n">
        <v>0.65470653</v>
      </c>
      <c r="G24" s="18" t="n">
        <v>3.82469978</v>
      </c>
      <c r="H24" s="20" t="n">
        <v>0.25811485</v>
      </c>
      <c r="I24" s="18" t="n">
        <v>2.86180492</v>
      </c>
      <c r="J24" s="20" t="n">
        <v>0.19885773</v>
      </c>
      <c r="K24" s="18" t="n">
        <v>1.73141946</v>
      </c>
      <c r="L24" s="20" t="n">
        <v>0.15413018</v>
      </c>
      <c r="M24" s="18" t="n">
        <v>1.4390581</v>
      </c>
      <c r="N24" s="20" t="n">
        <v>0.16465649</v>
      </c>
      <c r="O24" s="18" t="n">
        <v>0.74285009</v>
      </c>
      <c r="P24" s="20" t="n">
        <v>0.1355868</v>
      </c>
      <c r="Q24" s="18" t="s">
        <v>182</v>
      </c>
      <c r="R24" s="20" t="s">
        <v>182</v>
      </c>
      <c r="S24" s="18" t="n">
        <v>0</v>
      </c>
      <c r="T24" s="20" t="n">
        <v>0</v>
      </c>
      <c r="U24" s="18" t="n">
        <v>0</v>
      </c>
      <c r="V24" s="20" t="n">
        <v>0</v>
      </c>
      <c r="W24" s="18" t="n">
        <v>1.97895772</v>
      </c>
      <c r="X24" s="20" t="n">
        <v>0.287862</v>
      </c>
    </row>
    <row r="25" spans="1:24">
      <c r="A25" s="15" t="s">
        <v>200</v>
      </c>
      <c r="B25" s="17" t="n">
        <v>5581</v>
      </c>
      <c r="C25" s="18">
        <f>(28.0/B25*100)</f>
        <v/>
      </c>
      <c r="D25" s="19" t="n">
        <v>5553</v>
      </c>
      <c r="E25" s="18" t="n">
        <v>56.82027923</v>
      </c>
      <c r="F25" s="20" t="n">
        <v>0.95010023</v>
      </c>
      <c r="G25" s="18" t="n">
        <v>20.15873159</v>
      </c>
      <c r="H25" s="20" t="n">
        <v>0.55860808</v>
      </c>
      <c r="I25" s="18" t="n">
        <v>14.02820555</v>
      </c>
      <c r="J25" s="20" t="n">
        <v>0.5180546700000001</v>
      </c>
      <c r="K25" s="18" t="n">
        <v>4.46400379</v>
      </c>
      <c r="L25" s="20" t="n">
        <v>0.29672531</v>
      </c>
      <c r="M25" s="18" t="n">
        <v>3.08985473</v>
      </c>
      <c r="N25" s="20" t="n">
        <v>0.25673233</v>
      </c>
      <c r="O25" s="18" t="n">
        <v>0.26888821</v>
      </c>
      <c r="P25" s="20" t="n">
        <v>0.07687529999999999</v>
      </c>
      <c r="Q25" s="18" t="s">
        <v>182</v>
      </c>
      <c r="R25" s="20" t="s">
        <v>182</v>
      </c>
      <c r="S25" s="18" t="n">
        <v>0</v>
      </c>
      <c r="T25" s="20" t="n">
        <v>0</v>
      </c>
      <c r="U25" s="18" t="n">
        <v>0</v>
      </c>
      <c r="V25" s="20" t="n">
        <v>0</v>
      </c>
      <c r="W25" s="18" t="n">
        <v>1.1700369</v>
      </c>
      <c r="X25" s="20" t="n">
        <v>0.18528178</v>
      </c>
    </row>
    <row r="26" spans="1:24">
      <c r="A26" s="15" t="s">
        <v>201</v>
      </c>
      <c r="B26" s="17" t="n">
        <v>4869</v>
      </c>
      <c r="C26" s="18">
        <f>(102.0/B26*100)</f>
        <v/>
      </c>
      <c r="D26" s="19" t="n">
        <v>4767</v>
      </c>
      <c r="E26" s="18" t="n">
        <v>40.41634898</v>
      </c>
      <c r="F26" s="20" t="n">
        <v>0.92112312</v>
      </c>
      <c r="G26" s="18" t="n">
        <v>19.87121339</v>
      </c>
      <c r="H26" s="20" t="n">
        <v>0.61025769</v>
      </c>
      <c r="I26" s="18" t="n">
        <v>13.02095458</v>
      </c>
      <c r="J26" s="20" t="n">
        <v>0.48832293</v>
      </c>
      <c r="K26" s="18" t="n">
        <v>11.48624591</v>
      </c>
      <c r="L26" s="20" t="n">
        <v>0.45014875</v>
      </c>
      <c r="M26" s="18" t="n">
        <v>11.12196036</v>
      </c>
      <c r="N26" s="20" t="n">
        <v>0.57994001</v>
      </c>
      <c r="O26" s="18" t="n">
        <v>0</v>
      </c>
      <c r="P26" s="20" t="n">
        <v>0</v>
      </c>
      <c r="Q26" s="18" t="s">
        <v>182</v>
      </c>
      <c r="R26" s="20" t="s">
        <v>182</v>
      </c>
      <c r="S26" s="18" t="n">
        <v>0</v>
      </c>
      <c r="T26" s="20" t="n">
        <v>0</v>
      </c>
      <c r="U26" s="18" t="n">
        <v>0</v>
      </c>
      <c r="V26" s="20" t="n">
        <v>0</v>
      </c>
      <c r="W26" s="18" t="n">
        <v>4.08327678</v>
      </c>
      <c r="X26" s="20" t="n">
        <v>0.3668519</v>
      </c>
    </row>
    <row r="27" spans="1:24">
      <c r="A27" s="15" t="s">
        <v>202</v>
      </c>
      <c r="B27" s="17" t="n">
        <v>5299</v>
      </c>
      <c r="C27" s="18">
        <f>(186.0/B27*100)</f>
        <v/>
      </c>
      <c r="D27" s="19" t="n">
        <v>5113</v>
      </c>
      <c r="E27" s="18" t="n">
        <v>57.1155696</v>
      </c>
      <c r="F27" s="20" t="n">
        <v>0.60833046</v>
      </c>
      <c r="G27" s="18" t="n">
        <v>8.19735743</v>
      </c>
      <c r="H27" s="20" t="n">
        <v>0.38872536</v>
      </c>
      <c r="I27" s="18" t="n">
        <v>9.122545110000001</v>
      </c>
      <c r="J27" s="20" t="n">
        <v>0.37294044</v>
      </c>
      <c r="K27" s="18" t="n">
        <v>6.55723335</v>
      </c>
      <c r="L27" s="20" t="n">
        <v>0.35935449</v>
      </c>
      <c r="M27" s="18" t="n">
        <v>5.39445879</v>
      </c>
      <c r="N27" s="20" t="n">
        <v>0.32389998</v>
      </c>
      <c r="O27" s="18" t="n">
        <v>1.21075947</v>
      </c>
      <c r="P27" s="20" t="n">
        <v>0.13630639</v>
      </c>
      <c r="Q27" s="18" t="s">
        <v>182</v>
      </c>
      <c r="R27" s="20" t="s">
        <v>182</v>
      </c>
      <c r="S27" s="18" t="n">
        <v>0</v>
      </c>
      <c r="T27" s="20" t="n">
        <v>0</v>
      </c>
      <c r="U27" s="18" t="n">
        <v>0</v>
      </c>
      <c r="V27" s="20" t="n">
        <v>0</v>
      </c>
      <c r="W27" s="18" t="n">
        <v>12.40207625</v>
      </c>
      <c r="X27" s="20" t="n">
        <v>0.422784</v>
      </c>
    </row>
    <row r="28" spans="1:24">
      <c r="A28" s="15" t="s">
        <v>203</v>
      </c>
      <c r="B28" s="17" t="n">
        <v>7568</v>
      </c>
      <c r="C28" s="18">
        <f>(135.0/B28*100)</f>
        <v/>
      </c>
      <c r="D28" s="19" t="n">
        <v>7433</v>
      </c>
      <c r="E28" s="18" t="n">
        <v>39.75303735</v>
      </c>
      <c r="F28" s="20" t="n">
        <v>0.94844814</v>
      </c>
      <c r="G28" s="18" t="n">
        <v>13.41858049</v>
      </c>
      <c r="H28" s="20" t="n">
        <v>0.41479394</v>
      </c>
      <c r="I28" s="18" t="n">
        <v>13.92240614</v>
      </c>
      <c r="J28" s="20" t="n">
        <v>0.44043228</v>
      </c>
      <c r="K28" s="18" t="n">
        <v>14.60887287</v>
      </c>
      <c r="L28" s="20" t="n">
        <v>0.52186359</v>
      </c>
      <c r="M28" s="18" t="n">
        <v>13.70456343</v>
      </c>
      <c r="N28" s="20" t="n">
        <v>0.50952</v>
      </c>
      <c r="O28" s="18" t="n">
        <v>2.26184378</v>
      </c>
      <c r="P28" s="20" t="n">
        <v>0.33063322</v>
      </c>
      <c r="Q28" s="18" t="s">
        <v>182</v>
      </c>
      <c r="R28" s="20" t="s">
        <v>182</v>
      </c>
      <c r="S28" s="18" t="n">
        <v>0</v>
      </c>
      <c r="T28" s="20" t="n">
        <v>0</v>
      </c>
      <c r="U28" s="18" t="n">
        <v>0</v>
      </c>
      <c r="V28" s="20" t="n">
        <v>0</v>
      </c>
      <c r="W28" s="18" t="n">
        <v>2.33069594</v>
      </c>
      <c r="X28" s="20" t="n">
        <v>0.3225547</v>
      </c>
    </row>
    <row r="29" spans="1:24">
      <c r="A29" s="15" t="s">
        <v>204</v>
      </c>
      <c r="B29" s="17" t="n">
        <v>5385</v>
      </c>
      <c r="C29" s="18">
        <f>(37.0/B29*100)</f>
        <v/>
      </c>
      <c r="D29" s="19" t="n">
        <v>5348</v>
      </c>
      <c r="E29" s="18" t="n">
        <v>64.23828053</v>
      </c>
      <c r="F29" s="20" t="n">
        <v>0.87479904</v>
      </c>
      <c r="G29" s="18" t="n">
        <v>7.99476358</v>
      </c>
      <c r="H29" s="20" t="n">
        <v>0.46267294</v>
      </c>
      <c r="I29" s="18" t="n">
        <v>7.97362599</v>
      </c>
      <c r="J29" s="20" t="n">
        <v>0.3764645</v>
      </c>
      <c r="K29" s="18" t="n">
        <v>6.34359725</v>
      </c>
      <c r="L29" s="20" t="n">
        <v>0.4102251</v>
      </c>
      <c r="M29" s="18" t="n">
        <v>7.79508197</v>
      </c>
      <c r="N29" s="20" t="n">
        <v>0.47231425</v>
      </c>
      <c r="O29" s="18" t="n">
        <v>0.11230563</v>
      </c>
      <c r="P29" s="20" t="n">
        <v>0.03615354</v>
      </c>
      <c r="Q29" s="18" t="s">
        <v>182</v>
      </c>
      <c r="R29" s="20" t="s">
        <v>182</v>
      </c>
      <c r="S29" s="18" t="n">
        <v>2.76962022</v>
      </c>
      <c r="T29" s="20" t="n">
        <v>0.2415476</v>
      </c>
      <c r="U29" s="18" t="n">
        <v>0</v>
      </c>
      <c r="V29" s="20" t="n">
        <v>0</v>
      </c>
      <c r="W29" s="18" t="n">
        <v>2.77272483</v>
      </c>
      <c r="X29" s="20" t="n">
        <v>0.32822643</v>
      </c>
    </row>
    <row r="30" spans="1:24">
      <c r="A30" s="15" t="s">
        <v>205</v>
      </c>
      <c r="B30" s="17" t="n">
        <v>4520</v>
      </c>
      <c r="C30" s="18">
        <f>(577.0/B30*100)</f>
        <v/>
      </c>
      <c r="D30" s="19" t="n">
        <v>3943</v>
      </c>
      <c r="E30" s="18" t="n">
        <v>58.98404572</v>
      </c>
      <c r="F30" s="20" t="n">
        <v>1.25510829</v>
      </c>
      <c r="G30" s="18" t="n">
        <v>10.39379715</v>
      </c>
      <c r="H30" s="20" t="n">
        <v>0.55071014</v>
      </c>
      <c r="I30" s="18" t="n">
        <v>9.971429049999999</v>
      </c>
      <c r="J30" s="20" t="n">
        <v>0.64379115</v>
      </c>
      <c r="K30" s="18" t="n">
        <v>6.10467878</v>
      </c>
      <c r="L30" s="20" t="n">
        <v>0.37864626</v>
      </c>
      <c r="M30" s="18" t="n">
        <v>5.08355173</v>
      </c>
      <c r="N30" s="20" t="n">
        <v>0.38741035</v>
      </c>
      <c r="O30" s="18" t="n">
        <v>0.80788731</v>
      </c>
      <c r="P30" s="20" t="n">
        <v>0.15690365</v>
      </c>
      <c r="Q30" s="18" t="s">
        <v>182</v>
      </c>
      <c r="R30" s="20" t="s">
        <v>182</v>
      </c>
      <c r="S30" s="18" t="n">
        <v>0</v>
      </c>
      <c r="T30" s="20" t="n">
        <v>0</v>
      </c>
      <c r="U30" s="18" t="n">
        <v>0</v>
      </c>
      <c r="V30" s="20" t="n">
        <v>0</v>
      </c>
      <c r="W30" s="18" t="n">
        <v>8.65461026</v>
      </c>
      <c r="X30" s="20" t="n">
        <v>0.73824355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60.60434056</v>
      </c>
      <c r="F32" s="20" t="n">
        <v>1.05112642</v>
      </c>
      <c r="G32" s="18" t="n">
        <v>10.52030222</v>
      </c>
      <c r="H32" s="20" t="n">
        <v>0.51129503</v>
      </c>
      <c r="I32" s="18" t="n">
        <v>9.1465683</v>
      </c>
      <c r="J32" s="20" t="n">
        <v>0.57242638</v>
      </c>
      <c r="K32" s="18" t="n">
        <v>7.61287663</v>
      </c>
      <c r="L32" s="20" t="n">
        <v>0.4449084</v>
      </c>
      <c r="M32" s="18" t="n">
        <v>8.018177039999999</v>
      </c>
      <c r="N32" s="20" t="n">
        <v>0.40862998</v>
      </c>
      <c r="O32" s="18" t="n">
        <v>0.34528398</v>
      </c>
      <c r="P32" s="20" t="n">
        <v>0.08411763</v>
      </c>
      <c r="Q32" s="18" t="s">
        <v>182</v>
      </c>
      <c r="R32" s="20" t="s">
        <v>182</v>
      </c>
      <c r="S32" s="18" t="n">
        <v>0</v>
      </c>
      <c r="T32" s="20" t="n">
        <v>0</v>
      </c>
      <c r="U32" s="18" t="n">
        <v>0</v>
      </c>
      <c r="V32" s="20" t="n">
        <v>0</v>
      </c>
      <c r="W32" s="18" t="n">
        <v>3.75245126</v>
      </c>
      <c r="X32" s="20" t="n">
        <v>0.36951266</v>
      </c>
    </row>
    <row r="33" spans="1:24">
      <c r="A33" s="15" t="s">
        <v>208</v>
      </c>
      <c r="B33" s="17" t="n">
        <v>7325</v>
      </c>
      <c r="C33" s="18">
        <f>(246.0/B33*100)</f>
        <v/>
      </c>
      <c r="D33" s="19" t="n">
        <v>7079</v>
      </c>
      <c r="E33" s="18" t="n">
        <v>51.43586869</v>
      </c>
      <c r="F33" s="20" t="n">
        <v>1.090337</v>
      </c>
      <c r="G33" s="18" t="n">
        <v>11.87587505</v>
      </c>
      <c r="H33" s="20" t="n">
        <v>0.4849665</v>
      </c>
      <c r="I33" s="18" t="n">
        <v>12.63822347</v>
      </c>
      <c r="J33" s="20" t="n">
        <v>0.52094252</v>
      </c>
      <c r="K33" s="18" t="n">
        <v>10.44878464</v>
      </c>
      <c r="L33" s="20" t="n">
        <v>0.39292782</v>
      </c>
      <c r="M33" s="18" t="n">
        <v>9.436722850000001</v>
      </c>
      <c r="N33" s="20" t="n">
        <v>0.50207971</v>
      </c>
      <c r="O33" s="18" t="n">
        <v>0.23146691</v>
      </c>
      <c r="P33" s="20" t="n">
        <v>0.06110415</v>
      </c>
      <c r="Q33" s="18" t="s">
        <v>182</v>
      </c>
      <c r="R33" s="20" t="s">
        <v>182</v>
      </c>
      <c r="S33" s="18" t="n">
        <v>0</v>
      </c>
      <c r="T33" s="20" t="n">
        <v>0</v>
      </c>
      <c r="U33" s="18" t="n">
        <v>0</v>
      </c>
      <c r="V33" s="20" t="n">
        <v>0</v>
      </c>
      <c r="W33" s="18" t="n">
        <v>3.93305839</v>
      </c>
      <c r="X33" s="20" t="n">
        <v>0.36347369</v>
      </c>
    </row>
    <row r="34" spans="1:24">
      <c r="A34" s="15" t="s">
        <v>209</v>
      </c>
      <c r="B34" s="17" t="n">
        <v>6350</v>
      </c>
      <c r="C34" s="18">
        <f>(87.0/B34*100)</f>
        <v/>
      </c>
      <c r="D34" s="19" t="n">
        <v>6263</v>
      </c>
      <c r="E34" s="18" t="n">
        <v>47.69267353</v>
      </c>
      <c r="F34" s="20" t="n">
        <v>1.17662876</v>
      </c>
      <c r="G34" s="18" t="n">
        <v>12.9771091</v>
      </c>
      <c r="H34" s="20" t="n">
        <v>0.57930173</v>
      </c>
      <c r="I34" s="18" t="n">
        <v>9.715966460000001</v>
      </c>
      <c r="J34" s="20" t="n">
        <v>0.52241541</v>
      </c>
      <c r="K34" s="18" t="n">
        <v>8.683864120000001</v>
      </c>
      <c r="L34" s="20" t="n">
        <v>0.3926091</v>
      </c>
      <c r="M34" s="18" t="n">
        <v>9.861594569999999</v>
      </c>
      <c r="N34" s="20" t="n">
        <v>0.43817366</v>
      </c>
      <c r="O34" s="18" t="n">
        <v>1.16659714</v>
      </c>
      <c r="P34" s="20" t="n">
        <v>0.13799501</v>
      </c>
      <c r="Q34" s="18" t="s">
        <v>182</v>
      </c>
      <c r="R34" s="20" t="s">
        <v>182</v>
      </c>
      <c r="S34" s="18" t="n">
        <v>2.58008762</v>
      </c>
      <c r="T34" s="20" t="n">
        <v>0.5353811000000001</v>
      </c>
      <c r="U34" s="18" t="n">
        <v>0</v>
      </c>
      <c r="V34" s="20" t="n">
        <v>0</v>
      </c>
      <c r="W34" s="18" t="n">
        <v>7.32210746</v>
      </c>
      <c r="X34" s="20" t="n">
        <v>0.62637068</v>
      </c>
    </row>
    <row r="35" spans="1:24">
      <c r="A35" s="15" t="s">
        <v>210</v>
      </c>
      <c r="B35" s="17" t="n">
        <v>6406</v>
      </c>
      <c r="C35" s="18">
        <f>(76.0/B35*100)</f>
        <v/>
      </c>
      <c r="D35" s="19" t="n">
        <v>6330</v>
      </c>
      <c r="E35" s="18" t="n">
        <v>59.18086098</v>
      </c>
      <c r="F35" s="20" t="n">
        <v>0.70548434</v>
      </c>
      <c r="G35" s="18" t="n">
        <v>10.26194714</v>
      </c>
      <c r="H35" s="20" t="n">
        <v>0.45424222</v>
      </c>
      <c r="I35" s="18" t="n">
        <v>9.291244219999999</v>
      </c>
      <c r="J35" s="20" t="n">
        <v>0.43379576</v>
      </c>
      <c r="K35" s="18" t="n">
        <v>7.08403091</v>
      </c>
      <c r="L35" s="20" t="n">
        <v>0.40237097</v>
      </c>
      <c r="M35" s="18" t="n">
        <v>7.14466696</v>
      </c>
      <c r="N35" s="20" t="n">
        <v>0.34435882</v>
      </c>
      <c r="O35" s="18" t="n">
        <v>0.52845563</v>
      </c>
      <c r="P35" s="20" t="n">
        <v>0.09285879</v>
      </c>
      <c r="Q35" s="18" t="s">
        <v>182</v>
      </c>
      <c r="R35" s="20" t="s">
        <v>182</v>
      </c>
      <c r="S35" s="18" t="n">
        <v>1.04219496</v>
      </c>
      <c r="T35" s="20" t="n">
        <v>0.05701847</v>
      </c>
      <c r="U35" s="18" t="n">
        <v>0</v>
      </c>
      <c r="V35" s="20" t="n">
        <v>0</v>
      </c>
      <c r="W35" s="18" t="n">
        <v>5.46659919</v>
      </c>
      <c r="X35" s="20" t="n">
        <v>0.29638911</v>
      </c>
    </row>
    <row r="36" spans="1:24">
      <c r="A36" s="15" t="s">
        <v>211</v>
      </c>
      <c r="B36" s="17" t="n">
        <v>6736</v>
      </c>
      <c r="C36" s="18">
        <f>(54.0/B36*100)</f>
        <v/>
      </c>
      <c r="D36" s="19" t="n">
        <v>6682</v>
      </c>
      <c r="E36" s="18" t="n">
        <v>69.67623479</v>
      </c>
      <c r="F36" s="20" t="n">
        <v>0.91665589</v>
      </c>
      <c r="G36" s="18" t="n">
        <v>8.738473689999999</v>
      </c>
      <c r="H36" s="20" t="n">
        <v>0.40763499</v>
      </c>
      <c r="I36" s="18" t="n">
        <v>6.11275317</v>
      </c>
      <c r="J36" s="20" t="n">
        <v>0.35995387</v>
      </c>
      <c r="K36" s="18" t="n">
        <v>4.91020411</v>
      </c>
      <c r="L36" s="20" t="n">
        <v>0.33884034</v>
      </c>
      <c r="M36" s="18" t="n">
        <v>5.19366141</v>
      </c>
      <c r="N36" s="20" t="n">
        <v>0.32102208</v>
      </c>
      <c r="O36" s="18" t="n">
        <v>0.41568488</v>
      </c>
      <c r="P36" s="20" t="n">
        <v>0.08133863</v>
      </c>
      <c r="Q36" s="18" t="s">
        <v>182</v>
      </c>
      <c r="R36" s="20" t="s">
        <v>182</v>
      </c>
      <c r="S36" s="18" t="n">
        <v>0</v>
      </c>
      <c r="T36" s="20" t="n">
        <v>0</v>
      </c>
      <c r="U36" s="18" t="n">
        <v>0</v>
      </c>
      <c r="V36" s="20" t="n">
        <v>0</v>
      </c>
      <c r="W36" s="18" t="n">
        <v>4.95298795</v>
      </c>
      <c r="X36" s="20" t="n">
        <v>0.32682059</v>
      </c>
    </row>
    <row r="37" spans="1:24">
      <c r="A37" s="15" t="s">
        <v>212</v>
      </c>
      <c r="B37" s="17" t="n">
        <v>5458</v>
      </c>
      <c r="C37" s="18">
        <f>(271.0/B37*100)</f>
        <v/>
      </c>
      <c r="D37" s="19" t="n">
        <v>5187</v>
      </c>
      <c r="E37" s="18" t="n">
        <v>57.08821518</v>
      </c>
      <c r="F37" s="20" t="n">
        <v>1.71689481</v>
      </c>
      <c r="G37" s="18" t="n">
        <v>9.996063319999999</v>
      </c>
      <c r="H37" s="20" t="n">
        <v>0.53076449</v>
      </c>
      <c r="I37" s="18" t="n">
        <v>9.53990523</v>
      </c>
      <c r="J37" s="20" t="n">
        <v>0.61106912</v>
      </c>
      <c r="K37" s="18" t="n">
        <v>5.70241691</v>
      </c>
      <c r="L37" s="20" t="n">
        <v>0.39873024</v>
      </c>
      <c r="M37" s="18" t="n">
        <v>5.31521055</v>
      </c>
      <c r="N37" s="20" t="n">
        <v>0.32134214</v>
      </c>
      <c r="O37" s="18" t="n">
        <v>0.78801617</v>
      </c>
      <c r="P37" s="20" t="n">
        <v>0.13947193</v>
      </c>
      <c r="Q37" s="18" t="s">
        <v>182</v>
      </c>
      <c r="R37" s="20" t="s">
        <v>182</v>
      </c>
      <c r="S37" s="18" t="n">
        <v>0</v>
      </c>
      <c r="T37" s="20" t="n">
        <v>0</v>
      </c>
      <c r="U37" s="18" t="n">
        <v>0</v>
      </c>
      <c r="V37" s="20" t="n">
        <v>0</v>
      </c>
      <c r="W37" s="18" t="n">
        <v>11.57017264</v>
      </c>
      <c r="X37" s="20" t="n">
        <v>0.92630385</v>
      </c>
    </row>
    <row r="38" spans="1:24">
      <c r="A38" s="15" t="s">
        <v>213</v>
      </c>
      <c r="B38" s="17" t="n">
        <v>5860</v>
      </c>
      <c r="C38" s="18">
        <f>(68.0/B38*100)</f>
        <v/>
      </c>
      <c r="D38" s="19" t="n">
        <v>5792</v>
      </c>
      <c r="E38" s="18" t="n">
        <v>66.2904241</v>
      </c>
      <c r="F38" s="20" t="n">
        <v>1.27621523</v>
      </c>
      <c r="G38" s="18" t="n">
        <v>8.08016231</v>
      </c>
      <c r="H38" s="20" t="n">
        <v>0.46034734</v>
      </c>
      <c r="I38" s="18" t="n">
        <v>7.47625948</v>
      </c>
      <c r="J38" s="20" t="n">
        <v>0.50721192</v>
      </c>
      <c r="K38" s="18" t="n">
        <v>4.17104738</v>
      </c>
      <c r="L38" s="20" t="n">
        <v>0.34815327</v>
      </c>
      <c r="M38" s="18" t="n">
        <v>3.9798682</v>
      </c>
      <c r="N38" s="20" t="n">
        <v>0.32567361</v>
      </c>
      <c r="O38" s="18" t="n">
        <v>0.63908881</v>
      </c>
      <c r="P38" s="20" t="n">
        <v>0.12651194</v>
      </c>
      <c r="Q38" s="18" t="s">
        <v>182</v>
      </c>
      <c r="R38" s="20" t="s">
        <v>182</v>
      </c>
      <c r="S38" s="18" t="n">
        <v>0</v>
      </c>
      <c r="T38" s="20" t="n">
        <v>0</v>
      </c>
      <c r="U38" s="18" t="n">
        <v>0</v>
      </c>
      <c r="V38" s="20" t="n">
        <v>0</v>
      </c>
      <c r="W38" s="18" t="n">
        <v>9.36314971</v>
      </c>
      <c r="X38" s="20" t="n">
        <v>0.63155664</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64.85049591000001</v>
      </c>
      <c r="F40" s="20" t="n">
        <v>1.32297045</v>
      </c>
      <c r="G40" s="18" t="n">
        <v>4.50207448</v>
      </c>
      <c r="H40" s="20" t="n">
        <v>0.34745487</v>
      </c>
      <c r="I40" s="18" t="n">
        <v>5.8744538</v>
      </c>
      <c r="J40" s="20" t="n">
        <v>0.47354025</v>
      </c>
      <c r="K40" s="18" t="n">
        <v>3.66140635</v>
      </c>
      <c r="L40" s="20" t="n">
        <v>0.31364842</v>
      </c>
      <c r="M40" s="18" t="n">
        <v>4.40929053</v>
      </c>
      <c r="N40" s="20" t="n">
        <v>0.38049982</v>
      </c>
      <c r="O40" s="18" t="n">
        <v>0.41370479</v>
      </c>
      <c r="P40" s="20" t="n">
        <v>0.09597839</v>
      </c>
      <c r="Q40" s="18" t="s">
        <v>182</v>
      </c>
      <c r="R40" s="20" t="s">
        <v>182</v>
      </c>
      <c r="S40" s="18" t="n">
        <v>9.003766690000001</v>
      </c>
      <c r="T40" s="20" t="n">
        <v>0.20144504</v>
      </c>
      <c r="U40" s="18" t="n">
        <v>0</v>
      </c>
      <c r="V40" s="20" t="n">
        <v>0</v>
      </c>
      <c r="W40" s="18" t="n">
        <v>7.28480745</v>
      </c>
      <c r="X40" s="20" t="n">
        <v>0.75870463</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27.27060725</v>
      </c>
      <c r="F46" s="20" t="n">
        <v>0.7341382</v>
      </c>
      <c r="G46" s="18" t="n">
        <v>10.23733589</v>
      </c>
      <c r="H46" s="20" t="n">
        <v>0.3416261</v>
      </c>
      <c r="I46" s="18" t="n">
        <v>8.725695849999999</v>
      </c>
      <c r="J46" s="20" t="n">
        <v>0.35954677</v>
      </c>
      <c r="K46" s="18" t="n">
        <v>8.235534769999999</v>
      </c>
      <c r="L46" s="20" t="n">
        <v>0.31434202</v>
      </c>
      <c r="M46" s="18" t="n">
        <v>7.03362319</v>
      </c>
      <c r="N46" s="20" t="n">
        <v>0.23256457</v>
      </c>
      <c r="O46" s="18" t="n">
        <v>1.14077814</v>
      </c>
      <c r="P46" s="20" t="n">
        <v>0.1017309</v>
      </c>
      <c r="Q46" s="18" t="s">
        <v>182</v>
      </c>
      <c r="R46" s="20" t="s">
        <v>182</v>
      </c>
      <c r="S46" s="18" t="n">
        <v>0</v>
      </c>
      <c r="T46" s="20" t="n">
        <v>0</v>
      </c>
      <c r="U46" s="18" t="n">
        <v>0</v>
      </c>
      <c r="V46" s="20" t="n">
        <v>0</v>
      </c>
      <c r="W46" s="18" t="n">
        <v>37.3564249</v>
      </c>
      <c r="X46" s="20" t="n">
        <v>1.25125643</v>
      </c>
    </row>
    <row r="47" spans="1:24">
      <c r="A47" s="15" t="s">
        <v>222</v>
      </c>
      <c r="B47" s="17" t="n">
        <v>5928</v>
      </c>
      <c r="C47" s="18">
        <f>(162.0/B47*100)</f>
        <v/>
      </c>
      <c r="D47" s="19" t="n">
        <v>5766</v>
      </c>
      <c r="E47" s="18" t="n">
        <v>28.9765502</v>
      </c>
      <c r="F47" s="20" t="n">
        <v>1.13844037</v>
      </c>
      <c r="G47" s="18" t="n">
        <v>14.67650023</v>
      </c>
      <c r="H47" s="20" t="n">
        <v>0.57235495</v>
      </c>
      <c r="I47" s="18" t="n">
        <v>11.76998719</v>
      </c>
      <c r="J47" s="20" t="n">
        <v>0.46671137</v>
      </c>
      <c r="K47" s="18" t="n">
        <v>12.37428</v>
      </c>
      <c r="L47" s="20" t="n">
        <v>0.48230074</v>
      </c>
      <c r="M47" s="18" t="n">
        <v>13.40219384</v>
      </c>
      <c r="N47" s="20" t="n">
        <v>0.51157325</v>
      </c>
      <c r="O47" s="18" t="n">
        <v>1.43860706</v>
      </c>
      <c r="P47" s="20" t="n">
        <v>0.18756808</v>
      </c>
      <c r="Q47" s="18" t="s">
        <v>182</v>
      </c>
      <c r="R47" s="20" t="s">
        <v>182</v>
      </c>
      <c r="S47" s="18" t="n">
        <v>0</v>
      </c>
      <c r="T47" s="20" t="n">
        <v>0</v>
      </c>
      <c r="U47" s="18" t="n">
        <v>0</v>
      </c>
      <c r="V47" s="20" t="n">
        <v>0</v>
      </c>
      <c r="W47" s="18" t="n">
        <v>17.36188149</v>
      </c>
      <c r="X47" s="20" t="n">
        <v>1.16261748</v>
      </c>
    </row>
    <row r="48" spans="1:24">
      <c r="A48" s="15" t="s">
        <v>223</v>
      </c>
      <c r="B48" s="17" t="n">
        <v>9841</v>
      </c>
      <c r="C48" s="18">
        <f>(19.0/B48*100)</f>
        <v/>
      </c>
      <c r="D48" s="19" t="n">
        <v>9822</v>
      </c>
      <c r="E48" s="18" t="n">
        <v>51.18696032</v>
      </c>
      <c r="F48" s="20" t="n">
        <v>1.10399745</v>
      </c>
      <c r="G48" s="18" t="n">
        <v>16.59577579</v>
      </c>
      <c r="H48" s="20" t="n">
        <v>0.43511335</v>
      </c>
      <c r="I48" s="18" t="n">
        <v>16.96697472</v>
      </c>
      <c r="J48" s="20" t="n">
        <v>0.63944268</v>
      </c>
      <c r="K48" s="18" t="n">
        <v>5.76953806</v>
      </c>
      <c r="L48" s="20" t="n">
        <v>0.2966396</v>
      </c>
      <c r="M48" s="18" t="n">
        <v>5.44760016</v>
      </c>
      <c r="N48" s="20" t="n">
        <v>0.39966203</v>
      </c>
      <c r="O48" s="18" t="n">
        <v>2.15559195</v>
      </c>
      <c r="P48" s="20" t="n">
        <v>0.33339127</v>
      </c>
      <c r="Q48" s="18" t="s">
        <v>182</v>
      </c>
      <c r="R48" s="20" t="s">
        <v>182</v>
      </c>
      <c r="S48" s="18" t="n">
        <v>0</v>
      </c>
      <c r="T48" s="20" t="n">
        <v>0</v>
      </c>
      <c r="U48" s="18" t="n">
        <v>0</v>
      </c>
      <c r="V48" s="20" t="n">
        <v>0</v>
      </c>
      <c r="W48" s="18" t="n">
        <v>1.877559</v>
      </c>
      <c r="X48" s="20" t="n">
        <v>0.41019816</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37.03130629</v>
      </c>
      <c r="F50" s="20" t="n">
        <v>0.8568319</v>
      </c>
      <c r="G50" s="18" t="n">
        <v>14.96606442</v>
      </c>
      <c r="H50" s="20" t="n">
        <v>0.53045463</v>
      </c>
      <c r="I50" s="18" t="n">
        <v>14.25014503</v>
      </c>
      <c r="J50" s="20" t="n">
        <v>0.51888773</v>
      </c>
      <c r="K50" s="18" t="n">
        <v>13.21561471</v>
      </c>
      <c r="L50" s="20" t="n">
        <v>0.43767565</v>
      </c>
      <c r="M50" s="18" t="n">
        <v>11.05762812</v>
      </c>
      <c r="N50" s="20" t="n">
        <v>0.38371091</v>
      </c>
      <c r="O50" s="18" t="n">
        <v>1.74613723</v>
      </c>
      <c r="P50" s="20" t="n">
        <v>0.26468044</v>
      </c>
      <c r="Q50" s="18" t="s">
        <v>182</v>
      </c>
      <c r="R50" s="20" t="s">
        <v>182</v>
      </c>
      <c r="S50" s="18" t="n">
        <v>0</v>
      </c>
      <c r="T50" s="20" t="n">
        <v>0</v>
      </c>
      <c r="U50" s="18" t="n">
        <v>0</v>
      </c>
      <c r="V50" s="20" t="n">
        <v>0</v>
      </c>
      <c r="W50" s="18" t="n">
        <v>7.73310419</v>
      </c>
      <c r="X50" s="20" t="n">
        <v>0.64234259</v>
      </c>
    </row>
    <row r="51" spans="1:24">
      <c r="A51" s="15" t="s">
        <v>226</v>
      </c>
      <c r="B51" s="17" t="n">
        <v>6866</v>
      </c>
      <c r="C51" s="18">
        <f>(117.0/B51*100)</f>
        <v/>
      </c>
      <c r="D51" s="19" t="n">
        <v>6749</v>
      </c>
      <c r="E51" s="18" t="n">
        <v>39.20600875</v>
      </c>
      <c r="F51" s="20" t="n">
        <v>1.05349272</v>
      </c>
      <c r="G51" s="18" t="n">
        <v>10.210477</v>
      </c>
      <c r="H51" s="20" t="n">
        <v>0.51921936</v>
      </c>
      <c r="I51" s="18" t="n">
        <v>8.778285609999999</v>
      </c>
      <c r="J51" s="20" t="n">
        <v>0.40561647</v>
      </c>
      <c r="K51" s="18" t="n">
        <v>9.33686799</v>
      </c>
      <c r="L51" s="20" t="n">
        <v>0.39169788</v>
      </c>
      <c r="M51" s="18" t="n">
        <v>10.03517362</v>
      </c>
      <c r="N51" s="20" t="n">
        <v>0.44086325</v>
      </c>
      <c r="O51" s="18" t="n">
        <v>0.58301091</v>
      </c>
      <c r="P51" s="20" t="n">
        <v>0.10105253</v>
      </c>
      <c r="Q51" s="18" t="s">
        <v>182</v>
      </c>
      <c r="R51" s="20" t="s">
        <v>182</v>
      </c>
      <c r="S51" s="18" t="n">
        <v>10.58157789</v>
      </c>
      <c r="T51" s="20" t="n">
        <v>0.61231698</v>
      </c>
      <c r="U51" s="18" t="n">
        <v>0</v>
      </c>
      <c r="V51" s="20" t="n">
        <v>0</v>
      </c>
      <c r="W51" s="18" t="n">
        <v>11.26859822</v>
      </c>
      <c r="X51" s="20" t="n">
        <v>1.22558841</v>
      </c>
    </row>
    <row r="52" spans="1:24">
      <c r="A52" s="15" t="s">
        <v>227</v>
      </c>
      <c r="B52" s="17" t="n">
        <v>5809</v>
      </c>
      <c r="C52" s="18">
        <f>(119.0/B52*100)</f>
        <v/>
      </c>
      <c r="D52" s="19" t="n">
        <v>5690</v>
      </c>
      <c r="E52" s="18" t="n">
        <v>58.5499069</v>
      </c>
      <c r="F52" s="20" t="n">
        <v>1.22736551</v>
      </c>
      <c r="G52" s="18" t="n">
        <v>11.04726961</v>
      </c>
      <c r="H52" s="20" t="n">
        <v>0.48339653</v>
      </c>
      <c r="I52" s="18" t="n">
        <v>8.773637150000001</v>
      </c>
      <c r="J52" s="20" t="n">
        <v>0.44684441</v>
      </c>
      <c r="K52" s="18" t="n">
        <v>7.14860138</v>
      </c>
      <c r="L52" s="20" t="n">
        <v>0.41629433</v>
      </c>
      <c r="M52" s="18" t="n">
        <v>7.72107018</v>
      </c>
      <c r="N52" s="20" t="n">
        <v>0.34140018</v>
      </c>
      <c r="O52" s="18" t="n">
        <v>0.34059407</v>
      </c>
      <c r="P52" s="20" t="n">
        <v>0.08846993</v>
      </c>
      <c r="Q52" s="18" t="s">
        <v>182</v>
      </c>
      <c r="R52" s="20" t="s">
        <v>182</v>
      </c>
      <c r="S52" s="18" t="n">
        <v>0</v>
      </c>
      <c r="T52" s="20" t="n">
        <v>0</v>
      </c>
      <c r="U52" s="18" t="n">
        <v>0</v>
      </c>
      <c r="V52" s="20" t="n">
        <v>0</v>
      </c>
      <c r="W52" s="18" t="n">
        <v>6.41892071</v>
      </c>
      <c r="X52" s="20" t="n">
        <v>0.50123753</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36.84819959</v>
      </c>
      <c r="F54" s="20" t="n">
        <v>1.1887208</v>
      </c>
      <c r="G54" s="18" t="n">
        <v>12.78559185</v>
      </c>
      <c r="H54" s="20" t="n">
        <v>0.68136296</v>
      </c>
      <c r="I54" s="18" t="n">
        <v>10.72972844</v>
      </c>
      <c r="J54" s="20" t="n">
        <v>0.59427788</v>
      </c>
      <c r="K54" s="18" t="n">
        <v>12.03966965</v>
      </c>
      <c r="L54" s="20" t="n">
        <v>0.60144212</v>
      </c>
      <c r="M54" s="18" t="n">
        <v>9.31082629</v>
      </c>
      <c r="N54" s="20" t="n">
        <v>0.56042857</v>
      </c>
      <c r="O54" s="18" t="n">
        <v>3.36640988</v>
      </c>
      <c r="P54" s="20" t="n">
        <v>0.32451355</v>
      </c>
      <c r="Q54" s="18" t="s">
        <v>182</v>
      </c>
      <c r="R54" s="20" t="s">
        <v>182</v>
      </c>
      <c r="S54" s="18" t="n">
        <v>0</v>
      </c>
      <c r="T54" s="20" t="n">
        <v>0</v>
      </c>
      <c r="U54" s="18" t="n">
        <v>0</v>
      </c>
      <c r="V54" s="20" t="n">
        <v>0</v>
      </c>
      <c r="W54" s="18" t="n">
        <v>14.91957431</v>
      </c>
      <c r="X54" s="20" t="n">
        <v>0.99701492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48.70293039</v>
      </c>
      <c r="F56" s="20" t="n">
        <v>1.2694851</v>
      </c>
      <c r="G56" s="18" t="n">
        <v>22.171354</v>
      </c>
      <c r="H56" s="20" t="n">
        <v>0.74642119</v>
      </c>
      <c r="I56" s="18" t="n">
        <v>15.61583187</v>
      </c>
      <c r="J56" s="20" t="n">
        <v>0.65171284</v>
      </c>
      <c r="K56" s="18" t="n">
        <v>6.1558763</v>
      </c>
      <c r="L56" s="20" t="n">
        <v>0.40053711</v>
      </c>
      <c r="M56" s="18" t="n">
        <v>4.89667074</v>
      </c>
      <c r="N56" s="20" t="n">
        <v>0.37970864</v>
      </c>
      <c r="O56" s="18" t="n">
        <v>0.86016939</v>
      </c>
      <c r="P56" s="20" t="n">
        <v>0.13748164</v>
      </c>
      <c r="Q56" s="18" t="s">
        <v>182</v>
      </c>
      <c r="R56" s="20" t="s">
        <v>182</v>
      </c>
      <c r="S56" s="18" t="n">
        <v>0</v>
      </c>
      <c r="T56" s="20" t="n">
        <v>0</v>
      </c>
      <c r="U56" s="18" t="n">
        <v>0</v>
      </c>
      <c r="V56" s="20" t="n">
        <v>0</v>
      </c>
      <c r="W56" s="18" t="n">
        <v>1.5971673</v>
      </c>
      <c r="X56" s="20" t="n">
        <v>0.27401923</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55.15924798</v>
      </c>
      <c r="F61" s="20" t="n">
        <v>1.10960867</v>
      </c>
      <c r="G61" s="18" t="n">
        <v>12.0373555</v>
      </c>
      <c r="H61" s="20" t="n">
        <v>0.49649646</v>
      </c>
      <c r="I61" s="18" t="n">
        <v>10.85623977</v>
      </c>
      <c r="J61" s="20" t="n">
        <v>0.46725734</v>
      </c>
      <c r="K61" s="18" t="n">
        <v>7.98108452</v>
      </c>
      <c r="L61" s="20" t="n">
        <v>0.38991888</v>
      </c>
      <c r="M61" s="18" t="n">
        <v>7.30132804</v>
      </c>
      <c r="N61" s="20" t="n">
        <v>0.38046137</v>
      </c>
      <c r="O61" s="18" t="n">
        <v>1.11512449</v>
      </c>
      <c r="P61" s="20" t="n">
        <v>0.15885075</v>
      </c>
      <c r="Q61" s="18" t="s">
        <v>182</v>
      </c>
      <c r="R61" s="20" t="s">
        <v>182</v>
      </c>
      <c r="S61" s="18" t="n">
        <v>0</v>
      </c>
      <c r="T61" s="20" t="n">
        <v>0</v>
      </c>
      <c r="U61" s="18" t="n">
        <v>0</v>
      </c>
      <c r="V61" s="20" t="n">
        <v>0</v>
      </c>
      <c r="W61" s="18" t="n">
        <v>5.54961969</v>
      </c>
      <c r="X61" s="20" t="n">
        <v>0.68746916</v>
      </c>
    </row>
    <row r="62" spans="1:24">
      <c r="A62" s="15" t="s">
        <v>237</v>
      </c>
      <c r="B62" s="17" t="n">
        <v>4476</v>
      </c>
      <c r="C62" s="18">
        <f>(5.0/B62*100)</f>
        <v/>
      </c>
      <c r="D62" s="19" t="n">
        <v>4471</v>
      </c>
      <c r="E62" s="18" t="n">
        <v>54.96160749</v>
      </c>
      <c r="F62" s="20" t="n">
        <v>0.70741332</v>
      </c>
      <c r="G62" s="18" t="n">
        <v>18.32568125</v>
      </c>
      <c r="H62" s="20" t="n">
        <v>0.58253786</v>
      </c>
      <c r="I62" s="18" t="n">
        <v>14.68144242</v>
      </c>
      <c r="J62" s="20" t="n">
        <v>0.59335734</v>
      </c>
      <c r="K62" s="18" t="n">
        <v>6.0737376</v>
      </c>
      <c r="L62" s="20" t="n">
        <v>0.39599377</v>
      </c>
      <c r="M62" s="18" t="n">
        <v>4.31929544</v>
      </c>
      <c r="N62" s="20" t="n">
        <v>0.30496323</v>
      </c>
      <c r="O62" s="18" t="n">
        <v>0.58527585</v>
      </c>
      <c r="P62" s="20" t="n">
        <v>0.13101018</v>
      </c>
      <c r="Q62" s="18" t="s">
        <v>182</v>
      </c>
      <c r="R62" s="20" t="s">
        <v>182</v>
      </c>
      <c r="S62" s="18" t="n">
        <v>0</v>
      </c>
      <c r="T62" s="20" t="n">
        <v>0</v>
      </c>
      <c r="U62" s="18" t="n">
        <v>0</v>
      </c>
      <c r="V62" s="20" t="n">
        <v>0</v>
      </c>
      <c r="W62" s="18" t="n">
        <v>1.05295997</v>
      </c>
      <c r="X62" s="20" t="n">
        <v>0.16257472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53.47340119</v>
      </c>
      <c r="F67" s="20" t="n">
        <v>0.97315195</v>
      </c>
      <c r="G67" s="18" t="n">
        <v>14.23648482</v>
      </c>
      <c r="H67" s="20" t="n">
        <v>0.52656176</v>
      </c>
      <c r="I67" s="18" t="n">
        <v>11.95837645</v>
      </c>
      <c r="J67" s="20" t="n">
        <v>0.4374588</v>
      </c>
      <c r="K67" s="18" t="n">
        <v>8.381304050000001</v>
      </c>
      <c r="L67" s="20" t="n">
        <v>0.43117714</v>
      </c>
      <c r="M67" s="18" t="n">
        <v>4.32058382</v>
      </c>
      <c r="N67" s="20" t="n">
        <v>0.3049737</v>
      </c>
      <c r="O67" s="18" t="n">
        <v>4.25439598</v>
      </c>
      <c r="P67" s="20" t="n">
        <v>0.34243169</v>
      </c>
      <c r="Q67" s="18" t="s">
        <v>182</v>
      </c>
      <c r="R67" s="20" t="s">
        <v>182</v>
      </c>
      <c r="S67" s="18" t="n">
        <v>0</v>
      </c>
      <c r="T67" s="20" t="n">
        <v>0</v>
      </c>
      <c r="U67" s="18" t="n">
        <v>0</v>
      </c>
      <c r="V67" s="20" t="n">
        <v>0</v>
      </c>
      <c r="W67" s="18" t="n">
        <v>3.37545369</v>
      </c>
      <c r="X67" s="20" t="n">
        <v>0.30502562</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35.42368157</v>
      </c>
      <c r="F70" s="20" t="n">
        <v>0.8871431400000001</v>
      </c>
      <c r="G70" s="18" t="n">
        <v>12.44075966</v>
      </c>
      <c r="H70" s="20" t="n">
        <v>0.5089058400000001</v>
      </c>
      <c r="I70" s="18" t="n">
        <v>12.61712499</v>
      </c>
      <c r="J70" s="20" t="n">
        <v>0.40583274</v>
      </c>
      <c r="K70" s="18" t="n">
        <v>15.58303785</v>
      </c>
      <c r="L70" s="20" t="n">
        <v>0.51446811</v>
      </c>
      <c r="M70" s="18" t="n">
        <v>16.72063666</v>
      </c>
      <c r="N70" s="20" t="n">
        <v>0.67834172</v>
      </c>
      <c r="O70" s="18" t="n">
        <v>0.78554432</v>
      </c>
      <c r="P70" s="20" t="n">
        <v>0.1032537</v>
      </c>
      <c r="Q70" s="18" t="s">
        <v>182</v>
      </c>
      <c r="R70" s="20" t="s">
        <v>182</v>
      </c>
      <c r="S70" s="18" t="n">
        <v>0</v>
      </c>
      <c r="T70" s="20" t="n">
        <v>0</v>
      </c>
      <c r="U70" s="18" t="n">
        <v>0</v>
      </c>
      <c r="V70" s="20" t="n">
        <v>0</v>
      </c>
      <c r="W70" s="18" t="n">
        <v>6.42921494</v>
      </c>
      <c r="X70" s="20" t="n">
        <v>0.58136101</v>
      </c>
    </row>
    <row r="71" spans="1:24">
      <c r="A71" s="15" t="s">
        <v>246</v>
      </c>
      <c r="B71" s="17" t="n">
        <v>6115</v>
      </c>
      <c r="C71" s="18">
        <f>(119.0/B71*100)</f>
        <v/>
      </c>
      <c r="D71" s="19" t="n">
        <v>5996</v>
      </c>
      <c r="E71" s="18" t="n">
        <v>46.62186554</v>
      </c>
      <c r="F71" s="20" t="n">
        <v>0.64910744</v>
      </c>
      <c r="G71" s="18" t="n">
        <v>18.25952731</v>
      </c>
      <c r="H71" s="20" t="n">
        <v>0.45434064</v>
      </c>
      <c r="I71" s="18" t="n">
        <v>18.05507802</v>
      </c>
      <c r="J71" s="20" t="n">
        <v>0.51059805</v>
      </c>
      <c r="K71" s="18" t="n">
        <v>9.72863094</v>
      </c>
      <c r="L71" s="20" t="n">
        <v>0.38047288</v>
      </c>
      <c r="M71" s="18" t="n">
        <v>5.24039374</v>
      </c>
      <c r="N71" s="20" t="n">
        <v>0.26174615</v>
      </c>
      <c r="O71" s="18" t="n">
        <v>0.43865782</v>
      </c>
      <c r="P71" s="20" t="n">
        <v>0.07816818</v>
      </c>
      <c r="Q71" s="18" t="s">
        <v>182</v>
      </c>
      <c r="R71" s="20" t="s">
        <v>182</v>
      </c>
      <c r="S71" s="18" t="n">
        <v>0</v>
      </c>
      <c r="T71" s="20" t="n">
        <v>0</v>
      </c>
      <c r="U71" s="18" t="n">
        <v>0</v>
      </c>
      <c r="V71" s="20" t="n">
        <v>0</v>
      </c>
      <c r="W71" s="18" t="n">
        <v>1.65584664</v>
      </c>
      <c r="X71" s="20" t="n">
        <v>0.14137973</v>
      </c>
    </row>
    <row r="72" spans="1:24">
      <c r="A72" s="15" t="s">
        <v>247</v>
      </c>
      <c r="B72" s="17" t="n">
        <v>7708</v>
      </c>
      <c r="C72" s="18">
        <f>(9.0/B72*100)</f>
        <v/>
      </c>
      <c r="D72" s="19" t="n">
        <v>7699</v>
      </c>
      <c r="E72" s="18" t="n">
        <v>57.85300824</v>
      </c>
      <c r="F72" s="20" t="n">
        <v>0.78686816</v>
      </c>
      <c r="G72" s="18" t="n">
        <v>21.32779995</v>
      </c>
      <c r="H72" s="20" t="n">
        <v>0.625646</v>
      </c>
      <c r="I72" s="18" t="n">
        <v>12.19179048</v>
      </c>
      <c r="J72" s="20" t="n">
        <v>0.48563192</v>
      </c>
      <c r="K72" s="18" t="n">
        <v>3.80686538</v>
      </c>
      <c r="L72" s="20" t="n">
        <v>0.27194285</v>
      </c>
      <c r="M72" s="18" t="n">
        <v>3.76152849</v>
      </c>
      <c r="N72" s="20" t="n">
        <v>0.23952641</v>
      </c>
      <c r="O72" s="18" t="n">
        <v>0.58568115</v>
      </c>
      <c r="P72" s="20" t="n">
        <v>0.09795208</v>
      </c>
      <c r="Q72" s="18" t="s">
        <v>182</v>
      </c>
      <c r="R72" s="20" t="s">
        <v>182</v>
      </c>
      <c r="S72" s="18" t="n">
        <v>0</v>
      </c>
      <c r="T72" s="20" t="n">
        <v>0</v>
      </c>
      <c r="U72" s="18" t="n">
        <v>0</v>
      </c>
      <c r="V72" s="20" t="n">
        <v>0</v>
      </c>
      <c r="W72" s="18" t="n">
        <v>0.47332631</v>
      </c>
      <c r="X72" s="20" t="n">
        <v>0.08253231</v>
      </c>
    </row>
    <row r="73" spans="1:24">
      <c r="A73" s="15" t="s">
        <v>248</v>
      </c>
      <c r="B73" s="17" t="n">
        <v>8249</v>
      </c>
      <c r="C73" s="18">
        <f>(244.0/B73*100)</f>
        <v/>
      </c>
      <c r="D73" s="19" t="n">
        <v>8005</v>
      </c>
      <c r="E73" s="18" t="n">
        <v>12.53177677</v>
      </c>
      <c r="F73" s="20" t="n">
        <v>0.49070306</v>
      </c>
      <c r="G73" s="18" t="n">
        <v>15.67669147</v>
      </c>
      <c r="H73" s="20" t="n">
        <v>0.48707993</v>
      </c>
      <c r="I73" s="18" t="n">
        <v>24.13805791</v>
      </c>
      <c r="J73" s="20" t="n">
        <v>0.52443964</v>
      </c>
      <c r="K73" s="18" t="n">
        <v>21.3188845</v>
      </c>
      <c r="L73" s="20" t="n">
        <v>0.60426907</v>
      </c>
      <c r="M73" s="18" t="n">
        <v>21.91338753</v>
      </c>
      <c r="N73" s="20" t="n">
        <v>0.69986857</v>
      </c>
      <c r="O73" s="18" t="n">
        <v>2.4901841</v>
      </c>
      <c r="P73" s="20" t="n">
        <v>0.2501564</v>
      </c>
      <c r="Q73" s="18" t="s">
        <v>182</v>
      </c>
      <c r="R73" s="20" t="s">
        <v>182</v>
      </c>
      <c r="S73" s="18" t="n">
        <v>0</v>
      </c>
      <c r="T73" s="20" t="n">
        <v>0</v>
      </c>
      <c r="U73" s="18" t="n">
        <v>0</v>
      </c>
      <c r="V73" s="20" t="n">
        <v>0</v>
      </c>
      <c r="W73" s="18" t="n">
        <v>1.93101772</v>
      </c>
      <c r="X73" s="20" t="n">
        <v>0.23967593</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34.26010553</v>
      </c>
      <c r="F77" s="20" t="n">
        <v>1.01505508</v>
      </c>
      <c r="G77" s="18" t="n">
        <v>11.36818456</v>
      </c>
      <c r="H77" s="20" t="n">
        <v>0.41024479</v>
      </c>
      <c r="I77" s="18" t="n">
        <v>11.06538836</v>
      </c>
      <c r="J77" s="20" t="n">
        <v>0.57460886</v>
      </c>
      <c r="K77" s="18" t="n">
        <v>10.38265046</v>
      </c>
      <c r="L77" s="20" t="n">
        <v>0.44485481</v>
      </c>
      <c r="M77" s="18" t="n">
        <v>10.05787417</v>
      </c>
      <c r="N77" s="20" t="n">
        <v>0.50175718</v>
      </c>
      <c r="O77" s="18" t="n">
        <v>0.98965999</v>
      </c>
      <c r="P77" s="20" t="n">
        <v>0.117223</v>
      </c>
      <c r="Q77" s="18" t="s">
        <v>182</v>
      </c>
      <c r="R77" s="20" t="s">
        <v>182</v>
      </c>
      <c r="S77" s="18" t="n">
        <v>0</v>
      </c>
      <c r="T77" s="20" t="n">
        <v>0</v>
      </c>
      <c r="U77" s="18" t="n">
        <v>0</v>
      </c>
      <c r="V77" s="20" t="n">
        <v>0</v>
      </c>
      <c r="W77" s="18" t="n">
        <v>21.87613694</v>
      </c>
      <c r="X77" s="20" t="n">
        <v>1.08591686</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334</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35.06594178</v>
      </c>
      <c r="F7" s="20" t="n">
        <v>0.62002904</v>
      </c>
      <c r="G7" s="18" t="n">
        <v>19.97887231</v>
      </c>
      <c r="H7" s="20" t="n">
        <v>0.45484995</v>
      </c>
      <c r="I7" s="18" t="n">
        <v>18.77986265</v>
      </c>
      <c r="J7" s="20" t="n">
        <v>0.47148196</v>
      </c>
      <c r="K7" s="18" t="n">
        <v>10.57162919</v>
      </c>
      <c r="L7" s="20" t="n">
        <v>0.31026524</v>
      </c>
      <c r="M7" s="18" t="n">
        <v>5.37929711</v>
      </c>
      <c r="N7" s="20" t="n">
        <v>0.25292777</v>
      </c>
      <c r="O7" s="18" t="n">
        <v>0.68774866</v>
      </c>
      <c r="P7" s="20" t="n">
        <v>0.08991532000000001</v>
      </c>
      <c r="Q7" s="18" t="s">
        <v>182</v>
      </c>
      <c r="R7" s="20" t="s">
        <v>182</v>
      </c>
      <c r="S7" s="18" t="n">
        <v>0</v>
      </c>
      <c r="T7" s="20" t="n">
        <v>0</v>
      </c>
      <c r="U7" s="18" t="n">
        <v>0</v>
      </c>
      <c r="V7" s="20" t="n">
        <v>0</v>
      </c>
      <c r="W7" s="18" t="n">
        <v>9.5366483</v>
      </c>
      <c r="X7" s="20" t="n">
        <v>0.51198668</v>
      </c>
    </row>
    <row r="8" spans="1:24">
      <c r="A8" s="15" t="s">
        <v>183</v>
      </c>
      <c r="B8" s="17" t="n">
        <v>7007</v>
      </c>
      <c r="C8" s="18">
        <f>(169.0/B8*100)</f>
        <v/>
      </c>
      <c r="D8" s="19" t="n">
        <v>6838</v>
      </c>
      <c r="E8" s="18" t="n">
        <v>33.01375772</v>
      </c>
      <c r="F8" s="20" t="n">
        <v>1.12872741</v>
      </c>
      <c r="G8" s="18" t="n">
        <v>19.4400134</v>
      </c>
      <c r="H8" s="20" t="n">
        <v>0.65681786</v>
      </c>
      <c r="I8" s="18" t="n">
        <v>19.46262713</v>
      </c>
      <c r="J8" s="20" t="n">
        <v>0.72251655</v>
      </c>
      <c r="K8" s="18" t="n">
        <v>10.90467808</v>
      </c>
      <c r="L8" s="20" t="n">
        <v>0.46375953</v>
      </c>
      <c r="M8" s="18" t="n">
        <v>7.27770493</v>
      </c>
      <c r="N8" s="20" t="n">
        <v>0.45896058</v>
      </c>
      <c r="O8" s="18" t="n">
        <v>0.38590065</v>
      </c>
      <c r="P8" s="20" t="n">
        <v>0.10117383</v>
      </c>
      <c r="Q8" s="18" t="s">
        <v>182</v>
      </c>
      <c r="R8" s="20" t="s">
        <v>182</v>
      </c>
      <c r="S8" s="18" t="n">
        <v>0.48434356</v>
      </c>
      <c r="T8" s="20" t="n">
        <v>0.11930055</v>
      </c>
      <c r="U8" s="18" t="n">
        <v>0</v>
      </c>
      <c r="V8" s="20" t="n">
        <v>0</v>
      </c>
      <c r="W8" s="18" t="n">
        <v>9.03097453</v>
      </c>
      <c r="X8" s="20" t="n">
        <v>0.5582943</v>
      </c>
    </row>
    <row r="9" spans="1:24">
      <c r="A9" s="15" t="s">
        <v>184</v>
      </c>
      <c r="B9" s="17" t="n">
        <v>9651</v>
      </c>
      <c r="C9" s="18">
        <f>(568.0/B9*100)</f>
        <v/>
      </c>
      <c r="D9" s="19" t="n">
        <v>9083</v>
      </c>
      <c r="E9" s="18" t="n">
        <v>35.79814728</v>
      </c>
      <c r="F9" s="20" t="n">
        <v>0.88048059</v>
      </c>
      <c r="G9" s="18" t="n">
        <v>21.19017868</v>
      </c>
      <c r="H9" s="20" t="n">
        <v>0.64972114</v>
      </c>
      <c r="I9" s="18" t="n">
        <v>18.49494253</v>
      </c>
      <c r="J9" s="20" t="n">
        <v>0.51185423</v>
      </c>
      <c r="K9" s="18" t="n">
        <v>7.37641615</v>
      </c>
      <c r="L9" s="20" t="n">
        <v>0.29451531</v>
      </c>
      <c r="M9" s="18" t="n">
        <v>5.06412917</v>
      </c>
      <c r="N9" s="20" t="n">
        <v>0.27584941</v>
      </c>
      <c r="O9" s="18" t="n">
        <v>0.05018437</v>
      </c>
      <c r="P9" s="20" t="n">
        <v>0.01996797</v>
      </c>
      <c r="Q9" s="18" t="s">
        <v>182</v>
      </c>
      <c r="R9" s="20" t="s">
        <v>182</v>
      </c>
      <c r="S9" s="18" t="n">
        <v>3.16253061</v>
      </c>
      <c r="T9" s="20" t="n">
        <v>0.56482542</v>
      </c>
      <c r="U9" s="18" t="n">
        <v>0</v>
      </c>
      <c r="V9" s="20" t="n">
        <v>0</v>
      </c>
      <c r="W9" s="18" t="n">
        <v>8.863471199999999</v>
      </c>
      <c r="X9" s="20" t="n">
        <v>0.57357049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49.28803607</v>
      </c>
      <c r="F11" s="20" t="n">
        <v>1.17563885</v>
      </c>
      <c r="G11" s="18" t="n">
        <v>17.98200111</v>
      </c>
      <c r="H11" s="20" t="n">
        <v>0.67436273</v>
      </c>
      <c r="I11" s="18" t="n">
        <v>12.79937645</v>
      </c>
      <c r="J11" s="20" t="n">
        <v>0.52698994</v>
      </c>
      <c r="K11" s="18" t="n">
        <v>6.35499951</v>
      </c>
      <c r="L11" s="20" t="n">
        <v>0.37345296</v>
      </c>
      <c r="M11" s="18" t="n">
        <v>4.26890949</v>
      </c>
      <c r="N11" s="20" t="n">
        <v>0.27866991</v>
      </c>
      <c r="O11" s="18" t="n">
        <v>0.51226732</v>
      </c>
      <c r="P11" s="20" t="n">
        <v>0.12373296</v>
      </c>
      <c r="Q11" s="18" t="s">
        <v>182</v>
      </c>
      <c r="R11" s="20" t="s">
        <v>182</v>
      </c>
      <c r="S11" s="18" t="n">
        <v>0</v>
      </c>
      <c r="T11" s="20" t="n">
        <v>0</v>
      </c>
      <c r="U11" s="18" t="n">
        <v>0</v>
      </c>
      <c r="V11" s="20" t="n">
        <v>0</v>
      </c>
      <c r="W11" s="18" t="n">
        <v>8.79441005</v>
      </c>
      <c r="X11" s="20" t="n">
        <v>0.7111696</v>
      </c>
    </row>
    <row r="12" spans="1:24">
      <c r="A12" s="15" t="s">
        <v>187</v>
      </c>
      <c r="B12" s="17" t="n">
        <v>6894</v>
      </c>
      <c r="C12" s="18">
        <f>(127.0/B12*100)</f>
        <v/>
      </c>
      <c r="D12" s="19" t="n">
        <v>6767</v>
      </c>
      <c r="E12" s="18" t="n">
        <v>26.18525324</v>
      </c>
      <c r="F12" s="20" t="n">
        <v>0.72306044</v>
      </c>
      <c r="G12" s="18" t="n">
        <v>22.33569742</v>
      </c>
      <c r="H12" s="20" t="n">
        <v>0.64421343</v>
      </c>
      <c r="I12" s="18" t="n">
        <v>18.55227099</v>
      </c>
      <c r="J12" s="20" t="n">
        <v>0.54705082</v>
      </c>
      <c r="K12" s="18" t="n">
        <v>12.78478382</v>
      </c>
      <c r="L12" s="20" t="n">
        <v>0.4823092</v>
      </c>
      <c r="M12" s="18" t="n">
        <v>10.36414479</v>
      </c>
      <c r="N12" s="20" t="n">
        <v>0.51417707</v>
      </c>
      <c r="O12" s="18" t="n">
        <v>0.27941933</v>
      </c>
      <c r="P12" s="20" t="n">
        <v>0.06467172</v>
      </c>
      <c r="Q12" s="18" t="s">
        <v>182</v>
      </c>
      <c r="R12" s="20" t="s">
        <v>182</v>
      </c>
      <c r="S12" s="18" t="n">
        <v>2.37512526</v>
      </c>
      <c r="T12" s="20" t="n">
        <v>0.59821216</v>
      </c>
      <c r="U12" s="18" t="n">
        <v>0</v>
      </c>
      <c r="V12" s="20" t="n">
        <v>0</v>
      </c>
      <c r="W12" s="18" t="n">
        <v>7.12330514</v>
      </c>
      <c r="X12" s="20" t="n">
        <v>0.53536527</v>
      </c>
    </row>
    <row r="13" spans="1:24">
      <c r="A13" s="15" t="s">
        <v>188</v>
      </c>
      <c r="B13" s="17" t="n">
        <v>7161</v>
      </c>
      <c r="C13" s="18">
        <f>(329.0/B13*100)</f>
        <v/>
      </c>
      <c r="D13" s="19" t="n">
        <v>6832</v>
      </c>
      <c r="E13" s="18" t="n">
        <v>25.37849724</v>
      </c>
      <c r="F13" s="20" t="n">
        <v>0.90659232</v>
      </c>
      <c r="G13" s="18" t="n">
        <v>17.49159247</v>
      </c>
      <c r="H13" s="20" t="n">
        <v>0.72624026</v>
      </c>
      <c r="I13" s="18" t="n">
        <v>21.33232344</v>
      </c>
      <c r="J13" s="20" t="n">
        <v>0.78904013</v>
      </c>
      <c r="K13" s="18" t="n">
        <v>15.14627686</v>
      </c>
      <c r="L13" s="20" t="n">
        <v>0.6607591900000001</v>
      </c>
      <c r="M13" s="18" t="n">
        <v>8.646086540000001</v>
      </c>
      <c r="N13" s="20" t="n">
        <v>0.56485189</v>
      </c>
      <c r="O13" s="18" t="n">
        <v>0.21730871</v>
      </c>
      <c r="P13" s="20" t="n">
        <v>0.05247583</v>
      </c>
      <c r="Q13" s="18" t="s">
        <v>182</v>
      </c>
      <c r="R13" s="20" t="s">
        <v>182</v>
      </c>
      <c r="S13" s="18" t="n">
        <v>4.19704376</v>
      </c>
      <c r="T13" s="20" t="n">
        <v>0.48239823</v>
      </c>
      <c r="U13" s="18" t="n">
        <v>0</v>
      </c>
      <c r="V13" s="20" t="n">
        <v>0</v>
      </c>
      <c r="W13" s="18" t="n">
        <v>7.59087098</v>
      </c>
      <c r="X13" s="20" t="n">
        <v>0.62200519</v>
      </c>
    </row>
    <row r="14" spans="1:24">
      <c r="A14" s="15" t="s">
        <v>189</v>
      </c>
      <c r="B14" s="17" t="n">
        <v>5587</v>
      </c>
      <c r="C14" s="18">
        <f>(197.0/B14*100)</f>
        <v/>
      </c>
      <c r="D14" s="19" t="n">
        <v>5390</v>
      </c>
      <c r="E14" s="18" t="n">
        <v>25.42658441</v>
      </c>
      <c r="F14" s="20" t="n">
        <v>0.7483184000000001</v>
      </c>
      <c r="G14" s="18" t="n">
        <v>22.03896179</v>
      </c>
      <c r="H14" s="20" t="n">
        <v>0.59504117</v>
      </c>
      <c r="I14" s="18" t="n">
        <v>18.57703375</v>
      </c>
      <c r="J14" s="20" t="n">
        <v>0.62497528</v>
      </c>
      <c r="K14" s="18" t="n">
        <v>16.72073899</v>
      </c>
      <c r="L14" s="20" t="n">
        <v>0.52421284</v>
      </c>
      <c r="M14" s="18" t="n">
        <v>13.56951883</v>
      </c>
      <c r="N14" s="20" t="n">
        <v>0.47631638</v>
      </c>
      <c r="O14" s="18" t="n">
        <v>0.61502641</v>
      </c>
      <c r="P14" s="20" t="n">
        <v>0.11407521</v>
      </c>
      <c r="Q14" s="18" t="s">
        <v>182</v>
      </c>
      <c r="R14" s="20" t="s">
        <v>182</v>
      </c>
      <c r="S14" s="18" t="n">
        <v>0</v>
      </c>
      <c r="T14" s="20" t="n">
        <v>0</v>
      </c>
      <c r="U14" s="18" t="n">
        <v>0</v>
      </c>
      <c r="V14" s="20" t="n">
        <v>0</v>
      </c>
      <c r="W14" s="18" t="n">
        <v>3.05213582</v>
      </c>
      <c r="X14" s="20" t="n">
        <v>0.27631328</v>
      </c>
    </row>
    <row r="15" spans="1:24">
      <c r="A15" s="15" t="s">
        <v>190</v>
      </c>
      <c r="B15" s="17" t="n">
        <v>5882</v>
      </c>
      <c r="C15" s="18">
        <f>(151.0/B15*100)</f>
        <v/>
      </c>
      <c r="D15" s="19" t="n">
        <v>5731</v>
      </c>
      <c r="E15" s="18" t="n">
        <v>45.04819071</v>
      </c>
      <c r="F15" s="20" t="n">
        <v>1.11721444</v>
      </c>
      <c r="G15" s="18" t="n">
        <v>24.30881289</v>
      </c>
      <c r="H15" s="20" t="n">
        <v>0.71705642</v>
      </c>
      <c r="I15" s="18" t="n">
        <v>14.25375333</v>
      </c>
      <c r="J15" s="20" t="n">
        <v>0.52107782</v>
      </c>
      <c r="K15" s="18" t="n">
        <v>6.88150984</v>
      </c>
      <c r="L15" s="20" t="n">
        <v>0.42703976</v>
      </c>
      <c r="M15" s="18" t="n">
        <v>3.00966159</v>
      </c>
      <c r="N15" s="20" t="n">
        <v>0.27513768</v>
      </c>
      <c r="O15" s="18" t="n">
        <v>0.47125671</v>
      </c>
      <c r="P15" s="20" t="n">
        <v>0.10649858</v>
      </c>
      <c r="Q15" s="18" t="s">
        <v>182</v>
      </c>
      <c r="R15" s="20" t="s">
        <v>182</v>
      </c>
      <c r="S15" s="18" t="n">
        <v>1.02980603</v>
      </c>
      <c r="T15" s="20" t="n">
        <v>0.4615394</v>
      </c>
      <c r="U15" s="18" t="n">
        <v>0</v>
      </c>
      <c r="V15" s="20" t="n">
        <v>0</v>
      </c>
      <c r="W15" s="18" t="n">
        <v>4.99700889</v>
      </c>
      <c r="X15" s="20" t="n">
        <v>0.53786389</v>
      </c>
    </row>
    <row r="16" spans="1:24">
      <c r="A16" s="15" t="s">
        <v>191</v>
      </c>
      <c r="B16" s="17" t="n">
        <v>6108</v>
      </c>
      <c r="C16" s="18">
        <f>(264.0/B16*100)</f>
        <v/>
      </c>
      <c r="D16" s="19" t="n">
        <v>5844</v>
      </c>
      <c r="E16" s="18" t="n">
        <v>39.49313464</v>
      </c>
      <c r="F16" s="20" t="n">
        <v>0.9990548</v>
      </c>
      <c r="G16" s="18" t="n">
        <v>20.24497626</v>
      </c>
      <c r="H16" s="20" t="n">
        <v>0.63821587</v>
      </c>
      <c r="I16" s="18" t="n">
        <v>15.23127397</v>
      </c>
      <c r="J16" s="20" t="n">
        <v>0.61023461</v>
      </c>
      <c r="K16" s="18" t="n">
        <v>7.32489302</v>
      </c>
      <c r="L16" s="20" t="n">
        <v>0.39358326</v>
      </c>
      <c r="M16" s="18" t="n">
        <v>6.4554252</v>
      </c>
      <c r="N16" s="20" t="n">
        <v>0.40687511</v>
      </c>
      <c r="O16" s="18" t="n">
        <v>0.51396477</v>
      </c>
      <c r="P16" s="20" t="n">
        <v>0.08769067</v>
      </c>
      <c r="Q16" s="18" t="s">
        <v>182</v>
      </c>
      <c r="R16" s="20" t="s">
        <v>182</v>
      </c>
      <c r="S16" s="18" t="n">
        <v>0</v>
      </c>
      <c r="T16" s="20" t="n">
        <v>0</v>
      </c>
      <c r="U16" s="18" t="n">
        <v>0</v>
      </c>
      <c r="V16" s="20" t="n">
        <v>0</v>
      </c>
      <c r="W16" s="18" t="n">
        <v>10.73633212</v>
      </c>
      <c r="X16" s="20" t="n">
        <v>0.76647855</v>
      </c>
    </row>
    <row r="17" spans="1:24">
      <c r="A17" s="15" t="s">
        <v>192</v>
      </c>
      <c r="B17" s="17" t="n">
        <v>6504</v>
      </c>
      <c r="C17" s="18">
        <f>(794.0/B17*100)</f>
        <v/>
      </c>
      <c r="D17" s="19" t="n">
        <v>5710</v>
      </c>
      <c r="E17" s="18" t="n">
        <v>58.56846919</v>
      </c>
      <c r="F17" s="20" t="n">
        <v>1.12630914</v>
      </c>
      <c r="G17" s="18" t="n">
        <v>16.80954549</v>
      </c>
      <c r="H17" s="20" t="n">
        <v>0.71725129</v>
      </c>
      <c r="I17" s="18" t="n">
        <v>9.4415669</v>
      </c>
      <c r="J17" s="20" t="n">
        <v>0.45618263</v>
      </c>
      <c r="K17" s="18" t="n">
        <v>4.3686773</v>
      </c>
      <c r="L17" s="20" t="n">
        <v>0.40861174</v>
      </c>
      <c r="M17" s="18" t="n">
        <v>2.33328278</v>
      </c>
      <c r="N17" s="20" t="n">
        <v>0.26897112</v>
      </c>
      <c r="O17" s="18" t="n">
        <v>0</v>
      </c>
      <c r="P17" s="20" t="n">
        <v>0</v>
      </c>
      <c r="Q17" s="18" t="s">
        <v>182</v>
      </c>
      <c r="R17" s="20" t="s">
        <v>182</v>
      </c>
      <c r="S17" s="18" t="n">
        <v>2.59380422</v>
      </c>
      <c r="T17" s="20" t="n">
        <v>0.34447954</v>
      </c>
      <c r="U17" s="18" t="n">
        <v>0</v>
      </c>
      <c r="V17" s="20" t="n">
        <v>0</v>
      </c>
      <c r="W17" s="18" t="n">
        <v>5.88465412</v>
      </c>
      <c r="X17" s="20" t="n">
        <v>0.5799232</v>
      </c>
    </row>
    <row r="18" spans="1:24">
      <c r="A18" s="15" t="s">
        <v>193</v>
      </c>
      <c r="B18" s="17" t="n">
        <v>5532</v>
      </c>
      <c r="C18" s="18">
        <f>(40.0/B18*100)</f>
        <v/>
      </c>
      <c r="D18" s="19" t="n">
        <v>5492</v>
      </c>
      <c r="E18" s="18" t="n">
        <v>39.02245418</v>
      </c>
      <c r="F18" s="20" t="n">
        <v>1.3030861</v>
      </c>
      <c r="G18" s="18" t="n">
        <v>16.58255191</v>
      </c>
      <c r="H18" s="20" t="n">
        <v>0.61414591</v>
      </c>
      <c r="I18" s="18" t="n">
        <v>13.75547455</v>
      </c>
      <c r="J18" s="20" t="n">
        <v>0.52014059</v>
      </c>
      <c r="K18" s="18" t="n">
        <v>10.12567684</v>
      </c>
      <c r="L18" s="20" t="n">
        <v>0.40602838</v>
      </c>
      <c r="M18" s="18" t="n">
        <v>9.945647810000001</v>
      </c>
      <c r="N18" s="20" t="n">
        <v>0.42376507</v>
      </c>
      <c r="O18" s="18" t="n">
        <v>1.16408786</v>
      </c>
      <c r="P18" s="20" t="n">
        <v>0.19350159</v>
      </c>
      <c r="Q18" s="18" t="s">
        <v>182</v>
      </c>
      <c r="R18" s="20" t="s">
        <v>182</v>
      </c>
      <c r="S18" s="18" t="n">
        <v>0</v>
      </c>
      <c r="T18" s="20" t="n">
        <v>0</v>
      </c>
      <c r="U18" s="18" t="n">
        <v>0</v>
      </c>
      <c r="V18" s="20" t="n">
        <v>0</v>
      </c>
      <c r="W18" s="18" t="n">
        <v>9.40410685</v>
      </c>
      <c r="X18" s="20" t="n">
        <v>0.91205683</v>
      </c>
    </row>
    <row r="19" spans="1:24">
      <c r="A19" s="15" t="s">
        <v>194</v>
      </c>
      <c r="B19" s="17" t="n">
        <v>5658</v>
      </c>
      <c r="C19" s="18">
        <f>(154.0/B19*100)</f>
        <v/>
      </c>
      <c r="D19" s="19" t="n">
        <v>5504</v>
      </c>
      <c r="E19" s="18" t="n">
        <v>27.84985484</v>
      </c>
      <c r="F19" s="20" t="n">
        <v>0.80898253</v>
      </c>
      <c r="G19" s="18" t="n">
        <v>24.62966563</v>
      </c>
      <c r="H19" s="20" t="n">
        <v>0.71664587</v>
      </c>
      <c r="I19" s="18" t="n">
        <v>19.71212064</v>
      </c>
      <c r="J19" s="20" t="n">
        <v>0.60373185</v>
      </c>
      <c r="K19" s="18" t="n">
        <v>11.19249378</v>
      </c>
      <c r="L19" s="20" t="n">
        <v>0.49795614</v>
      </c>
      <c r="M19" s="18" t="n">
        <v>9.08275918</v>
      </c>
      <c r="N19" s="20" t="n">
        <v>0.55232463</v>
      </c>
      <c r="O19" s="18" t="n">
        <v>0.64597583</v>
      </c>
      <c r="P19" s="20" t="n">
        <v>0.13395366</v>
      </c>
      <c r="Q19" s="18" t="s">
        <v>182</v>
      </c>
      <c r="R19" s="20" t="s">
        <v>182</v>
      </c>
      <c r="S19" s="18" t="n">
        <v>0</v>
      </c>
      <c r="T19" s="20" t="n">
        <v>0</v>
      </c>
      <c r="U19" s="18" t="n">
        <v>0</v>
      </c>
      <c r="V19" s="20" t="n">
        <v>0</v>
      </c>
      <c r="W19" s="18" t="n">
        <v>6.8871301</v>
      </c>
      <c r="X19" s="20" t="n">
        <v>0.50050846</v>
      </c>
    </row>
    <row r="20" spans="1:24">
      <c r="A20" s="15" t="s">
        <v>195</v>
      </c>
      <c r="B20" s="17" t="n">
        <v>3371</v>
      </c>
      <c r="C20" s="18">
        <f>(81.0/B20*100)</f>
        <v/>
      </c>
      <c r="D20" s="19" t="n">
        <v>3290</v>
      </c>
      <c r="E20" s="18" t="n">
        <v>36.84485096</v>
      </c>
      <c r="F20" s="20" t="n">
        <v>0.89092084</v>
      </c>
      <c r="G20" s="18" t="n">
        <v>25.55193316</v>
      </c>
      <c r="H20" s="20" t="n">
        <v>0.85047648</v>
      </c>
      <c r="I20" s="18" t="n">
        <v>17.43924585</v>
      </c>
      <c r="J20" s="20" t="n">
        <v>0.70070636</v>
      </c>
      <c r="K20" s="18" t="n">
        <v>8.94577997</v>
      </c>
      <c r="L20" s="20" t="n">
        <v>0.5910356</v>
      </c>
      <c r="M20" s="18" t="n">
        <v>4.88154157</v>
      </c>
      <c r="N20" s="20" t="n">
        <v>0.40828592</v>
      </c>
      <c r="O20" s="18" t="n">
        <v>0</v>
      </c>
      <c r="P20" s="20" t="n">
        <v>0</v>
      </c>
      <c r="Q20" s="18" t="s">
        <v>182</v>
      </c>
      <c r="R20" s="20" t="s">
        <v>182</v>
      </c>
      <c r="S20" s="18" t="n">
        <v>0</v>
      </c>
      <c r="T20" s="20" t="n">
        <v>0</v>
      </c>
      <c r="U20" s="18" t="n">
        <v>0</v>
      </c>
      <c r="V20" s="20" t="n">
        <v>0</v>
      </c>
      <c r="W20" s="18" t="n">
        <v>6.3366485</v>
      </c>
      <c r="X20" s="20" t="n">
        <v>0.43946674</v>
      </c>
    </row>
    <row r="21" spans="1:24">
      <c r="A21" s="15" t="s">
        <v>196</v>
      </c>
      <c r="B21" s="17" t="n">
        <v>5741</v>
      </c>
      <c r="C21" s="18">
        <f>(81.0/B21*100)</f>
        <v/>
      </c>
      <c r="D21" s="19" t="n">
        <v>5660</v>
      </c>
      <c r="E21" s="18" t="n">
        <v>72.02478501</v>
      </c>
      <c r="F21" s="20" t="n">
        <v>1.02687375</v>
      </c>
      <c r="G21" s="18" t="n">
        <v>15.02041224</v>
      </c>
      <c r="H21" s="20" t="n">
        <v>0.69319032</v>
      </c>
      <c r="I21" s="18" t="n">
        <v>5.12069242</v>
      </c>
      <c r="J21" s="20" t="n">
        <v>0.33031337</v>
      </c>
      <c r="K21" s="18" t="n">
        <v>2.17976803</v>
      </c>
      <c r="L21" s="20" t="n">
        <v>0.19552675</v>
      </c>
      <c r="M21" s="18" t="n">
        <v>2.38998186</v>
      </c>
      <c r="N21" s="20" t="n">
        <v>0.20537859</v>
      </c>
      <c r="O21" s="18" t="n">
        <v>0.18203839</v>
      </c>
      <c r="P21" s="20" t="n">
        <v>0.05703257</v>
      </c>
      <c r="Q21" s="18" t="s">
        <v>182</v>
      </c>
      <c r="R21" s="20" t="s">
        <v>182</v>
      </c>
      <c r="S21" s="18" t="n">
        <v>0</v>
      </c>
      <c r="T21" s="20" t="n">
        <v>0</v>
      </c>
      <c r="U21" s="18" t="n">
        <v>0</v>
      </c>
      <c r="V21" s="20" t="n">
        <v>0</v>
      </c>
      <c r="W21" s="18" t="n">
        <v>3.08232204</v>
      </c>
      <c r="X21" s="20" t="n">
        <v>0.24277803</v>
      </c>
    </row>
    <row r="22" spans="1:24">
      <c r="A22" s="15" t="s">
        <v>197</v>
      </c>
      <c r="B22" s="17" t="n">
        <v>6598</v>
      </c>
      <c r="C22" s="18">
        <f>(102.0/B22*100)</f>
        <v/>
      </c>
      <c r="D22" s="19" t="n">
        <v>6496</v>
      </c>
      <c r="E22" s="18" t="n">
        <v>30.54646177</v>
      </c>
      <c r="F22" s="20" t="n">
        <v>1.35204899</v>
      </c>
      <c r="G22" s="18" t="n">
        <v>18.70928499</v>
      </c>
      <c r="H22" s="20" t="n">
        <v>0.65834287</v>
      </c>
      <c r="I22" s="18" t="n">
        <v>14.9370792</v>
      </c>
      <c r="J22" s="20" t="n">
        <v>0.55461805</v>
      </c>
      <c r="K22" s="18" t="n">
        <v>8.14863675</v>
      </c>
      <c r="L22" s="20" t="n">
        <v>0.38986549</v>
      </c>
      <c r="M22" s="18" t="n">
        <v>6.4326334</v>
      </c>
      <c r="N22" s="20" t="n">
        <v>0.41280935</v>
      </c>
      <c r="O22" s="18" t="n">
        <v>2.35932767</v>
      </c>
      <c r="P22" s="20" t="n">
        <v>0.31576942</v>
      </c>
      <c r="Q22" s="18" t="s">
        <v>182</v>
      </c>
      <c r="R22" s="20" t="s">
        <v>182</v>
      </c>
      <c r="S22" s="18" t="n">
        <v>10.38721195</v>
      </c>
      <c r="T22" s="20" t="n">
        <v>1.34114536</v>
      </c>
      <c r="U22" s="18" t="n">
        <v>0</v>
      </c>
      <c r="V22" s="20" t="n">
        <v>0</v>
      </c>
      <c r="W22" s="18" t="n">
        <v>8.47936427</v>
      </c>
      <c r="X22" s="20" t="n">
        <v>0.71858002</v>
      </c>
    </row>
    <row r="23" spans="1:24">
      <c r="A23" s="15" t="s">
        <v>198</v>
      </c>
      <c r="B23" s="17" t="n">
        <v>11583</v>
      </c>
      <c r="C23" s="18">
        <f>(522.0/B23*100)</f>
        <v/>
      </c>
      <c r="D23" s="19" t="n">
        <v>11061</v>
      </c>
      <c r="E23" s="18" t="n">
        <v>34.18453581</v>
      </c>
      <c r="F23" s="20" t="n">
        <v>0.77464702</v>
      </c>
      <c r="G23" s="18" t="n">
        <v>20.86505106</v>
      </c>
      <c r="H23" s="20" t="n">
        <v>0.6060885</v>
      </c>
      <c r="I23" s="18" t="n">
        <v>19.8522432</v>
      </c>
      <c r="J23" s="20" t="n">
        <v>0.58530377</v>
      </c>
      <c r="K23" s="18" t="n">
        <v>11.2562587</v>
      </c>
      <c r="L23" s="20" t="n">
        <v>0.64492972</v>
      </c>
      <c r="M23" s="18" t="n">
        <v>6.16727306</v>
      </c>
      <c r="N23" s="20" t="n">
        <v>0.29700939</v>
      </c>
      <c r="O23" s="18" t="n">
        <v>0.42133272</v>
      </c>
      <c r="P23" s="20" t="n">
        <v>0.10175451</v>
      </c>
      <c r="Q23" s="18" t="s">
        <v>182</v>
      </c>
      <c r="R23" s="20" t="s">
        <v>182</v>
      </c>
      <c r="S23" s="18" t="n">
        <v>0</v>
      </c>
      <c r="T23" s="20" t="n">
        <v>0</v>
      </c>
      <c r="U23" s="18" t="n">
        <v>0</v>
      </c>
      <c r="V23" s="20" t="n">
        <v>0</v>
      </c>
      <c r="W23" s="18" t="n">
        <v>7.25330544</v>
      </c>
      <c r="X23" s="20" t="n">
        <v>0.54609207</v>
      </c>
    </row>
    <row r="24" spans="1:24">
      <c r="A24" s="15" t="s">
        <v>199</v>
      </c>
      <c r="B24" s="17" t="n">
        <v>6647</v>
      </c>
      <c r="C24" s="18">
        <f>(20.0/B24*100)</f>
        <v/>
      </c>
      <c r="D24" s="19" t="n">
        <v>6627</v>
      </c>
      <c r="E24" s="18" t="n">
        <v>86.48027326</v>
      </c>
      <c r="F24" s="20" t="n">
        <v>0.82385004</v>
      </c>
      <c r="G24" s="18" t="n">
        <v>6.0084533</v>
      </c>
      <c r="H24" s="20" t="n">
        <v>0.33986456</v>
      </c>
      <c r="I24" s="18" t="n">
        <v>2.86649432</v>
      </c>
      <c r="J24" s="20" t="n">
        <v>0.36881755</v>
      </c>
      <c r="K24" s="18" t="n">
        <v>0.93063655</v>
      </c>
      <c r="L24" s="20" t="n">
        <v>0.14503316</v>
      </c>
      <c r="M24" s="18" t="n">
        <v>0.80889665</v>
      </c>
      <c r="N24" s="20" t="n">
        <v>0.14225715</v>
      </c>
      <c r="O24" s="18" t="n">
        <v>0.74285009</v>
      </c>
      <c r="P24" s="20" t="n">
        <v>0.1355868</v>
      </c>
      <c r="Q24" s="18" t="s">
        <v>182</v>
      </c>
      <c r="R24" s="20" t="s">
        <v>182</v>
      </c>
      <c r="S24" s="18" t="n">
        <v>0</v>
      </c>
      <c r="T24" s="20" t="n">
        <v>0</v>
      </c>
      <c r="U24" s="18" t="n">
        <v>0</v>
      </c>
      <c r="V24" s="20" t="n">
        <v>0</v>
      </c>
      <c r="W24" s="18" t="n">
        <v>2.16239582</v>
      </c>
      <c r="X24" s="20" t="n">
        <v>0.30174861</v>
      </c>
    </row>
    <row r="25" spans="1:24">
      <c r="A25" s="15" t="s">
        <v>200</v>
      </c>
      <c r="B25" s="17" t="n">
        <v>5581</v>
      </c>
      <c r="C25" s="18">
        <f>(28.0/B25*100)</f>
        <v/>
      </c>
      <c r="D25" s="19" t="n">
        <v>5553</v>
      </c>
      <c r="E25" s="18" t="n">
        <v>48.62235372</v>
      </c>
      <c r="F25" s="20" t="n">
        <v>1.10973847</v>
      </c>
      <c r="G25" s="18" t="n">
        <v>29.29829796</v>
      </c>
      <c r="H25" s="20" t="n">
        <v>0.87201774</v>
      </c>
      <c r="I25" s="18" t="n">
        <v>15.92158459</v>
      </c>
      <c r="J25" s="20" t="n">
        <v>0.58416421</v>
      </c>
      <c r="K25" s="18" t="n">
        <v>3.30181599</v>
      </c>
      <c r="L25" s="20" t="n">
        <v>0.28749475</v>
      </c>
      <c r="M25" s="18" t="n">
        <v>1.40908963</v>
      </c>
      <c r="N25" s="20" t="n">
        <v>0.28661328</v>
      </c>
      <c r="O25" s="18" t="n">
        <v>0.26888821</v>
      </c>
      <c r="P25" s="20" t="n">
        <v>0.07687529999999999</v>
      </c>
      <c r="Q25" s="18" t="s">
        <v>182</v>
      </c>
      <c r="R25" s="20" t="s">
        <v>182</v>
      </c>
      <c r="S25" s="18" t="n">
        <v>0</v>
      </c>
      <c r="T25" s="20" t="n">
        <v>0</v>
      </c>
      <c r="U25" s="18" t="n">
        <v>0</v>
      </c>
      <c r="V25" s="20" t="n">
        <v>0</v>
      </c>
      <c r="W25" s="18" t="n">
        <v>1.1779699</v>
      </c>
      <c r="X25" s="20" t="n">
        <v>0.1824552</v>
      </c>
    </row>
    <row r="26" spans="1:24">
      <c r="A26" s="15" t="s">
        <v>201</v>
      </c>
      <c r="B26" s="17" t="n">
        <v>4869</v>
      </c>
      <c r="C26" s="18">
        <f>(102.0/B26*100)</f>
        <v/>
      </c>
      <c r="D26" s="19" t="n">
        <v>4767</v>
      </c>
      <c r="E26" s="18" t="n">
        <v>26.68397182</v>
      </c>
      <c r="F26" s="20" t="n">
        <v>0.80567847</v>
      </c>
      <c r="G26" s="18" t="n">
        <v>21.5961993</v>
      </c>
      <c r="H26" s="20" t="n">
        <v>0.73575866</v>
      </c>
      <c r="I26" s="18" t="n">
        <v>19.82040976</v>
      </c>
      <c r="J26" s="20" t="n">
        <v>0.65549052</v>
      </c>
      <c r="K26" s="18" t="n">
        <v>16.83617565</v>
      </c>
      <c r="L26" s="20" t="n">
        <v>0.64717923</v>
      </c>
      <c r="M26" s="18" t="n">
        <v>11.27864014</v>
      </c>
      <c r="N26" s="20" t="n">
        <v>0.51407323</v>
      </c>
      <c r="O26" s="18" t="n">
        <v>0</v>
      </c>
      <c r="P26" s="20" t="n">
        <v>0</v>
      </c>
      <c r="Q26" s="18" t="s">
        <v>182</v>
      </c>
      <c r="R26" s="20" t="s">
        <v>182</v>
      </c>
      <c r="S26" s="18" t="n">
        <v>0</v>
      </c>
      <c r="T26" s="20" t="n">
        <v>0</v>
      </c>
      <c r="U26" s="18" t="n">
        <v>0</v>
      </c>
      <c r="V26" s="20" t="n">
        <v>0</v>
      </c>
      <c r="W26" s="18" t="n">
        <v>3.78460333</v>
      </c>
      <c r="X26" s="20" t="n">
        <v>0.35229984</v>
      </c>
    </row>
    <row r="27" spans="1:24">
      <c r="A27" s="15" t="s">
        <v>202</v>
      </c>
      <c r="B27" s="17" t="n">
        <v>5299</v>
      </c>
      <c r="C27" s="18">
        <f>(186.0/B27*100)</f>
        <v/>
      </c>
      <c r="D27" s="19" t="n">
        <v>5113</v>
      </c>
      <c r="E27" s="18" t="n">
        <v>43.69673733</v>
      </c>
      <c r="F27" s="20" t="n">
        <v>0.59152738</v>
      </c>
      <c r="G27" s="18" t="n">
        <v>17.83515404</v>
      </c>
      <c r="H27" s="20" t="n">
        <v>0.552322</v>
      </c>
      <c r="I27" s="18" t="n">
        <v>13.8656446</v>
      </c>
      <c r="J27" s="20" t="n">
        <v>0.48651708</v>
      </c>
      <c r="K27" s="18" t="n">
        <v>6.14150379</v>
      </c>
      <c r="L27" s="20" t="n">
        <v>0.32905119</v>
      </c>
      <c r="M27" s="18" t="n">
        <v>4.49040721</v>
      </c>
      <c r="N27" s="20" t="n">
        <v>0.29177517</v>
      </c>
      <c r="O27" s="18" t="n">
        <v>1.21075947</v>
      </c>
      <c r="P27" s="20" t="n">
        <v>0.13630639</v>
      </c>
      <c r="Q27" s="18" t="s">
        <v>182</v>
      </c>
      <c r="R27" s="20" t="s">
        <v>182</v>
      </c>
      <c r="S27" s="18" t="n">
        <v>0</v>
      </c>
      <c r="T27" s="20" t="n">
        <v>0</v>
      </c>
      <c r="U27" s="18" t="n">
        <v>0</v>
      </c>
      <c r="V27" s="20" t="n">
        <v>0</v>
      </c>
      <c r="W27" s="18" t="n">
        <v>12.75979357</v>
      </c>
      <c r="X27" s="20" t="n">
        <v>0.41961127</v>
      </c>
    </row>
    <row r="28" spans="1:24">
      <c r="A28" s="15" t="s">
        <v>203</v>
      </c>
      <c r="B28" s="17" t="n">
        <v>7568</v>
      </c>
      <c r="C28" s="18">
        <f>(135.0/B28*100)</f>
        <v/>
      </c>
      <c r="D28" s="19" t="n">
        <v>7433</v>
      </c>
      <c r="E28" s="18" t="n">
        <v>41.86851891</v>
      </c>
      <c r="F28" s="20" t="n">
        <v>0.99353038</v>
      </c>
      <c r="G28" s="18" t="n">
        <v>18.02214276</v>
      </c>
      <c r="H28" s="20" t="n">
        <v>0.5716287799999999</v>
      </c>
      <c r="I28" s="18" t="n">
        <v>16.78561539</v>
      </c>
      <c r="J28" s="20" t="n">
        <v>0.568057</v>
      </c>
      <c r="K28" s="18" t="n">
        <v>11.87449328</v>
      </c>
      <c r="L28" s="20" t="n">
        <v>0.46882783</v>
      </c>
      <c r="M28" s="18" t="n">
        <v>6.61588603</v>
      </c>
      <c r="N28" s="20" t="n">
        <v>0.41823171</v>
      </c>
      <c r="O28" s="18" t="n">
        <v>2.26184378</v>
      </c>
      <c r="P28" s="20" t="n">
        <v>0.33063322</v>
      </c>
      <c r="Q28" s="18" t="s">
        <v>182</v>
      </c>
      <c r="R28" s="20" t="s">
        <v>182</v>
      </c>
      <c r="S28" s="18" t="n">
        <v>0</v>
      </c>
      <c r="T28" s="20" t="n">
        <v>0</v>
      </c>
      <c r="U28" s="18" t="n">
        <v>0</v>
      </c>
      <c r="V28" s="20" t="n">
        <v>0</v>
      </c>
      <c r="W28" s="18" t="n">
        <v>2.57149985</v>
      </c>
      <c r="X28" s="20" t="n">
        <v>0.34358134</v>
      </c>
    </row>
    <row r="29" spans="1:24">
      <c r="A29" s="15" t="s">
        <v>204</v>
      </c>
      <c r="B29" s="17" t="n">
        <v>5385</v>
      </c>
      <c r="C29" s="18">
        <f>(37.0/B29*100)</f>
        <v/>
      </c>
      <c r="D29" s="19" t="n">
        <v>5348</v>
      </c>
      <c r="E29" s="18" t="n">
        <v>20.88501867</v>
      </c>
      <c r="F29" s="20" t="n">
        <v>0.66003435</v>
      </c>
      <c r="G29" s="18" t="n">
        <v>17.99571543</v>
      </c>
      <c r="H29" s="20" t="n">
        <v>0.61172841</v>
      </c>
      <c r="I29" s="18" t="n">
        <v>22.96402391</v>
      </c>
      <c r="J29" s="20" t="n">
        <v>0.69382734</v>
      </c>
      <c r="K29" s="18" t="n">
        <v>18.79608924</v>
      </c>
      <c r="L29" s="20" t="n">
        <v>0.62058913</v>
      </c>
      <c r="M29" s="18" t="n">
        <v>14.04782107</v>
      </c>
      <c r="N29" s="20" t="n">
        <v>0.62238871</v>
      </c>
      <c r="O29" s="18" t="n">
        <v>0.11230563</v>
      </c>
      <c r="P29" s="20" t="n">
        <v>0.03615354</v>
      </c>
      <c r="Q29" s="18" t="s">
        <v>182</v>
      </c>
      <c r="R29" s="20" t="s">
        <v>182</v>
      </c>
      <c r="S29" s="18" t="n">
        <v>2.76962022</v>
      </c>
      <c r="T29" s="20" t="n">
        <v>0.2415476</v>
      </c>
      <c r="U29" s="18" t="n">
        <v>0</v>
      </c>
      <c r="V29" s="20" t="n">
        <v>0</v>
      </c>
      <c r="W29" s="18" t="n">
        <v>2.42940584</v>
      </c>
      <c r="X29" s="20" t="n">
        <v>0.32855034</v>
      </c>
    </row>
    <row r="30" spans="1:24">
      <c r="A30" s="15" t="s">
        <v>205</v>
      </c>
      <c r="B30" s="17" t="n">
        <v>4520</v>
      </c>
      <c r="C30" s="18">
        <f>(577.0/B30*100)</f>
        <v/>
      </c>
      <c r="D30" s="19" t="n">
        <v>3943</v>
      </c>
      <c r="E30" s="18" t="n">
        <v>34.39468648</v>
      </c>
      <c r="F30" s="20" t="n">
        <v>0.96195896</v>
      </c>
      <c r="G30" s="18" t="n">
        <v>24.9158358</v>
      </c>
      <c r="H30" s="20" t="n">
        <v>0.84267018</v>
      </c>
      <c r="I30" s="18" t="n">
        <v>18.73201225</v>
      </c>
      <c r="J30" s="20" t="n">
        <v>0.76108372</v>
      </c>
      <c r="K30" s="18" t="n">
        <v>8.036600549999999</v>
      </c>
      <c r="L30" s="20" t="n">
        <v>0.54559924</v>
      </c>
      <c r="M30" s="18" t="n">
        <v>4.6044153</v>
      </c>
      <c r="N30" s="20" t="n">
        <v>0.41137997</v>
      </c>
      <c r="O30" s="18" t="n">
        <v>0.80788731</v>
      </c>
      <c r="P30" s="20" t="n">
        <v>0.15690365</v>
      </c>
      <c r="Q30" s="18" t="s">
        <v>182</v>
      </c>
      <c r="R30" s="20" t="s">
        <v>182</v>
      </c>
      <c r="S30" s="18" t="n">
        <v>0</v>
      </c>
      <c r="T30" s="20" t="n">
        <v>0</v>
      </c>
      <c r="U30" s="18" t="n">
        <v>0</v>
      </c>
      <c r="V30" s="20" t="n">
        <v>0</v>
      </c>
      <c r="W30" s="18" t="n">
        <v>8.50856231</v>
      </c>
      <c r="X30" s="20" t="n">
        <v>0.73583642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30.22133386</v>
      </c>
      <c r="F32" s="20" t="n">
        <v>1.0224598</v>
      </c>
      <c r="G32" s="18" t="n">
        <v>26.98687068</v>
      </c>
      <c r="H32" s="20" t="n">
        <v>0.72801576</v>
      </c>
      <c r="I32" s="18" t="n">
        <v>19.03138977</v>
      </c>
      <c r="J32" s="20" t="n">
        <v>0.64496547</v>
      </c>
      <c r="K32" s="18" t="n">
        <v>11.39478976</v>
      </c>
      <c r="L32" s="20" t="n">
        <v>0.54058196</v>
      </c>
      <c r="M32" s="18" t="n">
        <v>8.25223108</v>
      </c>
      <c r="N32" s="20" t="n">
        <v>0.49029615</v>
      </c>
      <c r="O32" s="18" t="n">
        <v>0.34528398</v>
      </c>
      <c r="P32" s="20" t="n">
        <v>0.08411763</v>
      </c>
      <c r="Q32" s="18" t="s">
        <v>182</v>
      </c>
      <c r="R32" s="20" t="s">
        <v>182</v>
      </c>
      <c r="S32" s="18" t="n">
        <v>0</v>
      </c>
      <c r="T32" s="20" t="n">
        <v>0</v>
      </c>
      <c r="U32" s="18" t="n">
        <v>0</v>
      </c>
      <c r="V32" s="20" t="n">
        <v>0</v>
      </c>
      <c r="W32" s="18" t="n">
        <v>3.76810087</v>
      </c>
      <c r="X32" s="20" t="n">
        <v>0.3536129</v>
      </c>
    </row>
    <row r="33" spans="1:24">
      <c r="A33" s="15" t="s">
        <v>208</v>
      </c>
      <c r="B33" s="17" t="n">
        <v>7325</v>
      </c>
      <c r="C33" s="18">
        <f>(246.0/B33*100)</f>
        <v/>
      </c>
      <c r="D33" s="19" t="n">
        <v>7079</v>
      </c>
      <c r="E33" s="18" t="n">
        <v>33.42481295</v>
      </c>
      <c r="F33" s="20" t="n">
        <v>0.84496893</v>
      </c>
      <c r="G33" s="18" t="n">
        <v>25.50210923</v>
      </c>
      <c r="H33" s="20" t="n">
        <v>0.72681909</v>
      </c>
      <c r="I33" s="18" t="n">
        <v>19.00711346</v>
      </c>
      <c r="J33" s="20" t="n">
        <v>0.56742877</v>
      </c>
      <c r="K33" s="18" t="n">
        <v>10.88069507</v>
      </c>
      <c r="L33" s="20" t="n">
        <v>0.49065507</v>
      </c>
      <c r="M33" s="18" t="n">
        <v>7.0912461</v>
      </c>
      <c r="N33" s="20" t="n">
        <v>0.39008507</v>
      </c>
      <c r="O33" s="18" t="n">
        <v>0.23146691</v>
      </c>
      <c r="P33" s="20" t="n">
        <v>0.06110415</v>
      </c>
      <c r="Q33" s="18" t="s">
        <v>182</v>
      </c>
      <c r="R33" s="20" t="s">
        <v>182</v>
      </c>
      <c r="S33" s="18" t="n">
        <v>0</v>
      </c>
      <c r="T33" s="20" t="n">
        <v>0</v>
      </c>
      <c r="U33" s="18" t="n">
        <v>0</v>
      </c>
      <c r="V33" s="20" t="n">
        <v>0</v>
      </c>
      <c r="W33" s="18" t="n">
        <v>3.86255628</v>
      </c>
      <c r="X33" s="20" t="n">
        <v>0.37176316</v>
      </c>
    </row>
    <row r="34" spans="1:24">
      <c r="A34" s="15" t="s">
        <v>209</v>
      </c>
      <c r="B34" s="17" t="n">
        <v>6350</v>
      </c>
      <c r="C34" s="18">
        <f>(87.0/B34*100)</f>
        <v/>
      </c>
      <c r="D34" s="19" t="n">
        <v>6263</v>
      </c>
      <c r="E34" s="18" t="n">
        <v>27.21593756</v>
      </c>
      <c r="F34" s="20" t="n">
        <v>0.89570478</v>
      </c>
      <c r="G34" s="18" t="n">
        <v>21.59146425</v>
      </c>
      <c r="H34" s="20" t="n">
        <v>0.61018171</v>
      </c>
      <c r="I34" s="18" t="n">
        <v>17.81242445</v>
      </c>
      <c r="J34" s="20" t="n">
        <v>0.56727752</v>
      </c>
      <c r="K34" s="18" t="n">
        <v>12.22526889</v>
      </c>
      <c r="L34" s="20" t="n">
        <v>0.46278661</v>
      </c>
      <c r="M34" s="18" t="n">
        <v>10.02669434</v>
      </c>
      <c r="N34" s="20" t="n">
        <v>0.42319707</v>
      </c>
      <c r="O34" s="18" t="n">
        <v>1.16659714</v>
      </c>
      <c r="P34" s="20" t="n">
        <v>0.13799501</v>
      </c>
      <c r="Q34" s="18" t="s">
        <v>182</v>
      </c>
      <c r="R34" s="20" t="s">
        <v>182</v>
      </c>
      <c r="S34" s="18" t="n">
        <v>2.58008762</v>
      </c>
      <c r="T34" s="20" t="n">
        <v>0.5353811000000001</v>
      </c>
      <c r="U34" s="18" t="n">
        <v>0</v>
      </c>
      <c r="V34" s="20" t="n">
        <v>0</v>
      </c>
      <c r="W34" s="18" t="n">
        <v>7.38152575</v>
      </c>
      <c r="X34" s="20" t="n">
        <v>0.5994441</v>
      </c>
    </row>
    <row r="35" spans="1:24">
      <c r="A35" s="15" t="s">
        <v>210</v>
      </c>
      <c r="B35" s="17" t="n">
        <v>6406</v>
      </c>
      <c r="C35" s="18">
        <f>(76.0/B35*100)</f>
        <v/>
      </c>
      <c r="D35" s="19" t="n">
        <v>6330</v>
      </c>
      <c r="E35" s="18" t="n">
        <v>27.41188917</v>
      </c>
      <c r="F35" s="20" t="n">
        <v>0.61298029</v>
      </c>
      <c r="G35" s="18" t="n">
        <v>24.66881547</v>
      </c>
      <c r="H35" s="20" t="n">
        <v>0.63797161</v>
      </c>
      <c r="I35" s="18" t="n">
        <v>22.18375861</v>
      </c>
      <c r="J35" s="20" t="n">
        <v>0.69941167</v>
      </c>
      <c r="K35" s="18" t="n">
        <v>11.64484644</v>
      </c>
      <c r="L35" s="20" t="n">
        <v>0.49342598</v>
      </c>
      <c r="M35" s="18" t="n">
        <v>6.69710667</v>
      </c>
      <c r="N35" s="20" t="n">
        <v>0.38139018</v>
      </c>
      <c r="O35" s="18" t="n">
        <v>0.52845563</v>
      </c>
      <c r="P35" s="20" t="n">
        <v>0.09285879</v>
      </c>
      <c r="Q35" s="18" t="s">
        <v>182</v>
      </c>
      <c r="R35" s="20" t="s">
        <v>182</v>
      </c>
      <c r="S35" s="18" t="n">
        <v>1.04219496</v>
      </c>
      <c r="T35" s="20" t="n">
        <v>0.05701847</v>
      </c>
      <c r="U35" s="18" t="n">
        <v>0</v>
      </c>
      <c r="V35" s="20" t="n">
        <v>0</v>
      </c>
      <c r="W35" s="18" t="n">
        <v>5.82293303</v>
      </c>
      <c r="X35" s="20" t="n">
        <v>0.33957492</v>
      </c>
    </row>
    <row r="36" spans="1:24">
      <c r="A36" s="15" t="s">
        <v>211</v>
      </c>
      <c r="B36" s="17" t="n">
        <v>6736</v>
      </c>
      <c r="C36" s="18">
        <f>(54.0/B36*100)</f>
        <v/>
      </c>
      <c r="D36" s="19" t="n">
        <v>6682</v>
      </c>
      <c r="E36" s="18" t="n">
        <v>46.39650197</v>
      </c>
      <c r="F36" s="20" t="n">
        <v>1.15839792</v>
      </c>
      <c r="G36" s="18" t="n">
        <v>22.87606799</v>
      </c>
      <c r="H36" s="20" t="n">
        <v>0.82668852</v>
      </c>
      <c r="I36" s="18" t="n">
        <v>14.75088352</v>
      </c>
      <c r="J36" s="20" t="n">
        <v>0.60678568</v>
      </c>
      <c r="K36" s="18" t="n">
        <v>6.839371</v>
      </c>
      <c r="L36" s="20" t="n">
        <v>0.42436602</v>
      </c>
      <c r="M36" s="18" t="n">
        <v>4.06846537</v>
      </c>
      <c r="N36" s="20" t="n">
        <v>0.30961482</v>
      </c>
      <c r="O36" s="18" t="n">
        <v>0.41568488</v>
      </c>
      <c r="P36" s="20" t="n">
        <v>0.08133863</v>
      </c>
      <c r="Q36" s="18" t="s">
        <v>182</v>
      </c>
      <c r="R36" s="20" t="s">
        <v>182</v>
      </c>
      <c r="S36" s="18" t="n">
        <v>0</v>
      </c>
      <c r="T36" s="20" t="n">
        <v>0</v>
      </c>
      <c r="U36" s="18" t="n">
        <v>0</v>
      </c>
      <c r="V36" s="20" t="n">
        <v>0</v>
      </c>
      <c r="W36" s="18" t="n">
        <v>4.65302527</v>
      </c>
      <c r="X36" s="20" t="n">
        <v>0.34075593</v>
      </c>
    </row>
    <row r="37" spans="1:24">
      <c r="A37" s="15" t="s">
        <v>212</v>
      </c>
      <c r="B37" s="17" t="n">
        <v>5458</v>
      </c>
      <c r="C37" s="18">
        <f>(271.0/B37*100)</f>
        <v/>
      </c>
      <c r="D37" s="19" t="n">
        <v>5187</v>
      </c>
      <c r="E37" s="18" t="n">
        <v>34.16392854</v>
      </c>
      <c r="F37" s="20" t="n">
        <v>1.09361079</v>
      </c>
      <c r="G37" s="18" t="n">
        <v>18.14870961</v>
      </c>
      <c r="H37" s="20" t="n">
        <v>0.73987694</v>
      </c>
      <c r="I37" s="18" t="n">
        <v>17.17807622</v>
      </c>
      <c r="J37" s="20" t="n">
        <v>0.60698381</v>
      </c>
      <c r="K37" s="18" t="n">
        <v>11.00200489</v>
      </c>
      <c r="L37" s="20" t="n">
        <v>0.60933003</v>
      </c>
      <c r="M37" s="18" t="n">
        <v>7.10947243</v>
      </c>
      <c r="N37" s="20" t="n">
        <v>0.44133755</v>
      </c>
      <c r="O37" s="18" t="n">
        <v>0.78801617</v>
      </c>
      <c r="P37" s="20" t="n">
        <v>0.13947193</v>
      </c>
      <c r="Q37" s="18" t="s">
        <v>182</v>
      </c>
      <c r="R37" s="20" t="s">
        <v>182</v>
      </c>
      <c r="S37" s="18" t="n">
        <v>0</v>
      </c>
      <c r="T37" s="20" t="n">
        <v>0</v>
      </c>
      <c r="U37" s="18" t="n">
        <v>0</v>
      </c>
      <c r="V37" s="20" t="n">
        <v>0</v>
      </c>
      <c r="W37" s="18" t="n">
        <v>11.60979214</v>
      </c>
      <c r="X37" s="20" t="n">
        <v>0.93012757</v>
      </c>
    </row>
    <row r="38" spans="1:24">
      <c r="A38" s="15" t="s">
        <v>213</v>
      </c>
      <c r="B38" s="17" t="n">
        <v>5860</v>
      </c>
      <c r="C38" s="18">
        <f>(68.0/B38*100)</f>
        <v/>
      </c>
      <c r="D38" s="19" t="n">
        <v>5792</v>
      </c>
      <c r="E38" s="18" t="n">
        <v>47.51891489</v>
      </c>
      <c r="F38" s="20" t="n">
        <v>1.31189621</v>
      </c>
      <c r="G38" s="18" t="n">
        <v>22.14123859</v>
      </c>
      <c r="H38" s="20" t="n">
        <v>0.75852262</v>
      </c>
      <c r="I38" s="18" t="n">
        <v>12.56484573</v>
      </c>
      <c r="J38" s="20" t="n">
        <v>0.62861939</v>
      </c>
      <c r="K38" s="18" t="n">
        <v>4.84084572</v>
      </c>
      <c r="L38" s="20" t="n">
        <v>0.37805321</v>
      </c>
      <c r="M38" s="18" t="n">
        <v>2.90766484</v>
      </c>
      <c r="N38" s="20" t="n">
        <v>0.28422053</v>
      </c>
      <c r="O38" s="18" t="n">
        <v>0.63908881</v>
      </c>
      <c r="P38" s="20" t="n">
        <v>0.12651194</v>
      </c>
      <c r="Q38" s="18" t="s">
        <v>182</v>
      </c>
      <c r="R38" s="20" t="s">
        <v>182</v>
      </c>
      <c r="S38" s="18" t="n">
        <v>0</v>
      </c>
      <c r="T38" s="20" t="n">
        <v>0</v>
      </c>
      <c r="U38" s="18" t="n">
        <v>0</v>
      </c>
      <c r="V38" s="20" t="n">
        <v>0</v>
      </c>
      <c r="W38" s="18" t="n">
        <v>9.38740142</v>
      </c>
      <c r="X38" s="20" t="n">
        <v>0.70352996</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37.88770898</v>
      </c>
      <c r="F40" s="20" t="n">
        <v>1.15514248</v>
      </c>
      <c r="G40" s="18" t="n">
        <v>20.44470763</v>
      </c>
      <c r="H40" s="20" t="n">
        <v>0.72193473</v>
      </c>
      <c r="I40" s="18" t="n">
        <v>14.95633582</v>
      </c>
      <c r="J40" s="20" t="n">
        <v>0.80900618</v>
      </c>
      <c r="K40" s="18" t="n">
        <v>5.75007179</v>
      </c>
      <c r="L40" s="20" t="n">
        <v>0.47845612</v>
      </c>
      <c r="M40" s="18" t="n">
        <v>3.92222175</v>
      </c>
      <c r="N40" s="20" t="n">
        <v>0.31337848</v>
      </c>
      <c r="O40" s="18" t="n">
        <v>0.41370479</v>
      </c>
      <c r="P40" s="20" t="n">
        <v>0.09597839</v>
      </c>
      <c r="Q40" s="18" t="s">
        <v>182</v>
      </c>
      <c r="R40" s="20" t="s">
        <v>182</v>
      </c>
      <c r="S40" s="18" t="n">
        <v>9.003766690000001</v>
      </c>
      <c r="T40" s="20" t="n">
        <v>0.20144504</v>
      </c>
      <c r="U40" s="18" t="n">
        <v>0</v>
      </c>
      <c r="V40" s="20" t="n">
        <v>0</v>
      </c>
      <c r="W40" s="18" t="n">
        <v>7.62148255</v>
      </c>
      <c r="X40" s="20" t="n">
        <v>0.78313101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26.26320433</v>
      </c>
      <c r="F46" s="20" t="n">
        <v>0.75778069</v>
      </c>
      <c r="G46" s="18" t="n">
        <v>11.54767825</v>
      </c>
      <c r="H46" s="20" t="n">
        <v>0.44895653</v>
      </c>
      <c r="I46" s="18" t="n">
        <v>9.42329644</v>
      </c>
      <c r="J46" s="20" t="n">
        <v>0.38560965</v>
      </c>
      <c r="K46" s="18" t="n">
        <v>8.2030391</v>
      </c>
      <c r="L46" s="20" t="n">
        <v>0.33061404</v>
      </c>
      <c r="M46" s="18" t="n">
        <v>5.63432323</v>
      </c>
      <c r="N46" s="20" t="n">
        <v>0.19218886</v>
      </c>
      <c r="O46" s="18" t="n">
        <v>1.14077814</v>
      </c>
      <c r="P46" s="20" t="n">
        <v>0.1017309</v>
      </c>
      <c r="Q46" s="18" t="s">
        <v>182</v>
      </c>
      <c r="R46" s="20" t="s">
        <v>182</v>
      </c>
      <c r="S46" s="18" t="n">
        <v>0</v>
      </c>
      <c r="T46" s="20" t="n">
        <v>0</v>
      </c>
      <c r="U46" s="18" t="n">
        <v>0</v>
      </c>
      <c r="V46" s="20" t="n">
        <v>0</v>
      </c>
      <c r="W46" s="18" t="n">
        <v>37.78768051</v>
      </c>
      <c r="X46" s="20" t="n">
        <v>1.27261373</v>
      </c>
    </row>
    <row r="47" spans="1:24">
      <c r="A47" s="15" t="s">
        <v>222</v>
      </c>
      <c r="B47" s="17" t="n">
        <v>5928</v>
      </c>
      <c r="C47" s="18">
        <f>(162.0/B47*100)</f>
        <v/>
      </c>
      <c r="D47" s="19" t="n">
        <v>5766</v>
      </c>
      <c r="E47" s="18" t="n">
        <v>25.47894723</v>
      </c>
      <c r="F47" s="20" t="n">
        <v>0.95132241</v>
      </c>
      <c r="G47" s="18" t="n">
        <v>16.97311117</v>
      </c>
      <c r="H47" s="20" t="n">
        <v>0.5906226999999999</v>
      </c>
      <c r="I47" s="18" t="n">
        <v>15.75838805</v>
      </c>
      <c r="J47" s="20" t="n">
        <v>0.5079506499999999</v>
      </c>
      <c r="K47" s="18" t="n">
        <v>12.26599898</v>
      </c>
      <c r="L47" s="20" t="n">
        <v>0.49547437</v>
      </c>
      <c r="M47" s="18" t="n">
        <v>10.55888868</v>
      </c>
      <c r="N47" s="20" t="n">
        <v>0.45332854</v>
      </c>
      <c r="O47" s="18" t="n">
        <v>1.43860706</v>
      </c>
      <c r="P47" s="20" t="n">
        <v>0.18756808</v>
      </c>
      <c r="Q47" s="18" t="s">
        <v>182</v>
      </c>
      <c r="R47" s="20" t="s">
        <v>182</v>
      </c>
      <c r="S47" s="18" t="n">
        <v>0</v>
      </c>
      <c r="T47" s="20" t="n">
        <v>0</v>
      </c>
      <c r="U47" s="18" t="n">
        <v>0</v>
      </c>
      <c r="V47" s="20" t="n">
        <v>0</v>
      </c>
      <c r="W47" s="18" t="n">
        <v>17.52605884</v>
      </c>
      <c r="X47" s="20" t="n">
        <v>1.1817741</v>
      </c>
    </row>
    <row r="48" spans="1:24">
      <c r="A48" s="15" t="s">
        <v>223</v>
      </c>
      <c r="B48" s="17" t="n">
        <v>9841</v>
      </c>
      <c r="C48" s="18">
        <f>(19.0/B48*100)</f>
        <v/>
      </c>
      <c r="D48" s="19" t="n">
        <v>9822</v>
      </c>
      <c r="E48" s="18" t="n">
        <v>51.53102239</v>
      </c>
      <c r="F48" s="20" t="n">
        <v>1.02588925</v>
      </c>
      <c r="G48" s="18" t="n">
        <v>20.97910092</v>
      </c>
      <c r="H48" s="20" t="n">
        <v>0.55133492</v>
      </c>
      <c r="I48" s="18" t="n">
        <v>16.22585617</v>
      </c>
      <c r="J48" s="20" t="n">
        <v>0.5634711100000001</v>
      </c>
      <c r="K48" s="18" t="n">
        <v>4.09463764</v>
      </c>
      <c r="L48" s="20" t="n">
        <v>0.29317954</v>
      </c>
      <c r="M48" s="18" t="n">
        <v>3.20708674</v>
      </c>
      <c r="N48" s="20" t="n">
        <v>0.35211333</v>
      </c>
      <c r="O48" s="18" t="n">
        <v>2.15559195</v>
      </c>
      <c r="P48" s="20" t="n">
        <v>0.33339127</v>
      </c>
      <c r="Q48" s="18" t="s">
        <v>182</v>
      </c>
      <c r="R48" s="20" t="s">
        <v>182</v>
      </c>
      <c r="S48" s="18" t="n">
        <v>0</v>
      </c>
      <c r="T48" s="20" t="n">
        <v>0</v>
      </c>
      <c r="U48" s="18" t="n">
        <v>0</v>
      </c>
      <c r="V48" s="20" t="n">
        <v>0</v>
      </c>
      <c r="W48" s="18" t="n">
        <v>1.80670419</v>
      </c>
      <c r="X48" s="20" t="n">
        <v>0.41810267</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33.98631637</v>
      </c>
      <c r="F50" s="20" t="n">
        <v>0.96112403</v>
      </c>
      <c r="G50" s="18" t="n">
        <v>17.93960503</v>
      </c>
      <c r="H50" s="20" t="n">
        <v>0.54237872</v>
      </c>
      <c r="I50" s="18" t="n">
        <v>15.77286784</v>
      </c>
      <c r="J50" s="20" t="n">
        <v>0.54587043</v>
      </c>
      <c r="K50" s="18" t="n">
        <v>14.08285077</v>
      </c>
      <c r="L50" s="20" t="n">
        <v>0.53101394</v>
      </c>
      <c r="M50" s="18" t="n">
        <v>8.43930368</v>
      </c>
      <c r="N50" s="20" t="n">
        <v>0.35930297</v>
      </c>
      <c r="O50" s="18" t="n">
        <v>1.74613723</v>
      </c>
      <c r="P50" s="20" t="n">
        <v>0.26468044</v>
      </c>
      <c r="Q50" s="18" t="s">
        <v>182</v>
      </c>
      <c r="R50" s="20" t="s">
        <v>182</v>
      </c>
      <c r="S50" s="18" t="n">
        <v>0</v>
      </c>
      <c r="T50" s="20" t="n">
        <v>0</v>
      </c>
      <c r="U50" s="18" t="n">
        <v>0</v>
      </c>
      <c r="V50" s="20" t="n">
        <v>0</v>
      </c>
      <c r="W50" s="18" t="n">
        <v>8.03291909</v>
      </c>
      <c r="X50" s="20" t="n">
        <v>0.67445454</v>
      </c>
    </row>
    <row r="51" spans="1:24">
      <c r="A51" s="15" t="s">
        <v>226</v>
      </c>
      <c r="B51" s="17" t="n">
        <v>6866</v>
      </c>
      <c r="C51" s="18">
        <f>(117.0/B51*100)</f>
        <v/>
      </c>
      <c r="D51" s="19" t="n">
        <v>6749</v>
      </c>
      <c r="E51" s="18" t="n">
        <v>40.22894493</v>
      </c>
      <c r="F51" s="20" t="n">
        <v>1.15922362</v>
      </c>
      <c r="G51" s="18" t="n">
        <v>12.35861862</v>
      </c>
      <c r="H51" s="20" t="n">
        <v>0.49634181</v>
      </c>
      <c r="I51" s="18" t="n">
        <v>11.73825622</v>
      </c>
      <c r="J51" s="20" t="n">
        <v>0.49676773</v>
      </c>
      <c r="K51" s="18" t="n">
        <v>7.52938938</v>
      </c>
      <c r="L51" s="20" t="n">
        <v>0.33435748</v>
      </c>
      <c r="M51" s="18" t="n">
        <v>6.23283433</v>
      </c>
      <c r="N51" s="20" t="n">
        <v>0.35022069</v>
      </c>
      <c r="O51" s="18" t="n">
        <v>0.58301091</v>
      </c>
      <c r="P51" s="20" t="n">
        <v>0.10105253</v>
      </c>
      <c r="Q51" s="18" t="s">
        <v>182</v>
      </c>
      <c r="R51" s="20" t="s">
        <v>182</v>
      </c>
      <c r="S51" s="18" t="n">
        <v>10.58157789</v>
      </c>
      <c r="T51" s="20" t="n">
        <v>0.61231698</v>
      </c>
      <c r="U51" s="18" t="n">
        <v>0</v>
      </c>
      <c r="V51" s="20" t="n">
        <v>0</v>
      </c>
      <c r="W51" s="18" t="n">
        <v>10.74736772</v>
      </c>
      <c r="X51" s="20" t="n">
        <v>1.257777</v>
      </c>
    </row>
    <row r="52" spans="1:24">
      <c r="A52" s="15" t="s">
        <v>227</v>
      </c>
      <c r="B52" s="17" t="n">
        <v>5809</v>
      </c>
      <c r="C52" s="18">
        <f>(119.0/B52*100)</f>
        <v/>
      </c>
      <c r="D52" s="19" t="n">
        <v>5690</v>
      </c>
      <c r="E52" s="18" t="n">
        <v>38.5194082</v>
      </c>
      <c r="F52" s="20" t="n">
        <v>0.90008325</v>
      </c>
      <c r="G52" s="18" t="n">
        <v>22.86879634</v>
      </c>
      <c r="H52" s="20" t="n">
        <v>0.6645496400000001</v>
      </c>
      <c r="I52" s="18" t="n">
        <v>16.02316087</v>
      </c>
      <c r="J52" s="20" t="n">
        <v>0.48757444</v>
      </c>
      <c r="K52" s="18" t="n">
        <v>8.872369089999999</v>
      </c>
      <c r="L52" s="20" t="n">
        <v>0.44847494</v>
      </c>
      <c r="M52" s="18" t="n">
        <v>7.14113789</v>
      </c>
      <c r="N52" s="20" t="n">
        <v>0.43241849</v>
      </c>
      <c r="O52" s="18" t="n">
        <v>0.34059407</v>
      </c>
      <c r="P52" s="20" t="n">
        <v>0.08846993</v>
      </c>
      <c r="Q52" s="18" t="s">
        <v>182</v>
      </c>
      <c r="R52" s="20" t="s">
        <v>182</v>
      </c>
      <c r="S52" s="18" t="n">
        <v>0</v>
      </c>
      <c r="T52" s="20" t="n">
        <v>0</v>
      </c>
      <c r="U52" s="18" t="n">
        <v>0</v>
      </c>
      <c r="V52" s="20" t="n">
        <v>0</v>
      </c>
      <c r="W52" s="18" t="n">
        <v>6.23453354</v>
      </c>
      <c r="X52" s="20" t="n">
        <v>0.4889364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34.90410911</v>
      </c>
      <c r="F54" s="20" t="n">
        <v>1.214206</v>
      </c>
      <c r="G54" s="18" t="n">
        <v>14.42273193</v>
      </c>
      <c r="H54" s="20" t="n">
        <v>0.66324655</v>
      </c>
      <c r="I54" s="18" t="n">
        <v>11.31126576</v>
      </c>
      <c r="J54" s="20" t="n">
        <v>0.61937219</v>
      </c>
      <c r="K54" s="18" t="n">
        <v>12.56933674</v>
      </c>
      <c r="L54" s="20" t="n">
        <v>0.61129691</v>
      </c>
      <c r="M54" s="18" t="n">
        <v>8.970420600000001</v>
      </c>
      <c r="N54" s="20" t="n">
        <v>0.56293421</v>
      </c>
      <c r="O54" s="18" t="n">
        <v>3.36640988</v>
      </c>
      <c r="P54" s="20" t="n">
        <v>0.32451355</v>
      </c>
      <c r="Q54" s="18" t="s">
        <v>182</v>
      </c>
      <c r="R54" s="20" t="s">
        <v>182</v>
      </c>
      <c r="S54" s="18" t="n">
        <v>0</v>
      </c>
      <c r="T54" s="20" t="n">
        <v>0</v>
      </c>
      <c r="U54" s="18" t="n">
        <v>0</v>
      </c>
      <c r="V54" s="20" t="n">
        <v>0</v>
      </c>
      <c r="W54" s="18" t="n">
        <v>14.45572598</v>
      </c>
      <c r="X54" s="20" t="n">
        <v>0.99405082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31.19284487</v>
      </c>
      <c r="F56" s="20" t="n">
        <v>1.00072373</v>
      </c>
      <c r="G56" s="18" t="n">
        <v>31.95162996</v>
      </c>
      <c r="H56" s="20" t="n">
        <v>0.80067173</v>
      </c>
      <c r="I56" s="18" t="n">
        <v>22.88951497</v>
      </c>
      <c r="J56" s="20" t="n">
        <v>0.88199352</v>
      </c>
      <c r="K56" s="18" t="n">
        <v>7.18776143</v>
      </c>
      <c r="L56" s="20" t="n">
        <v>0.44477928</v>
      </c>
      <c r="M56" s="18" t="n">
        <v>4.33461097</v>
      </c>
      <c r="N56" s="20" t="n">
        <v>0.34275314</v>
      </c>
      <c r="O56" s="18" t="n">
        <v>0.86016939</v>
      </c>
      <c r="P56" s="20" t="n">
        <v>0.13748164</v>
      </c>
      <c r="Q56" s="18" t="s">
        <v>182</v>
      </c>
      <c r="R56" s="20" t="s">
        <v>182</v>
      </c>
      <c r="S56" s="18" t="n">
        <v>0</v>
      </c>
      <c r="T56" s="20" t="n">
        <v>0</v>
      </c>
      <c r="U56" s="18" t="n">
        <v>0</v>
      </c>
      <c r="V56" s="20" t="n">
        <v>0</v>
      </c>
      <c r="W56" s="18" t="n">
        <v>1.58346841</v>
      </c>
      <c r="X56" s="20" t="n">
        <v>0.27029184</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32.14895011</v>
      </c>
      <c r="F61" s="20" t="n">
        <v>0.8318192599999999</v>
      </c>
      <c r="G61" s="18" t="n">
        <v>21.46621737</v>
      </c>
      <c r="H61" s="20" t="n">
        <v>0.59961885</v>
      </c>
      <c r="I61" s="18" t="n">
        <v>18.69200141</v>
      </c>
      <c r="J61" s="20" t="n">
        <v>0.57833428</v>
      </c>
      <c r="K61" s="18" t="n">
        <v>11.63945541</v>
      </c>
      <c r="L61" s="20" t="n">
        <v>0.46095296</v>
      </c>
      <c r="M61" s="18" t="n">
        <v>9.074769099999999</v>
      </c>
      <c r="N61" s="20" t="n">
        <v>0.44465768</v>
      </c>
      <c r="O61" s="18" t="n">
        <v>1.11512449</v>
      </c>
      <c r="P61" s="20" t="n">
        <v>0.15885075</v>
      </c>
      <c r="Q61" s="18" t="s">
        <v>182</v>
      </c>
      <c r="R61" s="20" t="s">
        <v>182</v>
      </c>
      <c r="S61" s="18" t="n">
        <v>0</v>
      </c>
      <c r="T61" s="20" t="n">
        <v>0</v>
      </c>
      <c r="U61" s="18" t="n">
        <v>0</v>
      </c>
      <c r="V61" s="20" t="n">
        <v>0</v>
      </c>
      <c r="W61" s="18" t="n">
        <v>5.86348211</v>
      </c>
      <c r="X61" s="20" t="n">
        <v>0.68033759</v>
      </c>
    </row>
    <row r="62" spans="1:24">
      <c r="A62" s="15" t="s">
        <v>237</v>
      </c>
      <c r="B62" s="17" t="n">
        <v>4476</v>
      </c>
      <c r="C62" s="18">
        <f>(5.0/B62*100)</f>
        <v/>
      </c>
      <c r="D62" s="19" t="n">
        <v>4471</v>
      </c>
      <c r="E62" s="18" t="n">
        <v>41.72443799</v>
      </c>
      <c r="F62" s="20" t="n">
        <v>0.58866711</v>
      </c>
      <c r="G62" s="18" t="n">
        <v>28.15697219</v>
      </c>
      <c r="H62" s="20" t="n">
        <v>0.67779924</v>
      </c>
      <c r="I62" s="18" t="n">
        <v>20.21526889</v>
      </c>
      <c r="J62" s="20" t="n">
        <v>0.58848939</v>
      </c>
      <c r="K62" s="18" t="n">
        <v>5.58335113</v>
      </c>
      <c r="L62" s="20" t="n">
        <v>0.30280371</v>
      </c>
      <c r="M62" s="18" t="n">
        <v>2.99440523</v>
      </c>
      <c r="N62" s="20" t="n">
        <v>0.28033908</v>
      </c>
      <c r="O62" s="18" t="n">
        <v>0.58527585</v>
      </c>
      <c r="P62" s="20" t="n">
        <v>0.13101018</v>
      </c>
      <c r="Q62" s="18" t="s">
        <v>182</v>
      </c>
      <c r="R62" s="20" t="s">
        <v>182</v>
      </c>
      <c r="S62" s="18" t="n">
        <v>0</v>
      </c>
      <c r="T62" s="20" t="n">
        <v>0</v>
      </c>
      <c r="U62" s="18" t="n">
        <v>0</v>
      </c>
      <c r="V62" s="20" t="n">
        <v>0</v>
      </c>
      <c r="W62" s="18" t="n">
        <v>0.74028872</v>
      </c>
      <c r="X62" s="20" t="n">
        <v>0.127882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45.64992579</v>
      </c>
      <c r="F67" s="20" t="n">
        <v>0.84635259</v>
      </c>
      <c r="G67" s="18" t="n">
        <v>17.80093549</v>
      </c>
      <c r="H67" s="20" t="n">
        <v>0.53030164</v>
      </c>
      <c r="I67" s="18" t="n">
        <v>15.84093618</v>
      </c>
      <c r="J67" s="20" t="n">
        <v>0.50565871</v>
      </c>
      <c r="K67" s="18" t="n">
        <v>8.873520449999999</v>
      </c>
      <c r="L67" s="20" t="n">
        <v>0.43831644</v>
      </c>
      <c r="M67" s="18" t="n">
        <v>3.53201613</v>
      </c>
      <c r="N67" s="20" t="n">
        <v>0.25492133</v>
      </c>
      <c r="O67" s="18" t="n">
        <v>4.25439598</v>
      </c>
      <c r="P67" s="20" t="n">
        <v>0.34243169</v>
      </c>
      <c r="Q67" s="18" t="s">
        <v>182</v>
      </c>
      <c r="R67" s="20" t="s">
        <v>182</v>
      </c>
      <c r="S67" s="18" t="n">
        <v>0</v>
      </c>
      <c r="T67" s="20" t="n">
        <v>0</v>
      </c>
      <c r="U67" s="18" t="n">
        <v>0</v>
      </c>
      <c r="V67" s="20" t="n">
        <v>0</v>
      </c>
      <c r="W67" s="18" t="n">
        <v>4.04826998</v>
      </c>
      <c r="X67" s="20" t="n">
        <v>0.32262427</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24.58924514</v>
      </c>
      <c r="F70" s="20" t="n">
        <v>0.66706488</v>
      </c>
      <c r="G70" s="18" t="n">
        <v>17.31922153</v>
      </c>
      <c r="H70" s="20" t="n">
        <v>0.61191662</v>
      </c>
      <c r="I70" s="18" t="n">
        <v>19.36549845</v>
      </c>
      <c r="J70" s="20" t="n">
        <v>0.47172256</v>
      </c>
      <c r="K70" s="18" t="n">
        <v>18.73267808</v>
      </c>
      <c r="L70" s="20" t="n">
        <v>0.78168964</v>
      </c>
      <c r="M70" s="18" t="n">
        <v>12.50377072</v>
      </c>
      <c r="N70" s="20" t="n">
        <v>0.39106704</v>
      </c>
      <c r="O70" s="18" t="n">
        <v>0.78554432</v>
      </c>
      <c r="P70" s="20" t="n">
        <v>0.1032537</v>
      </c>
      <c r="Q70" s="18" t="s">
        <v>182</v>
      </c>
      <c r="R70" s="20" t="s">
        <v>182</v>
      </c>
      <c r="S70" s="18" t="n">
        <v>0</v>
      </c>
      <c r="T70" s="20" t="n">
        <v>0</v>
      </c>
      <c r="U70" s="18" t="n">
        <v>0</v>
      </c>
      <c r="V70" s="20" t="n">
        <v>0</v>
      </c>
      <c r="W70" s="18" t="n">
        <v>6.70404176</v>
      </c>
      <c r="X70" s="20" t="n">
        <v>0.56540694</v>
      </c>
    </row>
    <row r="71" spans="1:24">
      <c r="A71" s="15" t="s">
        <v>246</v>
      </c>
      <c r="B71" s="17" t="n">
        <v>6115</v>
      </c>
      <c r="C71" s="18">
        <f>(119.0/B71*100)</f>
        <v/>
      </c>
      <c r="D71" s="19" t="n">
        <v>5996</v>
      </c>
      <c r="E71" s="18" t="n">
        <v>34.62946101</v>
      </c>
      <c r="F71" s="20" t="n">
        <v>0.62401461</v>
      </c>
      <c r="G71" s="18" t="n">
        <v>29.39378603</v>
      </c>
      <c r="H71" s="20" t="n">
        <v>0.58954137</v>
      </c>
      <c r="I71" s="18" t="n">
        <v>20.98135967</v>
      </c>
      <c r="J71" s="20" t="n">
        <v>0.5887914</v>
      </c>
      <c r="K71" s="18" t="n">
        <v>8.87238206</v>
      </c>
      <c r="L71" s="20" t="n">
        <v>0.3399227</v>
      </c>
      <c r="M71" s="18" t="n">
        <v>4.12341805</v>
      </c>
      <c r="N71" s="20" t="n">
        <v>0.25566785</v>
      </c>
      <c r="O71" s="18" t="n">
        <v>0.43865782</v>
      </c>
      <c r="P71" s="20" t="n">
        <v>0.07816818</v>
      </c>
      <c r="Q71" s="18" t="s">
        <v>182</v>
      </c>
      <c r="R71" s="20" t="s">
        <v>182</v>
      </c>
      <c r="S71" s="18" t="n">
        <v>0</v>
      </c>
      <c r="T71" s="20" t="n">
        <v>0</v>
      </c>
      <c r="U71" s="18" t="n">
        <v>0</v>
      </c>
      <c r="V71" s="20" t="n">
        <v>0</v>
      </c>
      <c r="W71" s="18" t="n">
        <v>1.56093535</v>
      </c>
      <c r="X71" s="20" t="n">
        <v>0.14720414</v>
      </c>
    </row>
    <row r="72" spans="1:24">
      <c r="A72" s="15" t="s">
        <v>247</v>
      </c>
      <c r="B72" s="17" t="n">
        <v>7708</v>
      </c>
      <c r="C72" s="18">
        <f>(9.0/B72*100)</f>
        <v/>
      </c>
      <c r="D72" s="19" t="n">
        <v>7699</v>
      </c>
      <c r="E72" s="18" t="n">
        <v>46.49526505</v>
      </c>
      <c r="F72" s="20" t="n">
        <v>0.91265327</v>
      </c>
      <c r="G72" s="18" t="n">
        <v>34.26798399</v>
      </c>
      <c r="H72" s="20" t="n">
        <v>0.73287636</v>
      </c>
      <c r="I72" s="18" t="n">
        <v>13.95533456</v>
      </c>
      <c r="J72" s="20" t="n">
        <v>0.58956334</v>
      </c>
      <c r="K72" s="18" t="n">
        <v>2.16302488</v>
      </c>
      <c r="L72" s="20" t="n">
        <v>0.20400657</v>
      </c>
      <c r="M72" s="18" t="n">
        <v>1.90608733</v>
      </c>
      <c r="N72" s="20" t="n">
        <v>0.18741859</v>
      </c>
      <c r="O72" s="18" t="n">
        <v>0.58568115</v>
      </c>
      <c r="P72" s="20" t="n">
        <v>0.09795208</v>
      </c>
      <c r="Q72" s="18" t="s">
        <v>182</v>
      </c>
      <c r="R72" s="20" t="s">
        <v>182</v>
      </c>
      <c r="S72" s="18" t="n">
        <v>0</v>
      </c>
      <c r="T72" s="20" t="n">
        <v>0</v>
      </c>
      <c r="U72" s="18" t="n">
        <v>0</v>
      </c>
      <c r="V72" s="20" t="n">
        <v>0</v>
      </c>
      <c r="W72" s="18" t="n">
        <v>0.62662305</v>
      </c>
      <c r="X72" s="20" t="n">
        <v>0.09831909</v>
      </c>
    </row>
    <row r="73" spans="1:24">
      <c r="A73" s="15" t="s">
        <v>248</v>
      </c>
      <c r="B73" s="17" t="n">
        <v>8249</v>
      </c>
      <c r="C73" s="18">
        <f>(244.0/B73*100)</f>
        <v/>
      </c>
      <c r="D73" s="19" t="n">
        <v>8005</v>
      </c>
      <c r="E73" s="18" t="n">
        <v>14.32822993</v>
      </c>
      <c r="F73" s="20" t="n">
        <v>0.55759386</v>
      </c>
      <c r="G73" s="18" t="n">
        <v>22.10157435</v>
      </c>
      <c r="H73" s="20" t="n">
        <v>0.61434917</v>
      </c>
      <c r="I73" s="18" t="n">
        <v>29.18530357</v>
      </c>
      <c r="J73" s="20" t="n">
        <v>0.71725035</v>
      </c>
      <c r="K73" s="18" t="n">
        <v>19.53067221</v>
      </c>
      <c r="L73" s="20" t="n">
        <v>0.63577717</v>
      </c>
      <c r="M73" s="18" t="n">
        <v>10.47736499</v>
      </c>
      <c r="N73" s="20" t="n">
        <v>0.36288362</v>
      </c>
      <c r="O73" s="18" t="n">
        <v>2.4901841</v>
      </c>
      <c r="P73" s="20" t="n">
        <v>0.2501564</v>
      </c>
      <c r="Q73" s="18" t="s">
        <v>182</v>
      </c>
      <c r="R73" s="20" t="s">
        <v>182</v>
      </c>
      <c r="S73" s="18" t="n">
        <v>0</v>
      </c>
      <c r="T73" s="20" t="n">
        <v>0</v>
      </c>
      <c r="U73" s="18" t="n">
        <v>0</v>
      </c>
      <c r="V73" s="20" t="n">
        <v>0</v>
      </c>
      <c r="W73" s="18" t="n">
        <v>1.88667085</v>
      </c>
      <c r="X73" s="20" t="n">
        <v>0.23911228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27.97096678</v>
      </c>
      <c r="F77" s="20" t="n">
        <v>0.8117259999999999</v>
      </c>
      <c r="G77" s="18" t="n">
        <v>12.65948116</v>
      </c>
      <c r="H77" s="20" t="n">
        <v>0.49468267</v>
      </c>
      <c r="I77" s="18" t="n">
        <v>14.27593464</v>
      </c>
      <c r="J77" s="20" t="n">
        <v>0.65483021</v>
      </c>
      <c r="K77" s="18" t="n">
        <v>12.49838038</v>
      </c>
      <c r="L77" s="20" t="n">
        <v>0.47714418</v>
      </c>
      <c r="M77" s="18" t="n">
        <v>9.27366112</v>
      </c>
      <c r="N77" s="20" t="n">
        <v>0.45796766</v>
      </c>
      <c r="O77" s="18" t="n">
        <v>0.98965999</v>
      </c>
      <c r="P77" s="20" t="n">
        <v>0.117223</v>
      </c>
      <c r="Q77" s="18" t="s">
        <v>182</v>
      </c>
      <c r="R77" s="20" t="s">
        <v>182</v>
      </c>
      <c r="S77" s="18" t="n">
        <v>0</v>
      </c>
      <c r="T77" s="20" t="n">
        <v>0</v>
      </c>
      <c r="U77" s="18" t="n">
        <v>0</v>
      </c>
      <c r="V77" s="20" t="n">
        <v>0</v>
      </c>
      <c r="W77" s="18" t="n">
        <v>22.33191592</v>
      </c>
      <c r="X77" s="20" t="n">
        <v>1.0706277</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335</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41.89603519</v>
      </c>
      <c r="F7" s="20" t="n">
        <v>0.79150668</v>
      </c>
      <c r="G7" s="18" t="n">
        <v>16.38087176</v>
      </c>
      <c r="H7" s="20" t="n">
        <v>0.37069893</v>
      </c>
      <c r="I7" s="18" t="n">
        <v>16.3866393</v>
      </c>
      <c r="J7" s="20" t="n">
        <v>0.39360979</v>
      </c>
      <c r="K7" s="18" t="n">
        <v>9.283898430000001</v>
      </c>
      <c r="L7" s="20" t="n">
        <v>0.3672678</v>
      </c>
      <c r="M7" s="18" t="n">
        <v>5.82616241</v>
      </c>
      <c r="N7" s="20" t="n">
        <v>0.30448266</v>
      </c>
      <c r="O7" s="18" t="n">
        <v>0.68774866</v>
      </c>
      <c r="P7" s="20" t="n">
        <v>0.08991532000000001</v>
      </c>
      <c r="Q7" s="18" t="s">
        <v>182</v>
      </c>
      <c r="R7" s="20" t="s">
        <v>182</v>
      </c>
      <c r="S7" s="18" t="n">
        <v>0</v>
      </c>
      <c r="T7" s="20" t="n">
        <v>0</v>
      </c>
      <c r="U7" s="18" t="n">
        <v>0</v>
      </c>
      <c r="V7" s="20" t="n">
        <v>0</v>
      </c>
      <c r="W7" s="18" t="n">
        <v>9.53864424</v>
      </c>
      <c r="X7" s="20" t="n">
        <v>0.52886535</v>
      </c>
    </row>
    <row r="8" spans="1:24">
      <c r="A8" s="15" t="s">
        <v>183</v>
      </c>
      <c r="B8" s="17" t="n">
        <v>7007</v>
      </c>
      <c r="C8" s="18">
        <f>(169.0/B8*100)</f>
        <v/>
      </c>
      <c r="D8" s="19" t="n">
        <v>6838</v>
      </c>
      <c r="E8" s="18" t="n">
        <v>32.10851727</v>
      </c>
      <c r="F8" s="20" t="n">
        <v>1.08225937</v>
      </c>
      <c r="G8" s="18" t="n">
        <v>16.72666755</v>
      </c>
      <c r="H8" s="20" t="n">
        <v>0.50606594</v>
      </c>
      <c r="I8" s="18" t="n">
        <v>17.66422179</v>
      </c>
      <c r="J8" s="20" t="n">
        <v>0.57946628</v>
      </c>
      <c r="K8" s="18" t="n">
        <v>13.82494625</v>
      </c>
      <c r="L8" s="20" t="n">
        <v>0.58467625</v>
      </c>
      <c r="M8" s="18" t="n">
        <v>9.46294239</v>
      </c>
      <c r="N8" s="20" t="n">
        <v>0.54553428</v>
      </c>
      <c r="O8" s="18" t="n">
        <v>0.38590065</v>
      </c>
      <c r="P8" s="20" t="n">
        <v>0.10117383</v>
      </c>
      <c r="Q8" s="18" t="s">
        <v>182</v>
      </c>
      <c r="R8" s="20" t="s">
        <v>182</v>
      </c>
      <c r="S8" s="18" t="n">
        <v>0.48434356</v>
      </c>
      <c r="T8" s="20" t="n">
        <v>0.11930055</v>
      </c>
      <c r="U8" s="18" t="n">
        <v>0</v>
      </c>
      <c r="V8" s="20" t="n">
        <v>0</v>
      </c>
      <c r="W8" s="18" t="n">
        <v>9.342460539999999</v>
      </c>
      <c r="X8" s="20" t="n">
        <v>0.56396733</v>
      </c>
    </row>
    <row r="9" spans="1:24">
      <c r="A9" s="15" t="s">
        <v>184</v>
      </c>
      <c r="B9" s="17" t="n">
        <v>9651</v>
      </c>
      <c r="C9" s="18">
        <f>(568.0/B9*100)</f>
        <v/>
      </c>
      <c r="D9" s="19" t="n">
        <v>9083</v>
      </c>
      <c r="E9" s="18" t="n">
        <v>46.24726203</v>
      </c>
      <c r="F9" s="20" t="n">
        <v>0.8520492</v>
      </c>
      <c r="G9" s="18" t="n">
        <v>13.69625582</v>
      </c>
      <c r="H9" s="20" t="n">
        <v>0.45974665</v>
      </c>
      <c r="I9" s="18" t="n">
        <v>13.78655558</v>
      </c>
      <c r="J9" s="20" t="n">
        <v>0.45161427</v>
      </c>
      <c r="K9" s="18" t="n">
        <v>8.09584699</v>
      </c>
      <c r="L9" s="20" t="n">
        <v>0.31280839</v>
      </c>
      <c r="M9" s="18" t="n">
        <v>5.72429797</v>
      </c>
      <c r="N9" s="20" t="n">
        <v>0.29101048</v>
      </c>
      <c r="O9" s="18" t="n">
        <v>0.05018437</v>
      </c>
      <c r="P9" s="20" t="n">
        <v>0.01996797</v>
      </c>
      <c r="Q9" s="18" t="s">
        <v>182</v>
      </c>
      <c r="R9" s="20" t="s">
        <v>182</v>
      </c>
      <c r="S9" s="18" t="n">
        <v>3.16253061</v>
      </c>
      <c r="T9" s="20" t="n">
        <v>0.56482542</v>
      </c>
      <c r="U9" s="18" t="n">
        <v>0</v>
      </c>
      <c r="V9" s="20" t="n">
        <v>0</v>
      </c>
      <c r="W9" s="18" t="n">
        <v>9.237066609999999</v>
      </c>
      <c r="X9" s="20" t="n">
        <v>0.62292023</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54.10384852</v>
      </c>
      <c r="F11" s="20" t="n">
        <v>1.29716554</v>
      </c>
      <c r="G11" s="18" t="n">
        <v>15.72890564</v>
      </c>
      <c r="H11" s="20" t="n">
        <v>0.59025257</v>
      </c>
      <c r="I11" s="18" t="n">
        <v>11.17523769</v>
      </c>
      <c r="J11" s="20" t="n">
        <v>0.49142023</v>
      </c>
      <c r="K11" s="18" t="n">
        <v>5.46621729</v>
      </c>
      <c r="L11" s="20" t="n">
        <v>0.3827112</v>
      </c>
      <c r="M11" s="18" t="n">
        <v>3.83617413</v>
      </c>
      <c r="N11" s="20" t="n">
        <v>0.27054926</v>
      </c>
      <c r="O11" s="18" t="n">
        <v>0.51226732</v>
      </c>
      <c r="P11" s="20" t="n">
        <v>0.12373296</v>
      </c>
      <c r="Q11" s="18" t="s">
        <v>182</v>
      </c>
      <c r="R11" s="20" t="s">
        <v>182</v>
      </c>
      <c r="S11" s="18" t="n">
        <v>0</v>
      </c>
      <c r="T11" s="20" t="n">
        <v>0</v>
      </c>
      <c r="U11" s="18" t="n">
        <v>0</v>
      </c>
      <c r="V11" s="20" t="n">
        <v>0</v>
      </c>
      <c r="W11" s="18" t="n">
        <v>9.177349400000001</v>
      </c>
      <c r="X11" s="20" t="n">
        <v>0.71837514</v>
      </c>
    </row>
    <row r="12" spans="1:24">
      <c r="A12" s="15" t="s">
        <v>187</v>
      </c>
      <c r="B12" s="17" t="n">
        <v>6894</v>
      </c>
      <c r="C12" s="18">
        <f>(127.0/B12*100)</f>
        <v/>
      </c>
      <c r="D12" s="19" t="n">
        <v>6767</v>
      </c>
      <c r="E12" s="18" t="n">
        <v>23.49115623</v>
      </c>
      <c r="F12" s="20" t="n">
        <v>0.9129039799999999</v>
      </c>
      <c r="G12" s="18" t="n">
        <v>16.27185952</v>
      </c>
      <c r="H12" s="20" t="n">
        <v>0.61490531</v>
      </c>
      <c r="I12" s="18" t="n">
        <v>16.41736734</v>
      </c>
      <c r="J12" s="20" t="n">
        <v>0.57401313</v>
      </c>
      <c r="K12" s="18" t="n">
        <v>16.84769047</v>
      </c>
      <c r="L12" s="20" t="n">
        <v>0.62483953</v>
      </c>
      <c r="M12" s="18" t="n">
        <v>16.56922248</v>
      </c>
      <c r="N12" s="20" t="n">
        <v>0.82229219</v>
      </c>
      <c r="O12" s="18" t="n">
        <v>0.27941933</v>
      </c>
      <c r="P12" s="20" t="n">
        <v>0.06467172</v>
      </c>
      <c r="Q12" s="18" t="s">
        <v>182</v>
      </c>
      <c r="R12" s="20" t="s">
        <v>182</v>
      </c>
      <c r="S12" s="18" t="n">
        <v>2.37512526</v>
      </c>
      <c r="T12" s="20" t="n">
        <v>0.59821216</v>
      </c>
      <c r="U12" s="18" t="n">
        <v>0</v>
      </c>
      <c r="V12" s="20" t="n">
        <v>0</v>
      </c>
      <c r="W12" s="18" t="n">
        <v>7.74815936</v>
      </c>
      <c r="X12" s="20" t="n">
        <v>0.56856954</v>
      </c>
    </row>
    <row r="13" spans="1:24">
      <c r="A13" s="15" t="s">
        <v>188</v>
      </c>
      <c r="B13" s="17" t="n">
        <v>7161</v>
      </c>
      <c r="C13" s="18">
        <f>(329.0/B13*100)</f>
        <v/>
      </c>
      <c r="D13" s="19" t="n">
        <v>6832</v>
      </c>
      <c r="E13" s="18" t="n">
        <v>13.42966679</v>
      </c>
      <c r="F13" s="20" t="n">
        <v>0.88850438</v>
      </c>
      <c r="G13" s="18" t="n">
        <v>14.13518797</v>
      </c>
      <c r="H13" s="20" t="n">
        <v>0.64862962</v>
      </c>
      <c r="I13" s="18" t="n">
        <v>22.42209769</v>
      </c>
      <c r="J13" s="20" t="n">
        <v>0.70880926</v>
      </c>
      <c r="K13" s="18" t="n">
        <v>21.89102535</v>
      </c>
      <c r="L13" s="20" t="n">
        <v>0.84559165</v>
      </c>
      <c r="M13" s="18" t="n">
        <v>16.00578398</v>
      </c>
      <c r="N13" s="20" t="n">
        <v>0.84802996</v>
      </c>
      <c r="O13" s="18" t="n">
        <v>0.21730871</v>
      </c>
      <c r="P13" s="20" t="n">
        <v>0.05247583</v>
      </c>
      <c r="Q13" s="18" t="s">
        <v>182</v>
      </c>
      <c r="R13" s="20" t="s">
        <v>182</v>
      </c>
      <c r="S13" s="18" t="n">
        <v>4.19704376</v>
      </c>
      <c r="T13" s="20" t="n">
        <v>0.48239823</v>
      </c>
      <c r="U13" s="18" t="n">
        <v>0</v>
      </c>
      <c r="V13" s="20" t="n">
        <v>0</v>
      </c>
      <c r="W13" s="18" t="n">
        <v>7.70188576</v>
      </c>
      <c r="X13" s="20" t="n">
        <v>0.6475498</v>
      </c>
    </row>
    <row r="14" spans="1:24">
      <c r="A14" s="15" t="s">
        <v>189</v>
      </c>
      <c r="B14" s="17" t="n">
        <v>5587</v>
      </c>
      <c r="C14" s="18">
        <f>(197.0/B14*100)</f>
        <v/>
      </c>
      <c r="D14" s="19" t="n">
        <v>5390</v>
      </c>
      <c r="E14" s="18" t="n">
        <v>15.18476245</v>
      </c>
      <c r="F14" s="20" t="n">
        <v>0.63962414</v>
      </c>
      <c r="G14" s="18" t="n">
        <v>11.4232331</v>
      </c>
      <c r="H14" s="20" t="n">
        <v>0.44743434</v>
      </c>
      <c r="I14" s="18" t="n">
        <v>14.70473739</v>
      </c>
      <c r="J14" s="20" t="n">
        <v>0.57483753</v>
      </c>
      <c r="K14" s="18" t="n">
        <v>23.58481245</v>
      </c>
      <c r="L14" s="20" t="n">
        <v>0.70637985</v>
      </c>
      <c r="M14" s="18" t="n">
        <v>31.45422601</v>
      </c>
      <c r="N14" s="20" t="n">
        <v>0.77210368</v>
      </c>
      <c r="O14" s="18" t="n">
        <v>0.61502641</v>
      </c>
      <c r="P14" s="20" t="n">
        <v>0.11407521</v>
      </c>
      <c r="Q14" s="18" t="s">
        <v>182</v>
      </c>
      <c r="R14" s="20" t="s">
        <v>182</v>
      </c>
      <c r="S14" s="18" t="n">
        <v>0</v>
      </c>
      <c r="T14" s="20" t="n">
        <v>0</v>
      </c>
      <c r="U14" s="18" t="n">
        <v>0</v>
      </c>
      <c r="V14" s="20" t="n">
        <v>0</v>
      </c>
      <c r="W14" s="18" t="n">
        <v>3.03320219</v>
      </c>
      <c r="X14" s="20" t="n">
        <v>0.24623453</v>
      </c>
    </row>
    <row r="15" spans="1:24">
      <c r="A15" s="15" t="s">
        <v>190</v>
      </c>
      <c r="B15" s="17" t="n">
        <v>5882</v>
      </c>
      <c r="C15" s="18">
        <f>(151.0/B15*100)</f>
        <v/>
      </c>
      <c r="D15" s="19" t="n">
        <v>5731</v>
      </c>
      <c r="E15" s="18" t="n">
        <v>50.239433</v>
      </c>
      <c r="F15" s="20" t="n">
        <v>1.24254787</v>
      </c>
      <c r="G15" s="18" t="n">
        <v>19.90690911</v>
      </c>
      <c r="H15" s="20" t="n">
        <v>0.73222623</v>
      </c>
      <c r="I15" s="18" t="n">
        <v>14.24314955</v>
      </c>
      <c r="J15" s="20" t="n">
        <v>0.53600319</v>
      </c>
      <c r="K15" s="18" t="n">
        <v>6.24075629</v>
      </c>
      <c r="L15" s="20" t="n">
        <v>0.42335087</v>
      </c>
      <c r="M15" s="18" t="n">
        <v>2.73129734</v>
      </c>
      <c r="N15" s="20" t="n">
        <v>0.29233679</v>
      </c>
      <c r="O15" s="18" t="n">
        <v>0.47125671</v>
      </c>
      <c r="P15" s="20" t="n">
        <v>0.10649858</v>
      </c>
      <c r="Q15" s="18" t="s">
        <v>182</v>
      </c>
      <c r="R15" s="20" t="s">
        <v>182</v>
      </c>
      <c r="S15" s="18" t="n">
        <v>1.02980603</v>
      </c>
      <c r="T15" s="20" t="n">
        <v>0.4615394</v>
      </c>
      <c r="U15" s="18" t="n">
        <v>0</v>
      </c>
      <c r="V15" s="20" t="n">
        <v>0</v>
      </c>
      <c r="W15" s="18" t="n">
        <v>5.13739197</v>
      </c>
      <c r="X15" s="20" t="n">
        <v>0.5554608599999999</v>
      </c>
    </row>
    <row r="16" spans="1:24">
      <c r="A16" s="15" t="s">
        <v>191</v>
      </c>
      <c r="B16" s="17" t="n">
        <v>6108</v>
      </c>
      <c r="C16" s="18">
        <f>(264.0/B16*100)</f>
        <v/>
      </c>
      <c r="D16" s="19" t="n">
        <v>5844</v>
      </c>
      <c r="E16" s="18" t="n">
        <v>35.14578416</v>
      </c>
      <c r="F16" s="20" t="n">
        <v>1.0067165</v>
      </c>
      <c r="G16" s="18" t="n">
        <v>16.47521634</v>
      </c>
      <c r="H16" s="20" t="n">
        <v>0.5721510400000001</v>
      </c>
      <c r="I16" s="18" t="n">
        <v>17.38811528</v>
      </c>
      <c r="J16" s="20" t="n">
        <v>0.58452509</v>
      </c>
      <c r="K16" s="18" t="n">
        <v>10.27001111</v>
      </c>
      <c r="L16" s="20" t="n">
        <v>0.46442391</v>
      </c>
      <c r="M16" s="18" t="n">
        <v>9.159019130000001</v>
      </c>
      <c r="N16" s="20" t="n">
        <v>0.61801052</v>
      </c>
      <c r="O16" s="18" t="n">
        <v>0.51396477</v>
      </c>
      <c r="P16" s="20" t="n">
        <v>0.08769067</v>
      </c>
      <c r="Q16" s="18" t="s">
        <v>182</v>
      </c>
      <c r="R16" s="20" t="s">
        <v>182</v>
      </c>
      <c r="S16" s="18" t="n">
        <v>0</v>
      </c>
      <c r="T16" s="20" t="n">
        <v>0</v>
      </c>
      <c r="U16" s="18" t="n">
        <v>0</v>
      </c>
      <c r="V16" s="20" t="n">
        <v>0</v>
      </c>
      <c r="W16" s="18" t="n">
        <v>11.0478892</v>
      </c>
      <c r="X16" s="20" t="n">
        <v>0.74904013</v>
      </c>
    </row>
    <row r="17" spans="1:24">
      <c r="A17" s="15" t="s">
        <v>192</v>
      </c>
      <c r="B17" s="17" t="n">
        <v>6504</v>
      </c>
      <c r="C17" s="18">
        <f>(794.0/B17*100)</f>
        <v/>
      </c>
      <c r="D17" s="19" t="n">
        <v>5710</v>
      </c>
      <c r="E17" s="18" t="n">
        <v>56.0087283</v>
      </c>
      <c r="F17" s="20" t="n">
        <v>1.32738936</v>
      </c>
      <c r="G17" s="18" t="n">
        <v>14.67299453</v>
      </c>
      <c r="H17" s="20" t="n">
        <v>0.56590173</v>
      </c>
      <c r="I17" s="18" t="n">
        <v>9.77638752</v>
      </c>
      <c r="J17" s="20" t="n">
        <v>0.51369579</v>
      </c>
      <c r="K17" s="18" t="n">
        <v>6.81068083</v>
      </c>
      <c r="L17" s="20" t="n">
        <v>0.5115890400000001</v>
      </c>
      <c r="M17" s="18" t="n">
        <v>4.1943787</v>
      </c>
      <c r="N17" s="20" t="n">
        <v>0.45601475</v>
      </c>
      <c r="O17" s="18" t="n">
        <v>0</v>
      </c>
      <c r="P17" s="20" t="n">
        <v>0</v>
      </c>
      <c r="Q17" s="18" t="s">
        <v>182</v>
      </c>
      <c r="R17" s="20" t="s">
        <v>182</v>
      </c>
      <c r="S17" s="18" t="n">
        <v>2.59380422</v>
      </c>
      <c r="T17" s="20" t="n">
        <v>0.34447954</v>
      </c>
      <c r="U17" s="18" t="n">
        <v>0</v>
      </c>
      <c r="V17" s="20" t="n">
        <v>0</v>
      </c>
      <c r="W17" s="18" t="n">
        <v>5.9430259</v>
      </c>
      <c r="X17" s="20" t="n">
        <v>0.55546914</v>
      </c>
    </row>
    <row r="18" spans="1:24">
      <c r="A18" s="15" t="s">
        <v>193</v>
      </c>
      <c r="B18" s="17" t="n">
        <v>5532</v>
      </c>
      <c r="C18" s="18">
        <f>(40.0/B18*100)</f>
        <v/>
      </c>
      <c r="D18" s="19" t="n">
        <v>5492</v>
      </c>
      <c r="E18" s="18" t="n">
        <v>47.20876089</v>
      </c>
      <c r="F18" s="20" t="n">
        <v>1.51172348</v>
      </c>
      <c r="G18" s="18" t="n">
        <v>15.2570015</v>
      </c>
      <c r="H18" s="20" t="n">
        <v>0.53676553</v>
      </c>
      <c r="I18" s="18" t="n">
        <v>11.41848329</v>
      </c>
      <c r="J18" s="20" t="n">
        <v>0.4909814</v>
      </c>
      <c r="K18" s="18" t="n">
        <v>7.90850081</v>
      </c>
      <c r="L18" s="20" t="n">
        <v>0.40373013</v>
      </c>
      <c r="M18" s="18" t="n">
        <v>7.61385476</v>
      </c>
      <c r="N18" s="20" t="n">
        <v>0.41869578</v>
      </c>
      <c r="O18" s="18" t="n">
        <v>1.16408786</v>
      </c>
      <c r="P18" s="20" t="n">
        <v>0.19350159</v>
      </c>
      <c r="Q18" s="18" t="s">
        <v>182</v>
      </c>
      <c r="R18" s="20" t="s">
        <v>182</v>
      </c>
      <c r="S18" s="18" t="n">
        <v>0</v>
      </c>
      <c r="T18" s="20" t="n">
        <v>0</v>
      </c>
      <c r="U18" s="18" t="n">
        <v>0</v>
      </c>
      <c r="V18" s="20" t="n">
        <v>0</v>
      </c>
      <c r="W18" s="18" t="n">
        <v>9.429310879999999</v>
      </c>
      <c r="X18" s="20" t="n">
        <v>0.92573284</v>
      </c>
    </row>
    <row r="19" spans="1:24">
      <c r="A19" s="15" t="s">
        <v>194</v>
      </c>
      <c r="B19" s="17" t="n">
        <v>5658</v>
      </c>
      <c r="C19" s="18">
        <f>(154.0/B19*100)</f>
        <v/>
      </c>
      <c r="D19" s="19" t="n">
        <v>5504</v>
      </c>
      <c r="E19" s="18" t="n">
        <v>34.70572289</v>
      </c>
      <c r="F19" s="20" t="n">
        <v>1.12450803</v>
      </c>
      <c r="G19" s="18" t="n">
        <v>20.34059126</v>
      </c>
      <c r="H19" s="20" t="n">
        <v>0.63449107</v>
      </c>
      <c r="I19" s="18" t="n">
        <v>17.97838813</v>
      </c>
      <c r="J19" s="20" t="n">
        <v>0.6441840599999999</v>
      </c>
      <c r="K19" s="18" t="n">
        <v>11.1389566</v>
      </c>
      <c r="L19" s="20" t="n">
        <v>0.62266685</v>
      </c>
      <c r="M19" s="18" t="n">
        <v>7.97100289</v>
      </c>
      <c r="N19" s="20" t="n">
        <v>0.47328535</v>
      </c>
      <c r="O19" s="18" t="n">
        <v>0.64597583</v>
      </c>
      <c r="P19" s="20" t="n">
        <v>0.13395366</v>
      </c>
      <c r="Q19" s="18" t="s">
        <v>182</v>
      </c>
      <c r="R19" s="20" t="s">
        <v>182</v>
      </c>
      <c r="S19" s="18" t="n">
        <v>0</v>
      </c>
      <c r="T19" s="20" t="n">
        <v>0</v>
      </c>
      <c r="U19" s="18" t="n">
        <v>0</v>
      </c>
      <c r="V19" s="20" t="n">
        <v>0</v>
      </c>
      <c r="W19" s="18" t="n">
        <v>7.2193624</v>
      </c>
      <c r="X19" s="20" t="n">
        <v>0.53141939</v>
      </c>
    </row>
    <row r="20" spans="1:24">
      <c r="A20" s="15" t="s">
        <v>195</v>
      </c>
      <c r="B20" s="17" t="n">
        <v>3371</v>
      </c>
      <c r="C20" s="18">
        <f>(81.0/B20*100)</f>
        <v/>
      </c>
      <c r="D20" s="19" t="n">
        <v>3290</v>
      </c>
      <c r="E20" s="18" t="n">
        <v>50.01154649</v>
      </c>
      <c r="F20" s="20" t="n">
        <v>0.8515165099999999</v>
      </c>
      <c r="G20" s="18" t="n">
        <v>17.1298783</v>
      </c>
      <c r="H20" s="20" t="n">
        <v>0.70104344</v>
      </c>
      <c r="I20" s="18" t="n">
        <v>15.01148036</v>
      </c>
      <c r="J20" s="20" t="n">
        <v>0.58144567</v>
      </c>
      <c r="K20" s="18" t="n">
        <v>7.4237188</v>
      </c>
      <c r="L20" s="20" t="n">
        <v>0.43919871</v>
      </c>
      <c r="M20" s="18" t="n">
        <v>3.96705593</v>
      </c>
      <c r="N20" s="20" t="n">
        <v>0.33621393</v>
      </c>
      <c r="O20" s="18" t="n">
        <v>0</v>
      </c>
      <c r="P20" s="20" t="n">
        <v>0</v>
      </c>
      <c r="Q20" s="18" t="s">
        <v>182</v>
      </c>
      <c r="R20" s="20" t="s">
        <v>182</v>
      </c>
      <c r="S20" s="18" t="n">
        <v>0</v>
      </c>
      <c r="T20" s="20" t="n">
        <v>0</v>
      </c>
      <c r="U20" s="18" t="n">
        <v>0</v>
      </c>
      <c r="V20" s="20" t="n">
        <v>0</v>
      </c>
      <c r="W20" s="18" t="n">
        <v>6.45632012</v>
      </c>
      <c r="X20" s="20" t="n">
        <v>0.4233981</v>
      </c>
    </row>
    <row r="21" spans="1:24">
      <c r="A21" s="15" t="s">
        <v>196</v>
      </c>
      <c r="B21" s="17" t="n">
        <v>5741</v>
      </c>
      <c r="C21" s="18">
        <f>(81.0/B21*100)</f>
        <v/>
      </c>
      <c r="D21" s="19" t="n">
        <v>5660</v>
      </c>
      <c r="E21" s="18" t="n">
        <v>66.74152226</v>
      </c>
      <c r="F21" s="20" t="n">
        <v>1.27241006</v>
      </c>
      <c r="G21" s="18" t="n">
        <v>19.05696753</v>
      </c>
      <c r="H21" s="20" t="n">
        <v>0.93203186</v>
      </c>
      <c r="I21" s="18" t="n">
        <v>6.43679688</v>
      </c>
      <c r="J21" s="20" t="n">
        <v>0.38073882</v>
      </c>
      <c r="K21" s="18" t="n">
        <v>2.21248188</v>
      </c>
      <c r="L21" s="20" t="n">
        <v>0.21662417</v>
      </c>
      <c r="M21" s="18" t="n">
        <v>2.08421342</v>
      </c>
      <c r="N21" s="20" t="n">
        <v>0.18928485</v>
      </c>
      <c r="O21" s="18" t="n">
        <v>0.18203839</v>
      </c>
      <c r="P21" s="20" t="n">
        <v>0.05703257</v>
      </c>
      <c r="Q21" s="18" t="s">
        <v>182</v>
      </c>
      <c r="R21" s="20" t="s">
        <v>182</v>
      </c>
      <c r="S21" s="18" t="n">
        <v>0</v>
      </c>
      <c r="T21" s="20" t="n">
        <v>0</v>
      </c>
      <c r="U21" s="18" t="n">
        <v>0</v>
      </c>
      <c r="V21" s="20" t="n">
        <v>0</v>
      </c>
      <c r="W21" s="18" t="n">
        <v>3.28597964</v>
      </c>
      <c r="X21" s="20" t="n">
        <v>0.25489752</v>
      </c>
    </row>
    <row r="22" spans="1:24">
      <c r="A22" s="15" t="s">
        <v>197</v>
      </c>
      <c r="B22" s="17" t="n">
        <v>6598</v>
      </c>
      <c r="C22" s="18">
        <f>(102.0/B22*100)</f>
        <v/>
      </c>
      <c r="D22" s="19" t="n">
        <v>6496</v>
      </c>
      <c r="E22" s="18" t="n">
        <v>31.3456886</v>
      </c>
      <c r="F22" s="20" t="n">
        <v>1.55423426</v>
      </c>
      <c r="G22" s="18" t="n">
        <v>14.94986254</v>
      </c>
      <c r="H22" s="20" t="n">
        <v>0.61096004</v>
      </c>
      <c r="I22" s="18" t="n">
        <v>13.56876008</v>
      </c>
      <c r="J22" s="20" t="n">
        <v>0.54358195</v>
      </c>
      <c r="K22" s="18" t="n">
        <v>9.804807500000001</v>
      </c>
      <c r="L22" s="20" t="n">
        <v>0.50683114</v>
      </c>
      <c r="M22" s="18" t="n">
        <v>9.02532094</v>
      </c>
      <c r="N22" s="20" t="n">
        <v>0.63363973</v>
      </c>
      <c r="O22" s="18" t="n">
        <v>2.35932767</v>
      </c>
      <c r="P22" s="20" t="n">
        <v>0.31576942</v>
      </c>
      <c r="Q22" s="18" t="s">
        <v>182</v>
      </c>
      <c r="R22" s="20" t="s">
        <v>182</v>
      </c>
      <c r="S22" s="18" t="n">
        <v>10.38721195</v>
      </c>
      <c r="T22" s="20" t="n">
        <v>1.34114536</v>
      </c>
      <c r="U22" s="18" t="n">
        <v>0</v>
      </c>
      <c r="V22" s="20" t="n">
        <v>0</v>
      </c>
      <c r="W22" s="18" t="n">
        <v>8.55902073</v>
      </c>
      <c r="X22" s="20" t="n">
        <v>0.70980168</v>
      </c>
    </row>
    <row r="23" spans="1:24">
      <c r="A23" s="15" t="s">
        <v>198</v>
      </c>
      <c r="B23" s="17" t="n">
        <v>11583</v>
      </c>
      <c r="C23" s="18">
        <f>(522.0/B23*100)</f>
        <v/>
      </c>
      <c r="D23" s="19" t="n">
        <v>11061</v>
      </c>
      <c r="E23" s="18" t="n">
        <v>25.99664272</v>
      </c>
      <c r="F23" s="20" t="n">
        <v>0.8916190000000001</v>
      </c>
      <c r="G23" s="18" t="n">
        <v>20.6800393</v>
      </c>
      <c r="H23" s="20" t="n">
        <v>0.65380491</v>
      </c>
      <c r="I23" s="18" t="n">
        <v>21.78210635</v>
      </c>
      <c r="J23" s="20" t="n">
        <v>0.69834586</v>
      </c>
      <c r="K23" s="18" t="n">
        <v>15.95946328</v>
      </c>
      <c r="L23" s="20" t="n">
        <v>0.60155534</v>
      </c>
      <c r="M23" s="18" t="n">
        <v>7.95680853</v>
      </c>
      <c r="N23" s="20" t="n">
        <v>0.41576787</v>
      </c>
      <c r="O23" s="18" t="n">
        <v>0.42133272</v>
      </c>
      <c r="P23" s="20" t="n">
        <v>0.10175451</v>
      </c>
      <c r="Q23" s="18" t="s">
        <v>182</v>
      </c>
      <c r="R23" s="20" t="s">
        <v>182</v>
      </c>
      <c r="S23" s="18" t="n">
        <v>0</v>
      </c>
      <c r="T23" s="20" t="n">
        <v>0</v>
      </c>
      <c r="U23" s="18" t="n">
        <v>0</v>
      </c>
      <c r="V23" s="20" t="n">
        <v>0</v>
      </c>
      <c r="W23" s="18" t="n">
        <v>7.2036071</v>
      </c>
      <c r="X23" s="20" t="n">
        <v>0.5017538</v>
      </c>
    </row>
    <row r="24" spans="1:24">
      <c r="A24" s="15" t="s">
        <v>199</v>
      </c>
      <c r="B24" s="17" t="n">
        <v>6647</v>
      </c>
      <c r="C24" s="18">
        <f>(20.0/B24*100)</f>
        <v/>
      </c>
      <c r="D24" s="19" t="n">
        <v>6627</v>
      </c>
      <c r="E24" s="18" t="n">
        <v>83.59344985</v>
      </c>
      <c r="F24" s="20" t="n">
        <v>0.95901855</v>
      </c>
      <c r="G24" s="18" t="n">
        <v>9.277087549999999</v>
      </c>
      <c r="H24" s="20" t="n">
        <v>0.45168402</v>
      </c>
      <c r="I24" s="18" t="n">
        <v>2.79245556</v>
      </c>
      <c r="J24" s="20" t="n">
        <v>0.36469119</v>
      </c>
      <c r="K24" s="18" t="n">
        <v>0.98944289</v>
      </c>
      <c r="L24" s="20" t="n">
        <v>0.16642139</v>
      </c>
      <c r="M24" s="18" t="n">
        <v>0.79960611</v>
      </c>
      <c r="N24" s="20" t="n">
        <v>0.14874178</v>
      </c>
      <c r="O24" s="18" t="n">
        <v>0.74285009</v>
      </c>
      <c r="P24" s="20" t="n">
        <v>0.1355868</v>
      </c>
      <c r="Q24" s="18" t="s">
        <v>182</v>
      </c>
      <c r="R24" s="20" t="s">
        <v>182</v>
      </c>
      <c r="S24" s="18" t="n">
        <v>0</v>
      </c>
      <c r="T24" s="20" t="n">
        <v>0</v>
      </c>
      <c r="U24" s="18" t="n">
        <v>0</v>
      </c>
      <c r="V24" s="20" t="n">
        <v>0</v>
      </c>
      <c r="W24" s="18" t="n">
        <v>1.80510794</v>
      </c>
      <c r="X24" s="20" t="n">
        <v>0.29846465</v>
      </c>
    </row>
    <row r="25" spans="1:24">
      <c r="A25" s="15" t="s">
        <v>200</v>
      </c>
      <c r="B25" s="17" t="n">
        <v>5581</v>
      </c>
      <c r="C25" s="18">
        <f>(28.0/B25*100)</f>
        <v/>
      </c>
      <c r="D25" s="19" t="n">
        <v>5553</v>
      </c>
      <c r="E25" s="18" t="n">
        <v>42.72014212</v>
      </c>
      <c r="F25" s="20" t="n">
        <v>1.01138796</v>
      </c>
      <c r="G25" s="18" t="n">
        <v>27.1735452</v>
      </c>
      <c r="H25" s="20" t="n">
        <v>0.67786645</v>
      </c>
      <c r="I25" s="18" t="n">
        <v>18.67008042</v>
      </c>
      <c r="J25" s="20" t="n">
        <v>0.5766053</v>
      </c>
      <c r="K25" s="18" t="n">
        <v>7.03599126</v>
      </c>
      <c r="L25" s="20" t="n">
        <v>0.50526927</v>
      </c>
      <c r="M25" s="18" t="n">
        <v>3.02630598</v>
      </c>
      <c r="N25" s="20" t="n">
        <v>0.31125371</v>
      </c>
      <c r="O25" s="18" t="n">
        <v>0.26888821</v>
      </c>
      <c r="P25" s="20" t="n">
        <v>0.07687529999999999</v>
      </c>
      <c r="Q25" s="18" t="s">
        <v>182</v>
      </c>
      <c r="R25" s="20" t="s">
        <v>182</v>
      </c>
      <c r="S25" s="18" t="n">
        <v>0</v>
      </c>
      <c r="T25" s="20" t="n">
        <v>0</v>
      </c>
      <c r="U25" s="18" t="n">
        <v>0</v>
      </c>
      <c r="V25" s="20" t="n">
        <v>0</v>
      </c>
      <c r="W25" s="18" t="n">
        <v>1.10504681</v>
      </c>
      <c r="X25" s="20" t="n">
        <v>0.16350316</v>
      </c>
    </row>
    <row r="26" spans="1:24">
      <c r="A26" s="15" t="s">
        <v>201</v>
      </c>
      <c r="B26" s="17" t="n">
        <v>4869</v>
      </c>
      <c r="C26" s="18">
        <f>(102.0/B26*100)</f>
        <v/>
      </c>
      <c r="D26" s="19" t="n">
        <v>4767</v>
      </c>
      <c r="E26" s="18" t="n">
        <v>27.55782898</v>
      </c>
      <c r="F26" s="20" t="n">
        <v>1.07957381</v>
      </c>
      <c r="G26" s="18" t="n">
        <v>16.58507666</v>
      </c>
      <c r="H26" s="20" t="n">
        <v>0.65892975</v>
      </c>
      <c r="I26" s="18" t="n">
        <v>16.98674658</v>
      </c>
      <c r="J26" s="20" t="n">
        <v>0.66315985</v>
      </c>
      <c r="K26" s="18" t="n">
        <v>19.19500536</v>
      </c>
      <c r="L26" s="20" t="n">
        <v>0.66484414</v>
      </c>
      <c r="M26" s="18" t="n">
        <v>15.45811789</v>
      </c>
      <c r="N26" s="20" t="n">
        <v>0.71713454</v>
      </c>
      <c r="O26" s="18" t="n">
        <v>0</v>
      </c>
      <c r="P26" s="20" t="n">
        <v>0</v>
      </c>
      <c r="Q26" s="18" t="s">
        <v>182</v>
      </c>
      <c r="R26" s="20" t="s">
        <v>182</v>
      </c>
      <c r="S26" s="18" t="n">
        <v>0</v>
      </c>
      <c r="T26" s="20" t="n">
        <v>0</v>
      </c>
      <c r="U26" s="18" t="n">
        <v>0</v>
      </c>
      <c r="V26" s="20" t="n">
        <v>0</v>
      </c>
      <c r="W26" s="18" t="n">
        <v>4.21722453</v>
      </c>
      <c r="X26" s="20" t="n">
        <v>0.36370424</v>
      </c>
    </row>
    <row r="27" spans="1:24">
      <c r="A27" s="15" t="s">
        <v>202</v>
      </c>
      <c r="B27" s="17" t="n">
        <v>5299</v>
      </c>
      <c r="C27" s="18">
        <f>(186.0/B27*100)</f>
        <v/>
      </c>
      <c r="D27" s="19" t="n">
        <v>5113</v>
      </c>
      <c r="E27" s="18" t="n">
        <v>44.30462698</v>
      </c>
      <c r="F27" s="20" t="n">
        <v>0.56589015</v>
      </c>
      <c r="G27" s="18" t="n">
        <v>15.68170809</v>
      </c>
      <c r="H27" s="20" t="n">
        <v>0.53027712</v>
      </c>
      <c r="I27" s="18" t="n">
        <v>13.11815808</v>
      </c>
      <c r="J27" s="20" t="n">
        <v>0.42043324</v>
      </c>
      <c r="K27" s="18" t="n">
        <v>7.13140801</v>
      </c>
      <c r="L27" s="20" t="n">
        <v>0.33971653</v>
      </c>
      <c r="M27" s="18" t="n">
        <v>5.43523014</v>
      </c>
      <c r="N27" s="20" t="n">
        <v>0.32607371</v>
      </c>
      <c r="O27" s="18" t="n">
        <v>1.21075947</v>
      </c>
      <c r="P27" s="20" t="n">
        <v>0.13630639</v>
      </c>
      <c r="Q27" s="18" t="s">
        <v>182</v>
      </c>
      <c r="R27" s="20" t="s">
        <v>182</v>
      </c>
      <c r="S27" s="18" t="n">
        <v>0</v>
      </c>
      <c r="T27" s="20" t="n">
        <v>0</v>
      </c>
      <c r="U27" s="18" t="n">
        <v>0</v>
      </c>
      <c r="V27" s="20" t="n">
        <v>0</v>
      </c>
      <c r="W27" s="18" t="n">
        <v>13.11810923</v>
      </c>
      <c r="X27" s="20" t="n">
        <v>0.41323714</v>
      </c>
    </row>
    <row r="28" spans="1:24">
      <c r="A28" s="15" t="s">
        <v>203</v>
      </c>
      <c r="B28" s="17" t="n">
        <v>7568</v>
      </c>
      <c r="C28" s="18">
        <f>(135.0/B28*100)</f>
        <v/>
      </c>
      <c r="D28" s="19" t="n">
        <v>7433</v>
      </c>
      <c r="E28" s="18" t="n">
        <v>51.18057911</v>
      </c>
      <c r="F28" s="20" t="n">
        <v>1.11929022</v>
      </c>
      <c r="G28" s="18" t="n">
        <v>16.08611753</v>
      </c>
      <c r="H28" s="20" t="n">
        <v>0.61340387</v>
      </c>
      <c r="I28" s="18" t="n">
        <v>12.83804072</v>
      </c>
      <c r="J28" s="20" t="n">
        <v>0.53681654</v>
      </c>
      <c r="K28" s="18" t="n">
        <v>9.48878337</v>
      </c>
      <c r="L28" s="20" t="n">
        <v>0.48374621</v>
      </c>
      <c r="M28" s="18" t="n">
        <v>5.25778177</v>
      </c>
      <c r="N28" s="20" t="n">
        <v>0.38682339</v>
      </c>
      <c r="O28" s="18" t="n">
        <v>2.26184378</v>
      </c>
      <c r="P28" s="20" t="n">
        <v>0.33063322</v>
      </c>
      <c r="Q28" s="18" t="s">
        <v>182</v>
      </c>
      <c r="R28" s="20" t="s">
        <v>182</v>
      </c>
      <c r="S28" s="18" t="n">
        <v>0</v>
      </c>
      <c r="T28" s="20" t="n">
        <v>0</v>
      </c>
      <c r="U28" s="18" t="n">
        <v>0</v>
      </c>
      <c r="V28" s="20" t="n">
        <v>0</v>
      </c>
      <c r="W28" s="18" t="n">
        <v>2.88685373</v>
      </c>
      <c r="X28" s="20" t="n">
        <v>0.34258627</v>
      </c>
    </row>
    <row r="29" spans="1:24">
      <c r="A29" s="15" t="s">
        <v>204</v>
      </c>
      <c r="B29" s="17" t="n">
        <v>5385</v>
      </c>
      <c r="C29" s="18">
        <f>(37.0/B29*100)</f>
        <v/>
      </c>
      <c r="D29" s="19" t="n">
        <v>5348</v>
      </c>
      <c r="E29" s="18" t="n">
        <v>17.64406435</v>
      </c>
      <c r="F29" s="20" t="n">
        <v>0.77019203</v>
      </c>
      <c r="G29" s="18" t="n">
        <v>13.40139905</v>
      </c>
      <c r="H29" s="20" t="n">
        <v>0.55657956</v>
      </c>
      <c r="I29" s="18" t="n">
        <v>21.4571958</v>
      </c>
      <c r="J29" s="20" t="n">
        <v>0.6302812800000001</v>
      </c>
      <c r="K29" s="18" t="n">
        <v>25.09838074</v>
      </c>
      <c r="L29" s="20" t="n">
        <v>0.80927849</v>
      </c>
      <c r="M29" s="18" t="n">
        <v>16.99903012</v>
      </c>
      <c r="N29" s="20" t="n">
        <v>0.80141707</v>
      </c>
      <c r="O29" s="18" t="n">
        <v>0.11230563</v>
      </c>
      <c r="P29" s="20" t="n">
        <v>0.03615354</v>
      </c>
      <c r="Q29" s="18" t="s">
        <v>182</v>
      </c>
      <c r="R29" s="20" t="s">
        <v>182</v>
      </c>
      <c r="S29" s="18" t="n">
        <v>2.76962022</v>
      </c>
      <c r="T29" s="20" t="n">
        <v>0.2415476</v>
      </c>
      <c r="U29" s="18" t="n">
        <v>0</v>
      </c>
      <c r="V29" s="20" t="n">
        <v>0</v>
      </c>
      <c r="W29" s="18" t="n">
        <v>2.51800408</v>
      </c>
      <c r="X29" s="20" t="n">
        <v>0.32551571</v>
      </c>
    </row>
    <row r="30" spans="1:24">
      <c r="A30" s="15" t="s">
        <v>205</v>
      </c>
      <c r="B30" s="17" t="n">
        <v>4520</v>
      </c>
      <c r="C30" s="18">
        <f>(577.0/B30*100)</f>
        <v/>
      </c>
      <c r="D30" s="19" t="n">
        <v>3943</v>
      </c>
      <c r="E30" s="18" t="n">
        <v>35.56715638</v>
      </c>
      <c r="F30" s="20" t="n">
        <v>1.04564969</v>
      </c>
      <c r="G30" s="18" t="n">
        <v>21.45340991</v>
      </c>
      <c r="H30" s="20" t="n">
        <v>0.7026038100000001</v>
      </c>
      <c r="I30" s="18" t="n">
        <v>18.71166286</v>
      </c>
      <c r="J30" s="20" t="n">
        <v>0.81465056</v>
      </c>
      <c r="K30" s="18" t="n">
        <v>9.542730300000001</v>
      </c>
      <c r="L30" s="20" t="n">
        <v>0.50564358</v>
      </c>
      <c r="M30" s="18" t="n">
        <v>5.07045678</v>
      </c>
      <c r="N30" s="20" t="n">
        <v>0.49321474</v>
      </c>
      <c r="O30" s="18" t="n">
        <v>0.80788731</v>
      </c>
      <c r="P30" s="20" t="n">
        <v>0.15690365</v>
      </c>
      <c r="Q30" s="18" t="s">
        <v>182</v>
      </c>
      <c r="R30" s="20" t="s">
        <v>182</v>
      </c>
      <c r="S30" s="18" t="n">
        <v>0</v>
      </c>
      <c r="T30" s="20" t="n">
        <v>0</v>
      </c>
      <c r="U30" s="18" t="n">
        <v>0</v>
      </c>
      <c r="V30" s="20" t="n">
        <v>0</v>
      </c>
      <c r="W30" s="18" t="n">
        <v>8.84669646</v>
      </c>
      <c r="X30" s="20" t="n">
        <v>0.78665944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36.29407917</v>
      </c>
      <c r="F32" s="20" t="n">
        <v>1.58742798</v>
      </c>
      <c r="G32" s="18" t="n">
        <v>16.92107912</v>
      </c>
      <c r="H32" s="20" t="n">
        <v>0.60038949</v>
      </c>
      <c r="I32" s="18" t="n">
        <v>17.62676845</v>
      </c>
      <c r="J32" s="20" t="n">
        <v>0.75023593</v>
      </c>
      <c r="K32" s="18" t="n">
        <v>14.18762959</v>
      </c>
      <c r="L32" s="20" t="n">
        <v>0.7613579</v>
      </c>
      <c r="M32" s="18" t="n">
        <v>10.77840878</v>
      </c>
      <c r="N32" s="20" t="n">
        <v>0.83158856</v>
      </c>
      <c r="O32" s="18" t="n">
        <v>0.34528398</v>
      </c>
      <c r="P32" s="20" t="n">
        <v>0.08411763</v>
      </c>
      <c r="Q32" s="18" t="s">
        <v>182</v>
      </c>
      <c r="R32" s="20" t="s">
        <v>182</v>
      </c>
      <c r="S32" s="18" t="n">
        <v>0</v>
      </c>
      <c r="T32" s="20" t="n">
        <v>0</v>
      </c>
      <c r="U32" s="18" t="n">
        <v>0</v>
      </c>
      <c r="V32" s="20" t="n">
        <v>0</v>
      </c>
      <c r="W32" s="18" t="n">
        <v>3.84675091</v>
      </c>
      <c r="X32" s="20" t="n">
        <v>0.33258321</v>
      </c>
    </row>
    <row r="33" spans="1:24">
      <c r="A33" s="15" t="s">
        <v>208</v>
      </c>
      <c r="B33" s="17" t="n">
        <v>7325</v>
      </c>
      <c r="C33" s="18">
        <f>(246.0/B33*100)</f>
        <v/>
      </c>
      <c r="D33" s="19" t="n">
        <v>7079</v>
      </c>
      <c r="E33" s="18" t="n">
        <v>37.82902128</v>
      </c>
      <c r="F33" s="20" t="n">
        <v>0.9899396</v>
      </c>
      <c r="G33" s="18" t="n">
        <v>24.70836157</v>
      </c>
      <c r="H33" s="20" t="n">
        <v>0.57946626</v>
      </c>
      <c r="I33" s="18" t="n">
        <v>17.90380202</v>
      </c>
      <c r="J33" s="20" t="n">
        <v>0.54890669</v>
      </c>
      <c r="K33" s="18" t="n">
        <v>9.805390470000001</v>
      </c>
      <c r="L33" s="20" t="n">
        <v>0.42955392</v>
      </c>
      <c r="M33" s="18" t="n">
        <v>5.44880223</v>
      </c>
      <c r="N33" s="20" t="n">
        <v>0.37578398</v>
      </c>
      <c r="O33" s="18" t="n">
        <v>0.23146691</v>
      </c>
      <c r="P33" s="20" t="n">
        <v>0.06110415</v>
      </c>
      <c r="Q33" s="18" t="s">
        <v>182</v>
      </c>
      <c r="R33" s="20" t="s">
        <v>182</v>
      </c>
      <c r="S33" s="18" t="n">
        <v>0</v>
      </c>
      <c r="T33" s="20" t="n">
        <v>0</v>
      </c>
      <c r="U33" s="18" t="n">
        <v>0</v>
      </c>
      <c r="V33" s="20" t="n">
        <v>0</v>
      </c>
      <c r="W33" s="18" t="n">
        <v>4.07315552</v>
      </c>
      <c r="X33" s="20" t="n">
        <v>0.36307118</v>
      </c>
    </row>
    <row r="34" spans="1:24">
      <c r="A34" s="15" t="s">
        <v>209</v>
      </c>
      <c r="B34" s="17" t="n">
        <v>6350</v>
      </c>
      <c r="C34" s="18">
        <f>(87.0/B34*100)</f>
        <v/>
      </c>
      <c r="D34" s="19" t="n">
        <v>6263</v>
      </c>
      <c r="E34" s="18" t="n">
        <v>27.69401558</v>
      </c>
      <c r="F34" s="20" t="n">
        <v>1.13211119</v>
      </c>
      <c r="G34" s="18" t="n">
        <v>15.63894061</v>
      </c>
      <c r="H34" s="20" t="n">
        <v>0.57180836</v>
      </c>
      <c r="I34" s="18" t="n">
        <v>14.26721446</v>
      </c>
      <c r="J34" s="20" t="n">
        <v>0.5040935</v>
      </c>
      <c r="K34" s="18" t="n">
        <v>14.83303244</v>
      </c>
      <c r="L34" s="20" t="n">
        <v>0.68224734</v>
      </c>
      <c r="M34" s="18" t="n">
        <v>16.395894</v>
      </c>
      <c r="N34" s="20" t="n">
        <v>0.9074257100000001</v>
      </c>
      <c r="O34" s="18" t="n">
        <v>1.16659714</v>
      </c>
      <c r="P34" s="20" t="n">
        <v>0.13799501</v>
      </c>
      <c r="Q34" s="18" t="s">
        <v>182</v>
      </c>
      <c r="R34" s="20" t="s">
        <v>182</v>
      </c>
      <c r="S34" s="18" t="n">
        <v>2.58008762</v>
      </c>
      <c r="T34" s="20" t="n">
        <v>0.5353811000000001</v>
      </c>
      <c r="U34" s="18" t="n">
        <v>0</v>
      </c>
      <c r="V34" s="20" t="n">
        <v>0</v>
      </c>
      <c r="W34" s="18" t="n">
        <v>7.42421816</v>
      </c>
      <c r="X34" s="20" t="n">
        <v>0.60385725</v>
      </c>
    </row>
    <row r="35" spans="1:24">
      <c r="A35" s="15" t="s">
        <v>210</v>
      </c>
      <c r="B35" s="17" t="n">
        <v>6406</v>
      </c>
      <c r="C35" s="18">
        <f>(76.0/B35*100)</f>
        <v/>
      </c>
      <c r="D35" s="19" t="n">
        <v>6330</v>
      </c>
      <c r="E35" s="18" t="n">
        <v>17.39698157</v>
      </c>
      <c r="F35" s="20" t="n">
        <v>0.5467581500000001</v>
      </c>
      <c r="G35" s="18" t="n">
        <v>18.78633405</v>
      </c>
      <c r="H35" s="20" t="n">
        <v>0.70264693</v>
      </c>
      <c r="I35" s="18" t="n">
        <v>23.32892102</v>
      </c>
      <c r="J35" s="20" t="n">
        <v>0.67860868</v>
      </c>
      <c r="K35" s="18" t="n">
        <v>19.23338589</v>
      </c>
      <c r="L35" s="20" t="n">
        <v>0.5396914900000001</v>
      </c>
      <c r="M35" s="18" t="n">
        <v>14.17034075</v>
      </c>
      <c r="N35" s="20" t="n">
        <v>0.48827415</v>
      </c>
      <c r="O35" s="18" t="n">
        <v>0.52845563</v>
      </c>
      <c r="P35" s="20" t="n">
        <v>0.09285879</v>
      </c>
      <c r="Q35" s="18" t="s">
        <v>182</v>
      </c>
      <c r="R35" s="20" t="s">
        <v>182</v>
      </c>
      <c r="S35" s="18" t="n">
        <v>1.04219496</v>
      </c>
      <c r="T35" s="20" t="n">
        <v>0.05701847</v>
      </c>
      <c r="U35" s="18" t="n">
        <v>0</v>
      </c>
      <c r="V35" s="20" t="n">
        <v>0</v>
      </c>
      <c r="W35" s="18" t="n">
        <v>5.51338613</v>
      </c>
      <c r="X35" s="20" t="n">
        <v>0.2522654</v>
      </c>
    </row>
    <row r="36" spans="1:24">
      <c r="A36" s="15" t="s">
        <v>211</v>
      </c>
      <c r="B36" s="17" t="n">
        <v>6736</v>
      </c>
      <c r="C36" s="18">
        <f>(54.0/B36*100)</f>
        <v/>
      </c>
      <c r="D36" s="19" t="n">
        <v>6682</v>
      </c>
      <c r="E36" s="18" t="n">
        <v>50.15910241</v>
      </c>
      <c r="F36" s="20" t="n">
        <v>1.09677166</v>
      </c>
      <c r="G36" s="18" t="n">
        <v>19.52423195</v>
      </c>
      <c r="H36" s="20" t="n">
        <v>0.61136634</v>
      </c>
      <c r="I36" s="18" t="n">
        <v>13.73949143</v>
      </c>
      <c r="J36" s="20" t="n">
        <v>0.69172891</v>
      </c>
      <c r="K36" s="18" t="n">
        <v>6.977616</v>
      </c>
      <c r="L36" s="20" t="n">
        <v>0.39486604</v>
      </c>
      <c r="M36" s="18" t="n">
        <v>4.28043404</v>
      </c>
      <c r="N36" s="20" t="n">
        <v>0.33471997</v>
      </c>
      <c r="O36" s="18" t="n">
        <v>0.41568488</v>
      </c>
      <c r="P36" s="20" t="n">
        <v>0.08133863</v>
      </c>
      <c r="Q36" s="18" t="s">
        <v>182</v>
      </c>
      <c r="R36" s="20" t="s">
        <v>182</v>
      </c>
      <c r="S36" s="18" t="n">
        <v>0</v>
      </c>
      <c r="T36" s="20" t="n">
        <v>0</v>
      </c>
      <c r="U36" s="18" t="n">
        <v>0</v>
      </c>
      <c r="V36" s="20" t="n">
        <v>0</v>
      </c>
      <c r="W36" s="18" t="n">
        <v>4.90343929</v>
      </c>
      <c r="X36" s="20" t="n">
        <v>0.32284524</v>
      </c>
    </row>
    <row r="37" spans="1:24">
      <c r="A37" s="15" t="s">
        <v>212</v>
      </c>
      <c r="B37" s="17" t="n">
        <v>5458</v>
      </c>
      <c r="C37" s="18">
        <f>(271.0/B37*100)</f>
        <v/>
      </c>
      <c r="D37" s="19" t="n">
        <v>5187</v>
      </c>
      <c r="E37" s="18" t="n">
        <v>46.70885603</v>
      </c>
      <c r="F37" s="20" t="n">
        <v>1.5045368</v>
      </c>
      <c r="G37" s="18" t="n">
        <v>12.98987049</v>
      </c>
      <c r="H37" s="20" t="n">
        <v>0.52265211</v>
      </c>
      <c r="I37" s="18" t="n">
        <v>13.28923833</v>
      </c>
      <c r="J37" s="20" t="n">
        <v>0.65648618</v>
      </c>
      <c r="K37" s="18" t="n">
        <v>8.506775380000001</v>
      </c>
      <c r="L37" s="20" t="n">
        <v>0.60823793</v>
      </c>
      <c r="M37" s="18" t="n">
        <v>6.03432513</v>
      </c>
      <c r="N37" s="20" t="n">
        <v>0.39889942</v>
      </c>
      <c r="O37" s="18" t="n">
        <v>0.78801617</v>
      </c>
      <c r="P37" s="20" t="n">
        <v>0.13947193</v>
      </c>
      <c r="Q37" s="18" t="s">
        <v>182</v>
      </c>
      <c r="R37" s="20" t="s">
        <v>182</v>
      </c>
      <c r="S37" s="18" t="n">
        <v>0</v>
      </c>
      <c r="T37" s="20" t="n">
        <v>0</v>
      </c>
      <c r="U37" s="18" t="n">
        <v>0</v>
      </c>
      <c r="V37" s="20" t="n">
        <v>0</v>
      </c>
      <c r="W37" s="18" t="n">
        <v>11.68291846</v>
      </c>
      <c r="X37" s="20" t="n">
        <v>0.97798748</v>
      </c>
    </row>
    <row r="38" spans="1:24">
      <c r="A38" s="15" t="s">
        <v>213</v>
      </c>
      <c r="B38" s="17" t="n">
        <v>5860</v>
      </c>
      <c r="C38" s="18">
        <f>(68.0/B38*100)</f>
        <v/>
      </c>
      <c r="D38" s="19" t="n">
        <v>5792</v>
      </c>
      <c r="E38" s="18" t="n">
        <v>55.22886286</v>
      </c>
      <c r="F38" s="20" t="n">
        <v>1.34674594</v>
      </c>
      <c r="G38" s="18" t="n">
        <v>14.79114351</v>
      </c>
      <c r="H38" s="20" t="n">
        <v>0.57124308</v>
      </c>
      <c r="I38" s="18" t="n">
        <v>11.76736427</v>
      </c>
      <c r="J38" s="20" t="n">
        <v>0.7580875500000001</v>
      </c>
      <c r="K38" s="18" t="n">
        <v>4.88219434</v>
      </c>
      <c r="L38" s="20" t="n">
        <v>0.35154778</v>
      </c>
      <c r="M38" s="18" t="n">
        <v>2.73936316</v>
      </c>
      <c r="N38" s="20" t="n">
        <v>0.24677293</v>
      </c>
      <c r="O38" s="18" t="n">
        <v>0.63908881</v>
      </c>
      <c r="P38" s="20" t="n">
        <v>0.12651194</v>
      </c>
      <c r="Q38" s="18" t="s">
        <v>182</v>
      </c>
      <c r="R38" s="20" t="s">
        <v>182</v>
      </c>
      <c r="S38" s="18" t="n">
        <v>0</v>
      </c>
      <c r="T38" s="20" t="n">
        <v>0</v>
      </c>
      <c r="U38" s="18" t="n">
        <v>0</v>
      </c>
      <c r="V38" s="20" t="n">
        <v>0</v>
      </c>
      <c r="W38" s="18" t="n">
        <v>9.951983050000001</v>
      </c>
      <c r="X38" s="20" t="n">
        <v>0.66402048</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41.16821394</v>
      </c>
      <c r="F40" s="20" t="n">
        <v>1.19600425</v>
      </c>
      <c r="G40" s="18" t="n">
        <v>20.63317342</v>
      </c>
      <c r="H40" s="20" t="n">
        <v>0.86591295</v>
      </c>
      <c r="I40" s="18" t="n">
        <v>12.66020963</v>
      </c>
      <c r="J40" s="20" t="n">
        <v>0.6589961</v>
      </c>
      <c r="K40" s="18" t="n">
        <v>4.96247674</v>
      </c>
      <c r="L40" s="20" t="n">
        <v>0.40328604</v>
      </c>
      <c r="M40" s="18" t="n">
        <v>3.54138484</v>
      </c>
      <c r="N40" s="20" t="n">
        <v>0.30992087</v>
      </c>
      <c r="O40" s="18" t="n">
        <v>0.41370479</v>
      </c>
      <c r="P40" s="20" t="n">
        <v>0.09597839</v>
      </c>
      <c r="Q40" s="18" t="s">
        <v>182</v>
      </c>
      <c r="R40" s="20" t="s">
        <v>182</v>
      </c>
      <c r="S40" s="18" t="n">
        <v>9.003766690000001</v>
      </c>
      <c r="T40" s="20" t="n">
        <v>0.20144504</v>
      </c>
      <c r="U40" s="18" t="n">
        <v>0</v>
      </c>
      <c r="V40" s="20" t="n">
        <v>0</v>
      </c>
      <c r="W40" s="18" t="n">
        <v>7.61706994</v>
      </c>
      <c r="X40" s="20" t="n">
        <v>0.77975354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30.14952172</v>
      </c>
      <c r="F46" s="20" t="n">
        <v>0.86258583</v>
      </c>
      <c r="G46" s="18" t="n">
        <v>9.821572740000001</v>
      </c>
      <c r="H46" s="20" t="n">
        <v>0.39460568</v>
      </c>
      <c r="I46" s="18" t="n">
        <v>8.303584170000001</v>
      </c>
      <c r="J46" s="20" t="n">
        <v>0.3890846</v>
      </c>
      <c r="K46" s="18" t="n">
        <v>7.33599666</v>
      </c>
      <c r="L46" s="20" t="n">
        <v>0.29844048</v>
      </c>
      <c r="M46" s="18" t="n">
        <v>5.36157304</v>
      </c>
      <c r="N46" s="20" t="n">
        <v>0.23602142</v>
      </c>
      <c r="O46" s="18" t="n">
        <v>1.14077814</v>
      </c>
      <c r="P46" s="20" t="n">
        <v>0.1017309</v>
      </c>
      <c r="Q46" s="18" t="s">
        <v>182</v>
      </c>
      <c r="R46" s="20" t="s">
        <v>182</v>
      </c>
      <c r="S46" s="18" t="n">
        <v>0</v>
      </c>
      <c r="T46" s="20" t="n">
        <v>0</v>
      </c>
      <c r="U46" s="18" t="n">
        <v>0</v>
      </c>
      <c r="V46" s="20" t="n">
        <v>0</v>
      </c>
      <c r="W46" s="18" t="n">
        <v>37.88697353</v>
      </c>
      <c r="X46" s="20" t="n">
        <v>1.25291235</v>
      </c>
    </row>
    <row r="47" spans="1:24">
      <c r="A47" s="15" t="s">
        <v>222</v>
      </c>
      <c r="B47" s="17" t="n">
        <v>5928</v>
      </c>
      <c r="C47" s="18">
        <f>(162.0/B47*100)</f>
        <v/>
      </c>
      <c r="D47" s="19" t="n">
        <v>5766</v>
      </c>
      <c r="E47" s="18" t="n">
        <v>29.17389819</v>
      </c>
      <c r="F47" s="20" t="n">
        <v>1.03330703</v>
      </c>
      <c r="G47" s="18" t="n">
        <v>17.41927438</v>
      </c>
      <c r="H47" s="20" t="n">
        <v>0.6592580099999999</v>
      </c>
      <c r="I47" s="18" t="n">
        <v>13.01679436</v>
      </c>
      <c r="J47" s="20" t="n">
        <v>0.48794947</v>
      </c>
      <c r="K47" s="18" t="n">
        <v>11.46956334</v>
      </c>
      <c r="L47" s="20" t="n">
        <v>0.38468306</v>
      </c>
      <c r="M47" s="18" t="n">
        <v>9.278317149999999</v>
      </c>
      <c r="N47" s="20" t="n">
        <v>0.43157467</v>
      </c>
      <c r="O47" s="18" t="n">
        <v>1.43860706</v>
      </c>
      <c r="P47" s="20" t="n">
        <v>0.18756808</v>
      </c>
      <c r="Q47" s="18" t="s">
        <v>182</v>
      </c>
      <c r="R47" s="20" t="s">
        <v>182</v>
      </c>
      <c r="S47" s="18" t="n">
        <v>0</v>
      </c>
      <c r="T47" s="20" t="n">
        <v>0</v>
      </c>
      <c r="U47" s="18" t="n">
        <v>0</v>
      </c>
      <c r="V47" s="20" t="n">
        <v>0</v>
      </c>
      <c r="W47" s="18" t="n">
        <v>18.20354552</v>
      </c>
      <c r="X47" s="20" t="n">
        <v>1.15902156</v>
      </c>
    </row>
    <row r="48" spans="1:24">
      <c r="A48" s="15" t="s">
        <v>223</v>
      </c>
      <c r="B48" s="17" t="n">
        <v>9841</v>
      </c>
      <c r="C48" s="18">
        <f>(19.0/B48*100)</f>
        <v/>
      </c>
      <c r="D48" s="19" t="n">
        <v>9822</v>
      </c>
      <c r="E48" s="18" t="n">
        <v>66.45789265000001</v>
      </c>
      <c r="F48" s="20" t="n">
        <v>1.03323083</v>
      </c>
      <c r="G48" s="18" t="n">
        <v>14.16183282</v>
      </c>
      <c r="H48" s="20" t="n">
        <v>0.54619641</v>
      </c>
      <c r="I48" s="18" t="n">
        <v>10.60510685</v>
      </c>
      <c r="J48" s="20" t="n">
        <v>0.51215599</v>
      </c>
      <c r="K48" s="18" t="n">
        <v>2.61026106</v>
      </c>
      <c r="L48" s="20" t="n">
        <v>0.23313999</v>
      </c>
      <c r="M48" s="18" t="n">
        <v>2.31573272</v>
      </c>
      <c r="N48" s="20" t="n">
        <v>0.26772051</v>
      </c>
      <c r="O48" s="18" t="n">
        <v>2.15559195</v>
      </c>
      <c r="P48" s="20" t="n">
        <v>0.33339127</v>
      </c>
      <c r="Q48" s="18" t="s">
        <v>182</v>
      </c>
      <c r="R48" s="20" t="s">
        <v>182</v>
      </c>
      <c r="S48" s="18" t="n">
        <v>0</v>
      </c>
      <c r="T48" s="20" t="n">
        <v>0</v>
      </c>
      <c r="U48" s="18" t="n">
        <v>0</v>
      </c>
      <c r="V48" s="20" t="n">
        <v>0</v>
      </c>
      <c r="W48" s="18" t="n">
        <v>1.69358195</v>
      </c>
      <c r="X48" s="20" t="n">
        <v>0.42415604</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45.6137064</v>
      </c>
      <c r="F50" s="20" t="n">
        <v>1.00694917</v>
      </c>
      <c r="G50" s="18" t="n">
        <v>13.52381531</v>
      </c>
      <c r="H50" s="20" t="n">
        <v>0.45640915</v>
      </c>
      <c r="I50" s="18" t="n">
        <v>12.45025916</v>
      </c>
      <c r="J50" s="20" t="n">
        <v>0.51255341</v>
      </c>
      <c r="K50" s="18" t="n">
        <v>11.30155145</v>
      </c>
      <c r="L50" s="20" t="n">
        <v>0.50494275</v>
      </c>
      <c r="M50" s="18" t="n">
        <v>6.93107909</v>
      </c>
      <c r="N50" s="20" t="n">
        <v>0.32926091</v>
      </c>
      <c r="O50" s="18" t="n">
        <v>1.74613723</v>
      </c>
      <c r="P50" s="20" t="n">
        <v>0.26468044</v>
      </c>
      <c r="Q50" s="18" t="s">
        <v>182</v>
      </c>
      <c r="R50" s="20" t="s">
        <v>182</v>
      </c>
      <c r="S50" s="18" t="n">
        <v>0</v>
      </c>
      <c r="T50" s="20" t="n">
        <v>0</v>
      </c>
      <c r="U50" s="18" t="n">
        <v>0</v>
      </c>
      <c r="V50" s="20" t="n">
        <v>0</v>
      </c>
      <c r="W50" s="18" t="n">
        <v>8.43345135</v>
      </c>
      <c r="X50" s="20" t="n">
        <v>0.69494621</v>
      </c>
    </row>
    <row r="51" spans="1:24">
      <c r="A51" s="15" t="s">
        <v>226</v>
      </c>
      <c r="B51" s="17" t="n">
        <v>6866</v>
      </c>
      <c r="C51" s="18">
        <f>(117.0/B51*100)</f>
        <v/>
      </c>
      <c r="D51" s="19" t="n">
        <v>6749</v>
      </c>
      <c r="E51" s="18" t="n">
        <v>44.58393864</v>
      </c>
      <c r="F51" s="20" t="n">
        <v>1.2157803</v>
      </c>
      <c r="G51" s="18" t="n">
        <v>10.63184701</v>
      </c>
      <c r="H51" s="20" t="n">
        <v>0.47189834</v>
      </c>
      <c r="I51" s="18" t="n">
        <v>9.78616197</v>
      </c>
      <c r="J51" s="20" t="n">
        <v>0.5151490399999999</v>
      </c>
      <c r="K51" s="18" t="n">
        <v>6.47459664</v>
      </c>
      <c r="L51" s="20" t="n">
        <v>0.40627225</v>
      </c>
      <c r="M51" s="18" t="n">
        <v>6.04341323</v>
      </c>
      <c r="N51" s="20" t="n">
        <v>0.37593053</v>
      </c>
      <c r="O51" s="18" t="n">
        <v>0.58301091</v>
      </c>
      <c r="P51" s="20" t="n">
        <v>0.10105253</v>
      </c>
      <c r="Q51" s="18" t="s">
        <v>182</v>
      </c>
      <c r="R51" s="20" t="s">
        <v>182</v>
      </c>
      <c r="S51" s="18" t="n">
        <v>10.58157789</v>
      </c>
      <c r="T51" s="20" t="n">
        <v>0.61231698</v>
      </c>
      <c r="U51" s="18" t="n">
        <v>0</v>
      </c>
      <c r="V51" s="20" t="n">
        <v>0</v>
      </c>
      <c r="W51" s="18" t="n">
        <v>11.31545371</v>
      </c>
      <c r="X51" s="20" t="n">
        <v>1.22280491</v>
      </c>
    </row>
    <row r="52" spans="1:24">
      <c r="A52" s="15" t="s">
        <v>227</v>
      </c>
      <c r="B52" s="17" t="n">
        <v>5809</v>
      </c>
      <c r="C52" s="18">
        <f>(119.0/B52*100)</f>
        <v/>
      </c>
      <c r="D52" s="19" t="n">
        <v>5690</v>
      </c>
      <c r="E52" s="18" t="n">
        <v>31.26251064</v>
      </c>
      <c r="F52" s="20" t="n">
        <v>1.06130016</v>
      </c>
      <c r="G52" s="18" t="n">
        <v>26.58130262</v>
      </c>
      <c r="H52" s="20" t="n">
        <v>0.75898031</v>
      </c>
      <c r="I52" s="18" t="n">
        <v>18.17280878</v>
      </c>
      <c r="J52" s="20" t="n">
        <v>0.67015861</v>
      </c>
      <c r="K52" s="18" t="n">
        <v>10.16586612</v>
      </c>
      <c r="L52" s="20" t="n">
        <v>0.52854896</v>
      </c>
      <c r="M52" s="18" t="n">
        <v>7.30927281</v>
      </c>
      <c r="N52" s="20" t="n">
        <v>0.64245829</v>
      </c>
      <c r="O52" s="18" t="n">
        <v>0.34059407</v>
      </c>
      <c r="P52" s="20" t="n">
        <v>0.08846993</v>
      </c>
      <c r="Q52" s="18" t="s">
        <v>182</v>
      </c>
      <c r="R52" s="20" t="s">
        <v>182</v>
      </c>
      <c r="S52" s="18" t="n">
        <v>0</v>
      </c>
      <c r="T52" s="20" t="n">
        <v>0</v>
      </c>
      <c r="U52" s="18" t="n">
        <v>0</v>
      </c>
      <c r="V52" s="20" t="n">
        <v>0</v>
      </c>
      <c r="W52" s="18" t="n">
        <v>6.16764495</v>
      </c>
      <c r="X52" s="20" t="n">
        <v>0.4971134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40.30146226</v>
      </c>
      <c r="F54" s="20" t="n">
        <v>1.23041829</v>
      </c>
      <c r="G54" s="18" t="n">
        <v>12.72400902</v>
      </c>
      <c r="H54" s="20" t="n">
        <v>0.63586032</v>
      </c>
      <c r="I54" s="18" t="n">
        <v>10.00859105</v>
      </c>
      <c r="J54" s="20" t="n">
        <v>0.5737365</v>
      </c>
      <c r="K54" s="18" t="n">
        <v>11.06576797</v>
      </c>
      <c r="L54" s="20" t="n">
        <v>0.64167151</v>
      </c>
      <c r="M54" s="18" t="n">
        <v>7.45478402</v>
      </c>
      <c r="N54" s="20" t="n">
        <v>0.50923449</v>
      </c>
      <c r="O54" s="18" t="n">
        <v>3.36640988</v>
      </c>
      <c r="P54" s="20" t="n">
        <v>0.32451355</v>
      </c>
      <c r="Q54" s="18" t="s">
        <v>182</v>
      </c>
      <c r="R54" s="20" t="s">
        <v>182</v>
      </c>
      <c r="S54" s="18" t="n">
        <v>0</v>
      </c>
      <c r="T54" s="20" t="n">
        <v>0</v>
      </c>
      <c r="U54" s="18" t="n">
        <v>0</v>
      </c>
      <c r="V54" s="20" t="n">
        <v>0</v>
      </c>
      <c r="W54" s="18" t="n">
        <v>15.07897581</v>
      </c>
      <c r="X54" s="20" t="n">
        <v>1.02426653</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34.04166952</v>
      </c>
      <c r="F56" s="20" t="n">
        <v>1.199321</v>
      </c>
      <c r="G56" s="18" t="n">
        <v>29.41734136</v>
      </c>
      <c r="H56" s="20" t="n">
        <v>0.78275921</v>
      </c>
      <c r="I56" s="18" t="n">
        <v>22.81170355</v>
      </c>
      <c r="J56" s="20" t="n">
        <v>0.77396836</v>
      </c>
      <c r="K56" s="18" t="n">
        <v>7.1960031</v>
      </c>
      <c r="L56" s="20" t="n">
        <v>0.52232284</v>
      </c>
      <c r="M56" s="18" t="n">
        <v>4.1514881</v>
      </c>
      <c r="N56" s="20" t="n">
        <v>0.34601859</v>
      </c>
      <c r="O56" s="18" t="n">
        <v>0.86016939</v>
      </c>
      <c r="P56" s="20" t="n">
        <v>0.13748164</v>
      </c>
      <c r="Q56" s="18" t="s">
        <v>182</v>
      </c>
      <c r="R56" s="20" t="s">
        <v>182</v>
      </c>
      <c r="S56" s="18" t="n">
        <v>0</v>
      </c>
      <c r="T56" s="20" t="n">
        <v>0</v>
      </c>
      <c r="U56" s="18" t="n">
        <v>0</v>
      </c>
      <c r="V56" s="20" t="n">
        <v>0</v>
      </c>
      <c r="W56" s="18" t="n">
        <v>1.52162497</v>
      </c>
      <c r="X56" s="20" t="n">
        <v>0.2741798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32.39860651</v>
      </c>
      <c r="F61" s="20" t="n">
        <v>1.02582206</v>
      </c>
      <c r="G61" s="18" t="n">
        <v>19.97607256</v>
      </c>
      <c r="H61" s="20" t="n">
        <v>0.58653827</v>
      </c>
      <c r="I61" s="18" t="n">
        <v>18.48007141</v>
      </c>
      <c r="J61" s="20" t="n">
        <v>0.62136767</v>
      </c>
      <c r="K61" s="18" t="n">
        <v>12.58113991</v>
      </c>
      <c r="L61" s="20" t="n">
        <v>0.50784288</v>
      </c>
      <c r="M61" s="18" t="n">
        <v>9.59472083</v>
      </c>
      <c r="N61" s="20" t="n">
        <v>0.46731399</v>
      </c>
      <c r="O61" s="18" t="n">
        <v>1.11512449</v>
      </c>
      <c r="P61" s="20" t="n">
        <v>0.15885075</v>
      </c>
      <c r="Q61" s="18" t="s">
        <v>182</v>
      </c>
      <c r="R61" s="20" t="s">
        <v>182</v>
      </c>
      <c r="S61" s="18" t="n">
        <v>0</v>
      </c>
      <c r="T61" s="20" t="n">
        <v>0</v>
      </c>
      <c r="U61" s="18" t="n">
        <v>0</v>
      </c>
      <c r="V61" s="20" t="n">
        <v>0</v>
      </c>
      <c r="W61" s="18" t="n">
        <v>5.8542643</v>
      </c>
      <c r="X61" s="20" t="n">
        <v>0.66903157</v>
      </c>
    </row>
    <row r="62" spans="1:24">
      <c r="A62" s="15" t="s">
        <v>237</v>
      </c>
      <c r="B62" s="17" t="n">
        <v>4476</v>
      </c>
      <c r="C62" s="18">
        <f>(5.0/B62*100)</f>
        <v/>
      </c>
      <c r="D62" s="19" t="n">
        <v>4471</v>
      </c>
      <c r="E62" s="18" t="n">
        <v>52.85985792</v>
      </c>
      <c r="F62" s="20" t="n">
        <v>0.62367283</v>
      </c>
      <c r="G62" s="18" t="n">
        <v>22.38552267</v>
      </c>
      <c r="H62" s="20" t="n">
        <v>0.55232556</v>
      </c>
      <c r="I62" s="18" t="n">
        <v>16.21953386</v>
      </c>
      <c r="J62" s="20" t="n">
        <v>0.53581368</v>
      </c>
      <c r="K62" s="18" t="n">
        <v>4.34692138</v>
      </c>
      <c r="L62" s="20" t="n">
        <v>0.30842292</v>
      </c>
      <c r="M62" s="18" t="n">
        <v>2.9553668</v>
      </c>
      <c r="N62" s="20" t="n">
        <v>0.25638591</v>
      </c>
      <c r="O62" s="18" t="n">
        <v>0.58527585</v>
      </c>
      <c r="P62" s="20" t="n">
        <v>0.13101018</v>
      </c>
      <c r="Q62" s="18" t="s">
        <v>182</v>
      </c>
      <c r="R62" s="20" t="s">
        <v>182</v>
      </c>
      <c r="S62" s="18" t="n">
        <v>0</v>
      </c>
      <c r="T62" s="20" t="n">
        <v>0</v>
      </c>
      <c r="U62" s="18" t="n">
        <v>0</v>
      </c>
      <c r="V62" s="20" t="n">
        <v>0</v>
      </c>
      <c r="W62" s="18" t="n">
        <v>0.64752151</v>
      </c>
      <c r="X62" s="20" t="n">
        <v>0.11954948</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51.90630765</v>
      </c>
      <c r="F67" s="20" t="n">
        <v>0.84573946</v>
      </c>
      <c r="G67" s="18" t="n">
        <v>15.94360634</v>
      </c>
      <c r="H67" s="20" t="n">
        <v>0.5317260700000001</v>
      </c>
      <c r="I67" s="18" t="n">
        <v>13.37887119</v>
      </c>
      <c r="J67" s="20" t="n">
        <v>0.46597262</v>
      </c>
      <c r="K67" s="18" t="n">
        <v>7.54262517</v>
      </c>
      <c r="L67" s="20" t="n">
        <v>0.38562738</v>
      </c>
      <c r="M67" s="18" t="n">
        <v>2.63998155</v>
      </c>
      <c r="N67" s="20" t="n">
        <v>0.23922228</v>
      </c>
      <c r="O67" s="18" t="n">
        <v>4.25439598</v>
      </c>
      <c r="P67" s="20" t="n">
        <v>0.34243169</v>
      </c>
      <c r="Q67" s="18" t="s">
        <v>182</v>
      </c>
      <c r="R67" s="20" t="s">
        <v>182</v>
      </c>
      <c r="S67" s="18" t="n">
        <v>0</v>
      </c>
      <c r="T67" s="20" t="n">
        <v>0</v>
      </c>
      <c r="U67" s="18" t="n">
        <v>0</v>
      </c>
      <c r="V67" s="20" t="n">
        <v>0</v>
      </c>
      <c r="W67" s="18" t="n">
        <v>4.33421213</v>
      </c>
      <c r="X67" s="20" t="n">
        <v>0.33467636</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23.45010457</v>
      </c>
      <c r="F70" s="20" t="n">
        <v>0.74541768</v>
      </c>
      <c r="G70" s="18" t="n">
        <v>18.41667076</v>
      </c>
      <c r="H70" s="20" t="n">
        <v>0.888752</v>
      </c>
      <c r="I70" s="18" t="n">
        <v>19.05317675</v>
      </c>
      <c r="J70" s="20" t="n">
        <v>0.69583907</v>
      </c>
      <c r="K70" s="18" t="n">
        <v>18.53045705</v>
      </c>
      <c r="L70" s="20" t="n">
        <v>0.5648219799999999</v>
      </c>
      <c r="M70" s="18" t="n">
        <v>12.29773737</v>
      </c>
      <c r="N70" s="20" t="n">
        <v>0.51599986</v>
      </c>
      <c r="O70" s="18" t="n">
        <v>0.78554432</v>
      </c>
      <c r="P70" s="20" t="n">
        <v>0.1032537</v>
      </c>
      <c r="Q70" s="18" t="s">
        <v>182</v>
      </c>
      <c r="R70" s="20" t="s">
        <v>182</v>
      </c>
      <c r="S70" s="18" t="n">
        <v>0</v>
      </c>
      <c r="T70" s="20" t="n">
        <v>0</v>
      </c>
      <c r="U70" s="18" t="n">
        <v>0</v>
      </c>
      <c r="V70" s="20" t="n">
        <v>0</v>
      </c>
      <c r="W70" s="18" t="n">
        <v>7.46630918</v>
      </c>
      <c r="X70" s="20" t="n">
        <v>0.63878437</v>
      </c>
    </row>
    <row r="71" spans="1:24">
      <c r="A71" s="15" t="s">
        <v>246</v>
      </c>
      <c r="B71" s="17" t="n">
        <v>6115</v>
      </c>
      <c r="C71" s="18">
        <f>(119.0/B71*100)</f>
        <v/>
      </c>
      <c r="D71" s="19" t="n">
        <v>5996</v>
      </c>
      <c r="E71" s="18" t="n">
        <v>45.30925548</v>
      </c>
      <c r="F71" s="20" t="n">
        <v>0.6324303999999999</v>
      </c>
      <c r="G71" s="18" t="n">
        <v>23.39704346</v>
      </c>
      <c r="H71" s="20" t="n">
        <v>0.5152546099999999</v>
      </c>
      <c r="I71" s="18" t="n">
        <v>17.25787158</v>
      </c>
      <c r="J71" s="20" t="n">
        <v>0.54696307</v>
      </c>
      <c r="K71" s="18" t="n">
        <v>7.91124909</v>
      </c>
      <c r="L71" s="20" t="n">
        <v>0.29565468</v>
      </c>
      <c r="M71" s="18" t="n">
        <v>4.10187923</v>
      </c>
      <c r="N71" s="20" t="n">
        <v>0.31045964</v>
      </c>
      <c r="O71" s="18" t="n">
        <v>0.43865782</v>
      </c>
      <c r="P71" s="20" t="n">
        <v>0.07816818</v>
      </c>
      <c r="Q71" s="18" t="s">
        <v>182</v>
      </c>
      <c r="R71" s="20" t="s">
        <v>182</v>
      </c>
      <c r="S71" s="18" t="n">
        <v>0</v>
      </c>
      <c r="T71" s="20" t="n">
        <v>0</v>
      </c>
      <c r="U71" s="18" t="n">
        <v>0</v>
      </c>
      <c r="V71" s="20" t="n">
        <v>0</v>
      </c>
      <c r="W71" s="18" t="n">
        <v>1.58404334</v>
      </c>
      <c r="X71" s="20" t="n">
        <v>0.14817929</v>
      </c>
    </row>
    <row r="72" spans="1:24">
      <c r="A72" s="15" t="s">
        <v>247</v>
      </c>
      <c r="B72" s="17" t="n">
        <v>7708</v>
      </c>
      <c r="C72" s="18">
        <f>(9.0/B72*100)</f>
        <v/>
      </c>
      <c r="D72" s="19" t="n">
        <v>7699</v>
      </c>
      <c r="E72" s="18" t="n">
        <v>58.01252255</v>
      </c>
      <c r="F72" s="20" t="n">
        <v>0.8880775400000001</v>
      </c>
      <c r="G72" s="18" t="n">
        <v>26.30524142</v>
      </c>
      <c r="H72" s="20" t="n">
        <v>0.50819045</v>
      </c>
      <c r="I72" s="18" t="n">
        <v>10.99776745</v>
      </c>
      <c r="J72" s="20" t="n">
        <v>0.49935937</v>
      </c>
      <c r="K72" s="18" t="n">
        <v>2.17705876</v>
      </c>
      <c r="L72" s="20" t="n">
        <v>0.22049001</v>
      </c>
      <c r="M72" s="18" t="n">
        <v>1.4967629</v>
      </c>
      <c r="N72" s="20" t="n">
        <v>0.17167637</v>
      </c>
      <c r="O72" s="18" t="n">
        <v>0.58568115</v>
      </c>
      <c r="P72" s="20" t="n">
        <v>0.09795208</v>
      </c>
      <c r="Q72" s="18" t="s">
        <v>182</v>
      </c>
      <c r="R72" s="20" t="s">
        <v>182</v>
      </c>
      <c r="S72" s="18" t="n">
        <v>0</v>
      </c>
      <c r="T72" s="20" t="n">
        <v>0</v>
      </c>
      <c r="U72" s="18" t="n">
        <v>0</v>
      </c>
      <c r="V72" s="20" t="n">
        <v>0</v>
      </c>
      <c r="W72" s="18" t="n">
        <v>0.42496577</v>
      </c>
      <c r="X72" s="20" t="n">
        <v>0.07289374999999999</v>
      </c>
    </row>
    <row r="73" spans="1:24">
      <c r="A73" s="15" t="s">
        <v>248</v>
      </c>
      <c r="B73" s="17" t="n">
        <v>8249</v>
      </c>
      <c r="C73" s="18">
        <f>(244.0/B73*100)</f>
        <v/>
      </c>
      <c r="D73" s="19" t="n">
        <v>8005</v>
      </c>
      <c r="E73" s="18" t="n">
        <v>20.72733722</v>
      </c>
      <c r="F73" s="20" t="n">
        <v>0.74320555</v>
      </c>
      <c r="G73" s="18" t="n">
        <v>21.91998948</v>
      </c>
      <c r="H73" s="20" t="n">
        <v>0.63408848</v>
      </c>
      <c r="I73" s="18" t="n">
        <v>28.13583525</v>
      </c>
      <c r="J73" s="20" t="n">
        <v>0.60462101</v>
      </c>
      <c r="K73" s="18" t="n">
        <v>16.45300454</v>
      </c>
      <c r="L73" s="20" t="n">
        <v>0.58622566</v>
      </c>
      <c r="M73" s="18" t="n">
        <v>8.308376340000001</v>
      </c>
      <c r="N73" s="20" t="n">
        <v>0.40834976</v>
      </c>
      <c r="O73" s="18" t="n">
        <v>2.4901841</v>
      </c>
      <c r="P73" s="20" t="n">
        <v>0.2501564</v>
      </c>
      <c r="Q73" s="18" t="s">
        <v>182</v>
      </c>
      <c r="R73" s="20" t="s">
        <v>182</v>
      </c>
      <c r="S73" s="18" t="n">
        <v>0</v>
      </c>
      <c r="T73" s="20" t="n">
        <v>0</v>
      </c>
      <c r="U73" s="18" t="n">
        <v>0</v>
      </c>
      <c r="V73" s="20" t="n">
        <v>0</v>
      </c>
      <c r="W73" s="18" t="n">
        <v>1.96527307</v>
      </c>
      <c r="X73" s="20" t="n">
        <v>0.23511342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37.05411885</v>
      </c>
      <c r="F77" s="20" t="n">
        <v>1.09994243</v>
      </c>
      <c r="G77" s="18" t="n">
        <v>10.53287593</v>
      </c>
      <c r="H77" s="20" t="n">
        <v>0.45023727</v>
      </c>
      <c r="I77" s="18" t="n">
        <v>10.56371296</v>
      </c>
      <c r="J77" s="20" t="n">
        <v>0.48885485</v>
      </c>
      <c r="K77" s="18" t="n">
        <v>10.00511318</v>
      </c>
      <c r="L77" s="20" t="n">
        <v>0.45641136</v>
      </c>
      <c r="M77" s="18" t="n">
        <v>7.37745546</v>
      </c>
      <c r="N77" s="20" t="n">
        <v>0.37439074</v>
      </c>
      <c r="O77" s="18" t="n">
        <v>0.98965999</v>
      </c>
      <c r="P77" s="20" t="n">
        <v>0.117223</v>
      </c>
      <c r="Q77" s="18" t="s">
        <v>182</v>
      </c>
      <c r="R77" s="20" t="s">
        <v>182</v>
      </c>
      <c r="S77" s="18" t="n">
        <v>0</v>
      </c>
      <c r="T77" s="20" t="n">
        <v>0</v>
      </c>
      <c r="U77" s="18" t="n">
        <v>0</v>
      </c>
      <c r="V77" s="20" t="n">
        <v>0</v>
      </c>
      <c r="W77" s="18" t="n">
        <v>23.47706363</v>
      </c>
      <c r="X77" s="20" t="n">
        <v>1.10915259</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336</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8.208317989999999</v>
      </c>
      <c r="F7" s="20" t="n">
        <v>0.30431628</v>
      </c>
      <c r="G7" s="18" t="n">
        <v>11.2243766</v>
      </c>
      <c r="H7" s="20" t="n">
        <v>0.32679527</v>
      </c>
      <c r="I7" s="18" t="n">
        <v>25.45597361</v>
      </c>
      <c r="J7" s="20" t="n">
        <v>0.5531295000000001</v>
      </c>
      <c r="K7" s="18" t="n">
        <v>25.36856612</v>
      </c>
      <c r="L7" s="20" t="n">
        <v>0.53201276</v>
      </c>
      <c r="M7" s="18" t="n">
        <v>19.99123249</v>
      </c>
      <c r="N7" s="20" t="n">
        <v>0.55811457</v>
      </c>
      <c r="O7" s="18" t="n">
        <v>0.68774866</v>
      </c>
      <c r="P7" s="20" t="n">
        <v>0.08991532000000001</v>
      </c>
      <c r="Q7" s="18" t="s">
        <v>182</v>
      </c>
      <c r="R7" s="20" t="s">
        <v>182</v>
      </c>
      <c r="S7" s="18" t="n">
        <v>0</v>
      </c>
      <c r="T7" s="20" t="n">
        <v>0</v>
      </c>
      <c r="U7" s="18" t="n">
        <v>0</v>
      </c>
      <c r="V7" s="20" t="n">
        <v>0</v>
      </c>
      <c r="W7" s="18" t="n">
        <v>9.06378453</v>
      </c>
      <c r="X7" s="20" t="n">
        <v>0.48686772</v>
      </c>
    </row>
    <row r="8" spans="1:24">
      <c r="A8" s="15" t="s">
        <v>183</v>
      </c>
      <c r="B8" s="17" t="n">
        <v>7007</v>
      </c>
      <c r="C8" s="18">
        <f>(169.0/B8*100)</f>
        <v/>
      </c>
      <c r="D8" s="19" t="n">
        <v>6838</v>
      </c>
      <c r="E8" s="18" t="n">
        <v>17.3410461</v>
      </c>
      <c r="F8" s="20" t="n">
        <v>0.70501725</v>
      </c>
      <c r="G8" s="18" t="n">
        <v>21.56856426</v>
      </c>
      <c r="H8" s="20" t="n">
        <v>0.72353447</v>
      </c>
      <c r="I8" s="18" t="n">
        <v>31.81894783</v>
      </c>
      <c r="J8" s="20" t="n">
        <v>0.88136325</v>
      </c>
      <c r="K8" s="18" t="n">
        <v>13.05917965</v>
      </c>
      <c r="L8" s="20" t="n">
        <v>0.62372787</v>
      </c>
      <c r="M8" s="18" t="n">
        <v>6.42141918</v>
      </c>
      <c r="N8" s="20" t="n">
        <v>0.47989899</v>
      </c>
      <c r="O8" s="18" t="n">
        <v>0.38590065</v>
      </c>
      <c r="P8" s="20" t="n">
        <v>0.10117383</v>
      </c>
      <c r="Q8" s="18" t="s">
        <v>182</v>
      </c>
      <c r="R8" s="20" t="s">
        <v>182</v>
      </c>
      <c r="S8" s="18" t="n">
        <v>0.48434356</v>
      </c>
      <c r="T8" s="20" t="n">
        <v>0.11930055</v>
      </c>
      <c r="U8" s="18" t="n">
        <v>0</v>
      </c>
      <c r="V8" s="20" t="n">
        <v>0</v>
      </c>
      <c r="W8" s="18" t="n">
        <v>8.920598780000001</v>
      </c>
      <c r="X8" s="20" t="n">
        <v>0.56012205</v>
      </c>
    </row>
    <row r="9" spans="1:24">
      <c r="A9" s="15" t="s">
        <v>184</v>
      </c>
      <c r="B9" s="17" t="n">
        <v>9651</v>
      </c>
      <c r="C9" s="18">
        <f>(568.0/B9*100)</f>
        <v/>
      </c>
      <c r="D9" s="19" t="n">
        <v>9083</v>
      </c>
      <c r="E9" s="18" t="n">
        <v>19.69173729</v>
      </c>
      <c r="F9" s="20" t="n">
        <v>0.54383427</v>
      </c>
      <c r="G9" s="18" t="n">
        <v>26.63259209</v>
      </c>
      <c r="H9" s="20" t="n">
        <v>0.73723631</v>
      </c>
      <c r="I9" s="18" t="n">
        <v>26.09256283</v>
      </c>
      <c r="J9" s="20" t="n">
        <v>0.54764602</v>
      </c>
      <c r="K9" s="18" t="n">
        <v>10.01023164</v>
      </c>
      <c r="L9" s="20" t="n">
        <v>0.34588466</v>
      </c>
      <c r="M9" s="18" t="n">
        <v>5.61362489</v>
      </c>
      <c r="N9" s="20" t="n">
        <v>0.29915746</v>
      </c>
      <c r="O9" s="18" t="n">
        <v>0.05018437</v>
      </c>
      <c r="P9" s="20" t="n">
        <v>0.01996797</v>
      </c>
      <c r="Q9" s="18" t="s">
        <v>182</v>
      </c>
      <c r="R9" s="20" t="s">
        <v>182</v>
      </c>
      <c r="S9" s="18" t="n">
        <v>3.16253061</v>
      </c>
      <c r="T9" s="20" t="n">
        <v>0.56482542</v>
      </c>
      <c r="U9" s="18" t="n">
        <v>0</v>
      </c>
      <c r="V9" s="20" t="n">
        <v>0</v>
      </c>
      <c r="W9" s="18" t="n">
        <v>8.74653627</v>
      </c>
      <c r="X9" s="20" t="n">
        <v>0.59584</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15.92137625</v>
      </c>
      <c r="F11" s="20" t="n">
        <v>0.56985083</v>
      </c>
      <c r="G11" s="18" t="n">
        <v>24.4117772</v>
      </c>
      <c r="H11" s="20" t="n">
        <v>0.63651175</v>
      </c>
      <c r="I11" s="18" t="n">
        <v>28.1308661</v>
      </c>
      <c r="J11" s="20" t="n">
        <v>0.5949084</v>
      </c>
      <c r="K11" s="18" t="n">
        <v>14.51963485</v>
      </c>
      <c r="L11" s="20" t="n">
        <v>0.54899126</v>
      </c>
      <c r="M11" s="18" t="n">
        <v>7.66685809</v>
      </c>
      <c r="N11" s="20" t="n">
        <v>0.42440249</v>
      </c>
      <c r="O11" s="18" t="n">
        <v>0.51226732</v>
      </c>
      <c r="P11" s="20" t="n">
        <v>0.12373296</v>
      </c>
      <c r="Q11" s="18" t="s">
        <v>182</v>
      </c>
      <c r="R11" s="20" t="s">
        <v>182</v>
      </c>
      <c r="S11" s="18" t="n">
        <v>0</v>
      </c>
      <c r="T11" s="20" t="n">
        <v>0</v>
      </c>
      <c r="U11" s="18" t="n">
        <v>0</v>
      </c>
      <c r="V11" s="20" t="n">
        <v>0</v>
      </c>
      <c r="W11" s="18" t="n">
        <v>8.837220179999999</v>
      </c>
      <c r="X11" s="20" t="n">
        <v>0.69551142</v>
      </c>
    </row>
    <row r="12" spans="1:24">
      <c r="A12" s="15" t="s">
        <v>187</v>
      </c>
      <c r="B12" s="17" t="n">
        <v>6894</v>
      </c>
      <c r="C12" s="18">
        <f>(127.0/B12*100)</f>
        <v/>
      </c>
      <c r="D12" s="19" t="n">
        <v>6767</v>
      </c>
      <c r="E12" s="18" t="n">
        <v>19.19218544</v>
      </c>
      <c r="F12" s="20" t="n">
        <v>0.77344384</v>
      </c>
      <c r="G12" s="18" t="n">
        <v>30.58790929</v>
      </c>
      <c r="H12" s="20" t="n">
        <v>0.71421759</v>
      </c>
      <c r="I12" s="18" t="n">
        <v>23.19843453</v>
      </c>
      <c r="J12" s="20" t="n">
        <v>0.6715571299999999</v>
      </c>
      <c r="K12" s="18" t="n">
        <v>10.10345679</v>
      </c>
      <c r="L12" s="20" t="n">
        <v>0.45348492</v>
      </c>
      <c r="M12" s="18" t="n">
        <v>6.83114883</v>
      </c>
      <c r="N12" s="20" t="n">
        <v>0.42790839</v>
      </c>
      <c r="O12" s="18" t="n">
        <v>0.27941933</v>
      </c>
      <c r="P12" s="20" t="n">
        <v>0.06467172</v>
      </c>
      <c r="Q12" s="18" t="s">
        <v>182</v>
      </c>
      <c r="R12" s="20" t="s">
        <v>182</v>
      </c>
      <c r="S12" s="18" t="n">
        <v>2.37512526</v>
      </c>
      <c r="T12" s="20" t="n">
        <v>0.59821216</v>
      </c>
      <c r="U12" s="18" t="n">
        <v>0</v>
      </c>
      <c r="V12" s="20" t="n">
        <v>0</v>
      </c>
      <c r="W12" s="18" t="n">
        <v>7.43232053</v>
      </c>
      <c r="X12" s="20" t="n">
        <v>0.55094854</v>
      </c>
    </row>
    <row r="13" spans="1:24">
      <c r="A13" s="15" t="s">
        <v>188</v>
      </c>
      <c r="B13" s="17" t="n">
        <v>7161</v>
      </c>
      <c r="C13" s="18">
        <f>(329.0/B13*100)</f>
        <v/>
      </c>
      <c r="D13" s="19" t="n">
        <v>6832</v>
      </c>
      <c r="E13" s="18" t="n">
        <v>3.4273734</v>
      </c>
      <c r="F13" s="20" t="n">
        <v>0.34098039</v>
      </c>
      <c r="G13" s="18" t="n">
        <v>7.43484043</v>
      </c>
      <c r="H13" s="20" t="n">
        <v>0.53613343</v>
      </c>
      <c r="I13" s="18" t="n">
        <v>20.82696906</v>
      </c>
      <c r="J13" s="20" t="n">
        <v>0.8357953</v>
      </c>
      <c r="K13" s="18" t="n">
        <v>29.5446015</v>
      </c>
      <c r="L13" s="20" t="n">
        <v>0.81106534</v>
      </c>
      <c r="M13" s="18" t="n">
        <v>27.02015828</v>
      </c>
      <c r="N13" s="20" t="n">
        <v>0.94142127</v>
      </c>
      <c r="O13" s="18" t="n">
        <v>0.21730871</v>
      </c>
      <c r="P13" s="20" t="n">
        <v>0.05247583</v>
      </c>
      <c r="Q13" s="18" t="s">
        <v>182</v>
      </c>
      <c r="R13" s="20" t="s">
        <v>182</v>
      </c>
      <c r="S13" s="18" t="n">
        <v>4.19704376</v>
      </c>
      <c r="T13" s="20" t="n">
        <v>0.48239823</v>
      </c>
      <c r="U13" s="18" t="n">
        <v>0</v>
      </c>
      <c r="V13" s="20" t="n">
        <v>0</v>
      </c>
      <c r="W13" s="18" t="n">
        <v>7.33170487</v>
      </c>
      <c r="X13" s="20" t="n">
        <v>0.61374552</v>
      </c>
    </row>
    <row r="14" spans="1:24">
      <c r="A14" s="15" t="s">
        <v>189</v>
      </c>
      <c r="B14" s="17" t="n">
        <v>5587</v>
      </c>
      <c r="C14" s="18">
        <f>(197.0/B14*100)</f>
        <v/>
      </c>
      <c r="D14" s="19" t="n">
        <v>5390</v>
      </c>
      <c r="E14" s="18" t="n">
        <v>15.54658025</v>
      </c>
      <c r="F14" s="20" t="n">
        <v>0.57947751</v>
      </c>
      <c r="G14" s="18" t="n">
        <v>30.74227606</v>
      </c>
      <c r="H14" s="20" t="n">
        <v>0.6626721</v>
      </c>
      <c r="I14" s="18" t="n">
        <v>27.50503613</v>
      </c>
      <c r="J14" s="20" t="n">
        <v>0.66201348</v>
      </c>
      <c r="K14" s="18" t="n">
        <v>14.4281754</v>
      </c>
      <c r="L14" s="20" t="n">
        <v>0.45304734</v>
      </c>
      <c r="M14" s="18" t="n">
        <v>8.281781069999999</v>
      </c>
      <c r="N14" s="20" t="n">
        <v>0.43091115</v>
      </c>
      <c r="O14" s="18" t="n">
        <v>0.61502641</v>
      </c>
      <c r="P14" s="20" t="n">
        <v>0.11407521</v>
      </c>
      <c r="Q14" s="18" t="s">
        <v>182</v>
      </c>
      <c r="R14" s="20" t="s">
        <v>182</v>
      </c>
      <c r="S14" s="18" t="n">
        <v>0</v>
      </c>
      <c r="T14" s="20" t="n">
        <v>0</v>
      </c>
      <c r="U14" s="18" t="n">
        <v>0</v>
      </c>
      <c r="V14" s="20" t="n">
        <v>0</v>
      </c>
      <c r="W14" s="18" t="n">
        <v>2.88112469</v>
      </c>
      <c r="X14" s="20" t="n">
        <v>0.26210381</v>
      </c>
    </row>
    <row r="15" spans="1:24">
      <c r="A15" s="15" t="s">
        <v>190</v>
      </c>
      <c r="B15" s="17" t="n">
        <v>5882</v>
      </c>
      <c r="C15" s="18">
        <f>(151.0/B15*100)</f>
        <v/>
      </c>
      <c r="D15" s="19" t="n">
        <v>5731</v>
      </c>
      <c r="E15" s="18" t="n">
        <v>47.11847923</v>
      </c>
      <c r="F15" s="20" t="n">
        <v>1.30260878</v>
      </c>
      <c r="G15" s="18" t="n">
        <v>30.09916885</v>
      </c>
      <c r="H15" s="20" t="n">
        <v>0.8502194199999999</v>
      </c>
      <c r="I15" s="18" t="n">
        <v>11.87715253</v>
      </c>
      <c r="J15" s="20" t="n">
        <v>0.58045384</v>
      </c>
      <c r="K15" s="18" t="n">
        <v>2.86426164</v>
      </c>
      <c r="L15" s="20" t="n">
        <v>0.25861861</v>
      </c>
      <c r="M15" s="18" t="n">
        <v>1.74262458</v>
      </c>
      <c r="N15" s="20" t="n">
        <v>0.19000304</v>
      </c>
      <c r="O15" s="18" t="n">
        <v>0.47125671</v>
      </c>
      <c r="P15" s="20" t="n">
        <v>0.10649858</v>
      </c>
      <c r="Q15" s="18" t="s">
        <v>182</v>
      </c>
      <c r="R15" s="20" t="s">
        <v>182</v>
      </c>
      <c r="S15" s="18" t="n">
        <v>1.02980603</v>
      </c>
      <c r="T15" s="20" t="n">
        <v>0.4615394</v>
      </c>
      <c r="U15" s="18" t="n">
        <v>0</v>
      </c>
      <c r="V15" s="20" t="n">
        <v>0</v>
      </c>
      <c r="W15" s="18" t="n">
        <v>4.79725044</v>
      </c>
      <c r="X15" s="20" t="n">
        <v>0.56357747</v>
      </c>
    </row>
    <row r="16" spans="1:24">
      <c r="A16" s="15" t="s">
        <v>191</v>
      </c>
      <c r="B16" s="17" t="n">
        <v>6108</v>
      </c>
      <c r="C16" s="18">
        <f>(264.0/B16*100)</f>
        <v/>
      </c>
      <c r="D16" s="19" t="n">
        <v>5844</v>
      </c>
      <c r="E16" s="18" t="n">
        <v>24.50619726</v>
      </c>
      <c r="F16" s="20" t="n">
        <v>0.80030219</v>
      </c>
      <c r="G16" s="18" t="n">
        <v>27.55868492</v>
      </c>
      <c r="H16" s="20" t="n">
        <v>0.6791879199999999</v>
      </c>
      <c r="I16" s="18" t="n">
        <v>20.82627528</v>
      </c>
      <c r="J16" s="20" t="n">
        <v>0.53210089</v>
      </c>
      <c r="K16" s="18" t="n">
        <v>9.150750840000001</v>
      </c>
      <c r="L16" s="20" t="n">
        <v>0.40254916</v>
      </c>
      <c r="M16" s="18" t="n">
        <v>6.76164968</v>
      </c>
      <c r="N16" s="20" t="n">
        <v>0.40510919</v>
      </c>
      <c r="O16" s="18" t="n">
        <v>0.51396477</v>
      </c>
      <c r="P16" s="20" t="n">
        <v>0.08769067</v>
      </c>
      <c r="Q16" s="18" t="s">
        <v>182</v>
      </c>
      <c r="R16" s="20" t="s">
        <v>182</v>
      </c>
      <c r="S16" s="18" t="n">
        <v>0</v>
      </c>
      <c r="T16" s="20" t="n">
        <v>0</v>
      </c>
      <c r="U16" s="18" t="n">
        <v>0</v>
      </c>
      <c r="V16" s="20" t="n">
        <v>0</v>
      </c>
      <c r="W16" s="18" t="n">
        <v>10.68247724</v>
      </c>
      <c r="X16" s="20" t="n">
        <v>0.75128636</v>
      </c>
    </row>
    <row r="17" spans="1:24">
      <c r="A17" s="15" t="s">
        <v>192</v>
      </c>
      <c r="B17" s="17" t="n">
        <v>6504</v>
      </c>
      <c r="C17" s="18">
        <f>(794.0/B17*100)</f>
        <v/>
      </c>
      <c r="D17" s="19" t="n">
        <v>5710</v>
      </c>
      <c r="E17" s="18" t="n">
        <v>30.88044077</v>
      </c>
      <c r="F17" s="20" t="n">
        <v>0.81987884</v>
      </c>
      <c r="G17" s="18" t="n">
        <v>33.36256234</v>
      </c>
      <c r="H17" s="20" t="n">
        <v>0.74880137</v>
      </c>
      <c r="I17" s="18" t="n">
        <v>20.02433165</v>
      </c>
      <c r="J17" s="20" t="n">
        <v>0.66101973</v>
      </c>
      <c r="K17" s="18" t="n">
        <v>5.93759662</v>
      </c>
      <c r="L17" s="20" t="n">
        <v>0.33349126</v>
      </c>
      <c r="M17" s="18" t="n">
        <v>1.73790985</v>
      </c>
      <c r="N17" s="20" t="n">
        <v>0.21709364</v>
      </c>
      <c r="O17" s="18" t="n">
        <v>0</v>
      </c>
      <c r="P17" s="20" t="n">
        <v>0</v>
      </c>
      <c r="Q17" s="18" t="s">
        <v>182</v>
      </c>
      <c r="R17" s="20" t="s">
        <v>182</v>
      </c>
      <c r="S17" s="18" t="n">
        <v>2.59380422</v>
      </c>
      <c r="T17" s="20" t="n">
        <v>0.34447954</v>
      </c>
      <c r="U17" s="18" t="n">
        <v>0</v>
      </c>
      <c r="V17" s="20" t="n">
        <v>0</v>
      </c>
      <c r="W17" s="18" t="n">
        <v>5.46335455</v>
      </c>
      <c r="X17" s="20" t="n">
        <v>0.5197801399999999</v>
      </c>
    </row>
    <row r="18" spans="1:24">
      <c r="A18" s="15" t="s">
        <v>193</v>
      </c>
      <c r="B18" s="17" t="n">
        <v>5532</v>
      </c>
      <c r="C18" s="18">
        <f>(40.0/B18*100)</f>
        <v/>
      </c>
      <c r="D18" s="19" t="n">
        <v>5492</v>
      </c>
      <c r="E18" s="18" t="n">
        <v>33.01442261</v>
      </c>
      <c r="F18" s="20" t="n">
        <v>1.01922578</v>
      </c>
      <c r="G18" s="18" t="n">
        <v>20.00522104</v>
      </c>
      <c r="H18" s="20" t="n">
        <v>0.58449366</v>
      </c>
      <c r="I18" s="18" t="n">
        <v>15.98148512</v>
      </c>
      <c r="J18" s="20" t="n">
        <v>0.525691</v>
      </c>
      <c r="K18" s="18" t="n">
        <v>11.30689011</v>
      </c>
      <c r="L18" s="20" t="n">
        <v>0.46944123</v>
      </c>
      <c r="M18" s="18" t="n">
        <v>8.97824627</v>
      </c>
      <c r="N18" s="20" t="n">
        <v>0.44153832</v>
      </c>
      <c r="O18" s="18" t="n">
        <v>1.16408786</v>
      </c>
      <c r="P18" s="20" t="n">
        <v>0.19350159</v>
      </c>
      <c r="Q18" s="18" t="s">
        <v>182</v>
      </c>
      <c r="R18" s="20" t="s">
        <v>182</v>
      </c>
      <c r="S18" s="18" t="n">
        <v>0</v>
      </c>
      <c r="T18" s="20" t="n">
        <v>0</v>
      </c>
      <c r="U18" s="18" t="n">
        <v>0</v>
      </c>
      <c r="V18" s="20" t="n">
        <v>0</v>
      </c>
      <c r="W18" s="18" t="n">
        <v>9.549646989999999</v>
      </c>
      <c r="X18" s="20" t="n">
        <v>0.89736217</v>
      </c>
    </row>
    <row r="19" spans="1:24">
      <c r="A19" s="15" t="s">
        <v>194</v>
      </c>
      <c r="B19" s="17" t="n">
        <v>5658</v>
      </c>
      <c r="C19" s="18">
        <f>(154.0/B19*100)</f>
        <v/>
      </c>
      <c r="D19" s="19" t="n">
        <v>5504</v>
      </c>
      <c r="E19" s="18" t="n">
        <v>22.40753394</v>
      </c>
      <c r="F19" s="20" t="n">
        <v>0.79637009</v>
      </c>
      <c r="G19" s="18" t="n">
        <v>30.94916834</v>
      </c>
      <c r="H19" s="20" t="n">
        <v>0.78500825</v>
      </c>
      <c r="I19" s="18" t="n">
        <v>22.54499796</v>
      </c>
      <c r="J19" s="20" t="n">
        <v>0.69019233</v>
      </c>
      <c r="K19" s="18" t="n">
        <v>9.87682796</v>
      </c>
      <c r="L19" s="20" t="n">
        <v>0.45331181</v>
      </c>
      <c r="M19" s="18" t="n">
        <v>6.61378733</v>
      </c>
      <c r="N19" s="20" t="n">
        <v>0.41019205</v>
      </c>
      <c r="O19" s="18" t="n">
        <v>0.64597583</v>
      </c>
      <c r="P19" s="20" t="n">
        <v>0.13395366</v>
      </c>
      <c r="Q19" s="18" t="s">
        <v>182</v>
      </c>
      <c r="R19" s="20" t="s">
        <v>182</v>
      </c>
      <c r="S19" s="18" t="n">
        <v>0</v>
      </c>
      <c r="T19" s="20" t="n">
        <v>0</v>
      </c>
      <c r="U19" s="18" t="n">
        <v>0</v>
      </c>
      <c r="V19" s="20" t="n">
        <v>0</v>
      </c>
      <c r="W19" s="18" t="n">
        <v>6.96170864</v>
      </c>
      <c r="X19" s="20" t="n">
        <v>0.51803069</v>
      </c>
    </row>
    <row r="20" spans="1:24">
      <c r="A20" s="15" t="s">
        <v>195</v>
      </c>
      <c r="B20" s="17" t="n">
        <v>3371</v>
      </c>
      <c r="C20" s="18">
        <f>(81.0/B20*100)</f>
        <v/>
      </c>
      <c r="D20" s="19" t="n">
        <v>3290</v>
      </c>
      <c r="E20" s="18" t="n">
        <v>20.20000165</v>
      </c>
      <c r="F20" s="20" t="n">
        <v>0.63870033</v>
      </c>
      <c r="G20" s="18" t="n">
        <v>30.00624053</v>
      </c>
      <c r="H20" s="20" t="n">
        <v>0.74258798</v>
      </c>
      <c r="I20" s="18" t="n">
        <v>27.57318927</v>
      </c>
      <c r="J20" s="20" t="n">
        <v>0.74414337</v>
      </c>
      <c r="K20" s="18" t="n">
        <v>10.54871545</v>
      </c>
      <c r="L20" s="20" t="n">
        <v>0.51228012</v>
      </c>
      <c r="M20" s="18" t="n">
        <v>5.27426002</v>
      </c>
      <c r="N20" s="20" t="n">
        <v>0.41577917</v>
      </c>
      <c r="O20" s="18" t="n">
        <v>0</v>
      </c>
      <c r="P20" s="20" t="n">
        <v>0</v>
      </c>
      <c r="Q20" s="18" t="s">
        <v>182</v>
      </c>
      <c r="R20" s="20" t="s">
        <v>182</v>
      </c>
      <c r="S20" s="18" t="n">
        <v>0</v>
      </c>
      <c r="T20" s="20" t="n">
        <v>0</v>
      </c>
      <c r="U20" s="18" t="n">
        <v>0</v>
      </c>
      <c r="V20" s="20" t="n">
        <v>0</v>
      </c>
      <c r="W20" s="18" t="n">
        <v>6.39759307</v>
      </c>
      <c r="X20" s="20" t="n">
        <v>0.45097036</v>
      </c>
    </row>
    <row r="21" spans="1:24">
      <c r="A21" s="15" t="s">
        <v>196</v>
      </c>
      <c r="B21" s="17" t="n">
        <v>5741</v>
      </c>
      <c r="C21" s="18">
        <f>(81.0/B21*100)</f>
        <v/>
      </c>
      <c r="D21" s="19" t="n">
        <v>5660</v>
      </c>
      <c r="E21" s="18" t="n">
        <v>40.3222943</v>
      </c>
      <c r="F21" s="20" t="n">
        <v>1.18914864</v>
      </c>
      <c r="G21" s="18" t="n">
        <v>31.21969254</v>
      </c>
      <c r="H21" s="20" t="n">
        <v>0.7075266099999999</v>
      </c>
      <c r="I21" s="18" t="n">
        <v>16.08305488</v>
      </c>
      <c r="J21" s="20" t="n">
        <v>0.6553725500000001</v>
      </c>
      <c r="K21" s="18" t="n">
        <v>6.06996001</v>
      </c>
      <c r="L21" s="20" t="n">
        <v>0.49820725</v>
      </c>
      <c r="M21" s="18" t="n">
        <v>2.89104544</v>
      </c>
      <c r="N21" s="20" t="n">
        <v>0.23500103</v>
      </c>
      <c r="O21" s="18" t="n">
        <v>0.18203839</v>
      </c>
      <c r="P21" s="20" t="n">
        <v>0.05703257</v>
      </c>
      <c r="Q21" s="18" t="s">
        <v>182</v>
      </c>
      <c r="R21" s="20" t="s">
        <v>182</v>
      </c>
      <c r="S21" s="18" t="n">
        <v>0</v>
      </c>
      <c r="T21" s="20" t="n">
        <v>0</v>
      </c>
      <c r="U21" s="18" t="n">
        <v>0</v>
      </c>
      <c r="V21" s="20" t="n">
        <v>0</v>
      </c>
      <c r="W21" s="18" t="n">
        <v>3.23191444</v>
      </c>
      <c r="X21" s="20" t="n">
        <v>0.25161754</v>
      </c>
    </row>
    <row r="22" spans="1:24">
      <c r="A22" s="15" t="s">
        <v>197</v>
      </c>
      <c r="B22" s="17" t="n">
        <v>6598</v>
      </c>
      <c r="C22" s="18">
        <f>(102.0/B22*100)</f>
        <v/>
      </c>
      <c r="D22" s="19" t="n">
        <v>6496</v>
      </c>
      <c r="E22" s="18" t="n">
        <v>25.86262557</v>
      </c>
      <c r="F22" s="20" t="n">
        <v>1.33053219</v>
      </c>
      <c r="G22" s="18" t="n">
        <v>22.83867544</v>
      </c>
      <c r="H22" s="20" t="n">
        <v>0.67865804</v>
      </c>
      <c r="I22" s="18" t="n">
        <v>17.68856275</v>
      </c>
      <c r="J22" s="20" t="n">
        <v>0.6629531400000001</v>
      </c>
      <c r="K22" s="18" t="n">
        <v>7.14930943</v>
      </c>
      <c r="L22" s="20" t="n">
        <v>0.33044868</v>
      </c>
      <c r="M22" s="18" t="n">
        <v>5.45074513</v>
      </c>
      <c r="N22" s="20" t="n">
        <v>0.36261617</v>
      </c>
      <c r="O22" s="18" t="n">
        <v>2.35932767</v>
      </c>
      <c r="P22" s="20" t="n">
        <v>0.31576942</v>
      </c>
      <c r="Q22" s="18" t="s">
        <v>182</v>
      </c>
      <c r="R22" s="20" t="s">
        <v>182</v>
      </c>
      <c r="S22" s="18" t="n">
        <v>10.38721195</v>
      </c>
      <c r="T22" s="20" t="n">
        <v>1.34114536</v>
      </c>
      <c r="U22" s="18" t="n">
        <v>0</v>
      </c>
      <c r="V22" s="20" t="n">
        <v>0</v>
      </c>
      <c r="W22" s="18" t="n">
        <v>8.263542060000001</v>
      </c>
      <c r="X22" s="20" t="n">
        <v>0.72496424</v>
      </c>
    </row>
    <row r="23" spans="1:24">
      <c r="A23" s="15" t="s">
        <v>198</v>
      </c>
      <c r="B23" s="17" t="n">
        <v>11583</v>
      </c>
      <c r="C23" s="18">
        <f>(522.0/B23*100)</f>
        <v/>
      </c>
      <c r="D23" s="19" t="n">
        <v>11061</v>
      </c>
      <c r="E23" s="18" t="n">
        <v>37.78501318</v>
      </c>
      <c r="F23" s="20" t="n">
        <v>0.8729700500000001</v>
      </c>
      <c r="G23" s="18" t="n">
        <v>20.64798854</v>
      </c>
      <c r="H23" s="20" t="n">
        <v>0.56237609</v>
      </c>
      <c r="I23" s="18" t="n">
        <v>19.27223233</v>
      </c>
      <c r="J23" s="20" t="n">
        <v>0.65830807</v>
      </c>
      <c r="K23" s="18" t="n">
        <v>9.4515873</v>
      </c>
      <c r="L23" s="20" t="n">
        <v>0.47109735</v>
      </c>
      <c r="M23" s="18" t="n">
        <v>5.26301052</v>
      </c>
      <c r="N23" s="20" t="n">
        <v>0.30288896</v>
      </c>
      <c r="O23" s="18" t="n">
        <v>0.42133272</v>
      </c>
      <c r="P23" s="20" t="n">
        <v>0.10175451</v>
      </c>
      <c r="Q23" s="18" t="s">
        <v>182</v>
      </c>
      <c r="R23" s="20" t="s">
        <v>182</v>
      </c>
      <c r="S23" s="18" t="n">
        <v>0</v>
      </c>
      <c r="T23" s="20" t="n">
        <v>0</v>
      </c>
      <c r="U23" s="18" t="n">
        <v>0</v>
      </c>
      <c r="V23" s="20" t="n">
        <v>0</v>
      </c>
      <c r="W23" s="18" t="n">
        <v>7.15883541</v>
      </c>
      <c r="X23" s="20" t="n">
        <v>0.49254729</v>
      </c>
    </row>
    <row r="24" spans="1:24">
      <c r="A24" s="15" t="s">
        <v>199</v>
      </c>
      <c r="B24" s="17" t="n">
        <v>6647</v>
      </c>
      <c r="C24" s="18">
        <f>(20.0/B24*100)</f>
        <v/>
      </c>
      <c r="D24" s="19" t="n">
        <v>6627</v>
      </c>
      <c r="E24" s="18" t="n">
        <v>81.2530653</v>
      </c>
      <c r="F24" s="20" t="n">
        <v>0.79181758</v>
      </c>
      <c r="G24" s="18" t="n">
        <v>9.419537890000001</v>
      </c>
      <c r="H24" s="20" t="n">
        <v>0.48784485</v>
      </c>
      <c r="I24" s="18" t="n">
        <v>4.48976653</v>
      </c>
      <c r="J24" s="20" t="n">
        <v>0.44532156</v>
      </c>
      <c r="K24" s="18" t="n">
        <v>1.05698887</v>
      </c>
      <c r="L24" s="20" t="n">
        <v>0.12046523</v>
      </c>
      <c r="M24" s="18" t="n">
        <v>0.7927537099999999</v>
      </c>
      <c r="N24" s="20" t="n">
        <v>0.13254907</v>
      </c>
      <c r="O24" s="18" t="n">
        <v>0.74285009</v>
      </c>
      <c r="P24" s="20" t="n">
        <v>0.1355868</v>
      </c>
      <c r="Q24" s="18" t="s">
        <v>182</v>
      </c>
      <c r="R24" s="20" t="s">
        <v>182</v>
      </c>
      <c r="S24" s="18" t="n">
        <v>0</v>
      </c>
      <c r="T24" s="20" t="n">
        <v>0</v>
      </c>
      <c r="U24" s="18" t="n">
        <v>0</v>
      </c>
      <c r="V24" s="20" t="n">
        <v>0</v>
      </c>
      <c r="W24" s="18" t="n">
        <v>2.24503761</v>
      </c>
      <c r="X24" s="20" t="n">
        <v>0.3167925</v>
      </c>
    </row>
    <row r="25" spans="1:24">
      <c r="A25" s="15" t="s">
        <v>200</v>
      </c>
      <c r="B25" s="17" t="n">
        <v>5581</v>
      </c>
      <c r="C25" s="18">
        <f>(28.0/B25*100)</f>
        <v/>
      </c>
      <c r="D25" s="19" t="n">
        <v>5553</v>
      </c>
      <c r="E25" s="18" t="n">
        <v>29.07708124</v>
      </c>
      <c r="F25" s="20" t="n">
        <v>1.06285186</v>
      </c>
      <c r="G25" s="18" t="n">
        <v>35.82088821</v>
      </c>
      <c r="H25" s="20" t="n">
        <v>0.90014026</v>
      </c>
      <c r="I25" s="18" t="n">
        <v>25.97387673</v>
      </c>
      <c r="J25" s="20" t="n">
        <v>0.91226334</v>
      </c>
      <c r="K25" s="18" t="n">
        <v>5.6951044</v>
      </c>
      <c r="L25" s="20" t="n">
        <v>0.43386618</v>
      </c>
      <c r="M25" s="18" t="n">
        <v>2.17558848</v>
      </c>
      <c r="N25" s="20" t="n">
        <v>0.36657526</v>
      </c>
      <c r="O25" s="18" t="n">
        <v>0.26888821</v>
      </c>
      <c r="P25" s="20" t="n">
        <v>0.07687529999999999</v>
      </c>
      <c r="Q25" s="18" t="s">
        <v>182</v>
      </c>
      <c r="R25" s="20" t="s">
        <v>182</v>
      </c>
      <c r="S25" s="18" t="n">
        <v>0</v>
      </c>
      <c r="T25" s="20" t="n">
        <v>0</v>
      </c>
      <c r="U25" s="18" t="n">
        <v>0</v>
      </c>
      <c r="V25" s="20" t="n">
        <v>0</v>
      </c>
      <c r="W25" s="18" t="n">
        <v>0.98857273</v>
      </c>
      <c r="X25" s="20" t="n">
        <v>0.15732362</v>
      </c>
    </row>
    <row r="26" spans="1:24">
      <c r="A26" s="15" t="s">
        <v>201</v>
      </c>
      <c r="B26" s="17" t="n">
        <v>4869</v>
      </c>
      <c r="C26" s="18">
        <f>(102.0/B26*100)</f>
        <v/>
      </c>
      <c r="D26" s="19" t="n">
        <v>4767</v>
      </c>
      <c r="E26" s="18" t="n">
        <v>17.30578976</v>
      </c>
      <c r="F26" s="20" t="n">
        <v>0.71990642</v>
      </c>
      <c r="G26" s="18" t="n">
        <v>27.84063053</v>
      </c>
      <c r="H26" s="20" t="n">
        <v>0.78015751</v>
      </c>
      <c r="I26" s="18" t="n">
        <v>27.39911416</v>
      </c>
      <c r="J26" s="20" t="n">
        <v>0.66618904</v>
      </c>
      <c r="K26" s="18" t="n">
        <v>15.81404924</v>
      </c>
      <c r="L26" s="20" t="n">
        <v>0.63815234</v>
      </c>
      <c r="M26" s="18" t="n">
        <v>7.53026874</v>
      </c>
      <c r="N26" s="20" t="n">
        <v>0.447477</v>
      </c>
      <c r="O26" s="18" t="n">
        <v>0</v>
      </c>
      <c r="P26" s="20" t="n">
        <v>0</v>
      </c>
      <c r="Q26" s="18" t="s">
        <v>182</v>
      </c>
      <c r="R26" s="20" t="s">
        <v>182</v>
      </c>
      <c r="S26" s="18" t="n">
        <v>0</v>
      </c>
      <c r="T26" s="20" t="n">
        <v>0</v>
      </c>
      <c r="U26" s="18" t="n">
        <v>0</v>
      </c>
      <c r="V26" s="20" t="n">
        <v>0</v>
      </c>
      <c r="W26" s="18" t="n">
        <v>4.11014756</v>
      </c>
      <c r="X26" s="20" t="n">
        <v>0.37108471</v>
      </c>
    </row>
    <row r="27" spans="1:24">
      <c r="A27" s="15" t="s">
        <v>202</v>
      </c>
      <c r="B27" s="17" t="n">
        <v>5299</v>
      </c>
      <c r="C27" s="18">
        <f>(186.0/B27*100)</f>
        <v/>
      </c>
      <c r="D27" s="19" t="n">
        <v>5113</v>
      </c>
      <c r="E27" s="18" t="n">
        <v>24.09566978</v>
      </c>
      <c r="F27" s="20" t="n">
        <v>0.59061986</v>
      </c>
      <c r="G27" s="18" t="n">
        <v>27.24585058</v>
      </c>
      <c r="H27" s="20" t="n">
        <v>0.57290648</v>
      </c>
      <c r="I27" s="18" t="n">
        <v>19.74693523</v>
      </c>
      <c r="J27" s="20" t="n">
        <v>0.60538323</v>
      </c>
      <c r="K27" s="18" t="n">
        <v>9.044973410000001</v>
      </c>
      <c r="L27" s="20" t="n">
        <v>0.369422</v>
      </c>
      <c r="M27" s="18" t="n">
        <v>6.13458314</v>
      </c>
      <c r="N27" s="20" t="n">
        <v>0.32562375</v>
      </c>
      <c r="O27" s="18" t="n">
        <v>1.21075947</v>
      </c>
      <c r="P27" s="20" t="n">
        <v>0.13630639</v>
      </c>
      <c r="Q27" s="18" t="s">
        <v>182</v>
      </c>
      <c r="R27" s="20" t="s">
        <v>182</v>
      </c>
      <c r="S27" s="18" t="n">
        <v>0</v>
      </c>
      <c r="T27" s="20" t="n">
        <v>0</v>
      </c>
      <c r="U27" s="18" t="n">
        <v>0</v>
      </c>
      <c r="V27" s="20" t="n">
        <v>0</v>
      </c>
      <c r="W27" s="18" t="n">
        <v>12.52122839</v>
      </c>
      <c r="X27" s="20" t="n">
        <v>0.42719198</v>
      </c>
    </row>
    <row r="28" spans="1:24">
      <c r="A28" s="15" t="s">
        <v>203</v>
      </c>
      <c r="B28" s="17" t="n">
        <v>7568</v>
      </c>
      <c r="C28" s="18">
        <f>(135.0/B28*100)</f>
        <v/>
      </c>
      <c r="D28" s="19" t="n">
        <v>7433</v>
      </c>
      <c r="E28" s="18" t="n">
        <v>12.92066113</v>
      </c>
      <c r="F28" s="20" t="n">
        <v>0.63094994</v>
      </c>
      <c r="G28" s="18" t="n">
        <v>16.56054376</v>
      </c>
      <c r="H28" s="20" t="n">
        <v>0.56460378</v>
      </c>
      <c r="I28" s="18" t="n">
        <v>26.59366801</v>
      </c>
      <c r="J28" s="20" t="n">
        <v>0.75678612</v>
      </c>
      <c r="K28" s="18" t="n">
        <v>26.24886722</v>
      </c>
      <c r="L28" s="20" t="n">
        <v>0.75204231</v>
      </c>
      <c r="M28" s="18" t="n">
        <v>12.90928617</v>
      </c>
      <c r="N28" s="20" t="n">
        <v>0.6463713800000001</v>
      </c>
      <c r="O28" s="18" t="n">
        <v>2.26184378</v>
      </c>
      <c r="P28" s="20" t="n">
        <v>0.33063322</v>
      </c>
      <c r="Q28" s="18" t="s">
        <v>182</v>
      </c>
      <c r="R28" s="20" t="s">
        <v>182</v>
      </c>
      <c r="S28" s="18" t="n">
        <v>0</v>
      </c>
      <c r="T28" s="20" t="n">
        <v>0</v>
      </c>
      <c r="U28" s="18" t="n">
        <v>0</v>
      </c>
      <c r="V28" s="20" t="n">
        <v>0</v>
      </c>
      <c r="W28" s="18" t="n">
        <v>2.50512993</v>
      </c>
      <c r="X28" s="20" t="n">
        <v>0.39176061</v>
      </c>
    </row>
    <row r="29" spans="1:24">
      <c r="A29" s="15" t="s">
        <v>204</v>
      </c>
      <c r="B29" s="17" t="n">
        <v>5385</v>
      </c>
      <c r="C29" s="18">
        <f>(37.0/B29*100)</f>
        <v/>
      </c>
      <c r="D29" s="19" t="n">
        <v>5348</v>
      </c>
      <c r="E29" s="18" t="n">
        <v>14.48228555</v>
      </c>
      <c r="F29" s="20" t="n">
        <v>0.5779216</v>
      </c>
      <c r="G29" s="18" t="n">
        <v>20.50580548</v>
      </c>
      <c r="H29" s="20" t="n">
        <v>0.69659797</v>
      </c>
      <c r="I29" s="18" t="n">
        <v>32.28160941</v>
      </c>
      <c r="J29" s="20" t="n">
        <v>0.68000122</v>
      </c>
      <c r="K29" s="18" t="n">
        <v>19.3184655</v>
      </c>
      <c r="L29" s="20" t="n">
        <v>0.67738901</v>
      </c>
      <c r="M29" s="18" t="n">
        <v>8.012923499999999</v>
      </c>
      <c r="N29" s="20" t="n">
        <v>0.7735779</v>
      </c>
      <c r="O29" s="18" t="n">
        <v>0.11230563</v>
      </c>
      <c r="P29" s="20" t="n">
        <v>0.03615354</v>
      </c>
      <c r="Q29" s="18" t="s">
        <v>182</v>
      </c>
      <c r="R29" s="20" t="s">
        <v>182</v>
      </c>
      <c r="S29" s="18" t="n">
        <v>2.76962022</v>
      </c>
      <c r="T29" s="20" t="n">
        <v>0.2415476</v>
      </c>
      <c r="U29" s="18" t="n">
        <v>0</v>
      </c>
      <c r="V29" s="20" t="n">
        <v>0</v>
      </c>
      <c r="W29" s="18" t="n">
        <v>2.51698472</v>
      </c>
      <c r="X29" s="20" t="n">
        <v>0.31965598</v>
      </c>
    </row>
    <row r="30" spans="1:24">
      <c r="A30" s="15" t="s">
        <v>205</v>
      </c>
      <c r="B30" s="17" t="n">
        <v>4520</v>
      </c>
      <c r="C30" s="18">
        <f>(577.0/B30*100)</f>
        <v/>
      </c>
      <c r="D30" s="19" t="n">
        <v>3943</v>
      </c>
      <c r="E30" s="18" t="n">
        <v>8.663159390000001</v>
      </c>
      <c r="F30" s="20" t="n">
        <v>0.52434822</v>
      </c>
      <c r="G30" s="18" t="n">
        <v>13.3597729</v>
      </c>
      <c r="H30" s="20" t="n">
        <v>0.66226828</v>
      </c>
      <c r="I30" s="18" t="n">
        <v>29.59111527</v>
      </c>
      <c r="J30" s="20" t="n">
        <v>0.7928665</v>
      </c>
      <c r="K30" s="18" t="n">
        <v>25.23972917</v>
      </c>
      <c r="L30" s="20" t="n">
        <v>0.82413761</v>
      </c>
      <c r="M30" s="18" t="n">
        <v>14.36128361</v>
      </c>
      <c r="N30" s="20" t="n">
        <v>0.83479718</v>
      </c>
      <c r="O30" s="18" t="n">
        <v>0.80788731</v>
      </c>
      <c r="P30" s="20" t="n">
        <v>0.15690365</v>
      </c>
      <c r="Q30" s="18" t="s">
        <v>182</v>
      </c>
      <c r="R30" s="20" t="s">
        <v>182</v>
      </c>
      <c r="S30" s="18" t="n">
        <v>0</v>
      </c>
      <c r="T30" s="20" t="n">
        <v>0</v>
      </c>
      <c r="U30" s="18" t="n">
        <v>0</v>
      </c>
      <c r="V30" s="20" t="n">
        <v>0</v>
      </c>
      <c r="W30" s="18" t="n">
        <v>7.97705235</v>
      </c>
      <c r="X30" s="20" t="n">
        <v>0.75192011</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16.13107068</v>
      </c>
      <c r="F32" s="20" t="n">
        <v>0.62116636</v>
      </c>
      <c r="G32" s="18" t="n">
        <v>21.22213372</v>
      </c>
      <c r="H32" s="20" t="n">
        <v>0.6440288199999999</v>
      </c>
      <c r="I32" s="18" t="n">
        <v>27.64884687</v>
      </c>
      <c r="J32" s="20" t="n">
        <v>0.68087793</v>
      </c>
      <c r="K32" s="18" t="n">
        <v>19.65975991</v>
      </c>
      <c r="L32" s="20" t="n">
        <v>0.71329857</v>
      </c>
      <c r="M32" s="18" t="n">
        <v>11.63557763</v>
      </c>
      <c r="N32" s="20" t="n">
        <v>0.58284538</v>
      </c>
      <c r="O32" s="18" t="n">
        <v>0.34528398</v>
      </c>
      <c r="P32" s="20" t="n">
        <v>0.08411763</v>
      </c>
      <c r="Q32" s="18" t="s">
        <v>182</v>
      </c>
      <c r="R32" s="20" t="s">
        <v>182</v>
      </c>
      <c r="S32" s="18" t="n">
        <v>0</v>
      </c>
      <c r="T32" s="20" t="n">
        <v>0</v>
      </c>
      <c r="U32" s="18" t="n">
        <v>0</v>
      </c>
      <c r="V32" s="20" t="n">
        <v>0</v>
      </c>
      <c r="W32" s="18" t="n">
        <v>3.3573272</v>
      </c>
      <c r="X32" s="20" t="n">
        <v>0.33988988</v>
      </c>
    </row>
    <row r="33" spans="1:24">
      <c r="A33" s="15" t="s">
        <v>208</v>
      </c>
      <c r="B33" s="17" t="n">
        <v>7325</v>
      </c>
      <c r="C33" s="18">
        <f>(246.0/B33*100)</f>
        <v/>
      </c>
      <c r="D33" s="19" t="n">
        <v>7079</v>
      </c>
      <c r="E33" s="18" t="n">
        <v>29.11905263</v>
      </c>
      <c r="F33" s="20" t="n">
        <v>1.02507147</v>
      </c>
      <c r="G33" s="18" t="n">
        <v>24.3652697</v>
      </c>
      <c r="H33" s="20" t="n">
        <v>0.54272247</v>
      </c>
      <c r="I33" s="18" t="n">
        <v>23.70308271</v>
      </c>
      <c r="J33" s="20" t="n">
        <v>0.69155679</v>
      </c>
      <c r="K33" s="18" t="n">
        <v>12.35703537</v>
      </c>
      <c r="L33" s="20" t="n">
        <v>0.53460935</v>
      </c>
      <c r="M33" s="18" t="n">
        <v>6.4098534</v>
      </c>
      <c r="N33" s="20" t="n">
        <v>0.46232607</v>
      </c>
      <c r="O33" s="18" t="n">
        <v>0.23146691</v>
      </c>
      <c r="P33" s="20" t="n">
        <v>0.06110415</v>
      </c>
      <c r="Q33" s="18" t="s">
        <v>182</v>
      </c>
      <c r="R33" s="20" t="s">
        <v>182</v>
      </c>
      <c r="S33" s="18" t="n">
        <v>0</v>
      </c>
      <c r="T33" s="20" t="n">
        <v>0</v>
      </c>
      <c r="U33" s="18" t="n">
        <v>0</v>
      </c>
      <c r="V33" s="20" t="n">
        <v>0</v>
      </c>
      <c r="W33" s="18" t="n">
        <v>3.81423927</v>
      </c>
      <c r="X33" s="20" t="n">
        <v>0.35424978</v>
      </c>
    </row>
    <row r="34" spans="1:24">
      <c r="A34" s="15" t="s">
        <v>209</v>
      </c>
      <c r="B34" s="17" t="n">
        <v>6350</v>
      </c>
      <c r="C34" s="18">
        <f>(87.0/B34*100)</f>
        <v/>
      </c>
      <c r="D34" s="19" t="n">
        <v>6263</v>
      </c>
      <c r="E34" s="18" t="n">
        <v>18.79414548</v>
      </c>
      <c r="F34" s="20" t="n">
        <v>0.7356292800000001</v>
      </c>
      <c r="G34" s="18" t="n">
        <v>30.04256591</v>
      </c>
      <c r="H34" s="20" t="n">
        <v>0.63778096</v>
      </c>
      <c r="I34" s="18" t="n">
        <v>22.23241496</v>
      </c>
      <c r="J34" s="20" t="n">
        <v>0.70189922</v>
      </c>
      <c r="K34" s="18" t="n">
        <v>10.0631841</v>
      </c>
      <c r="L34" s="20" t="n">
        <v>0.41493478</v>
      </c>
      <c r="M34" s="18" t="n">
        <v>7.13083135</v>
      </c>
      <c r="N34" s="20" t="n">
        <v>0.39095321</v>
      </c>
      <c r="O34" s="18" t="n">
        <v>1.16659714</v>
      </c>
      <c r="P34" s="20" t="n">
        <v>0.13799501</v>
      </c>
      <c r="Q34" s="18" t="s">
        <v>182</v>
      </c>
      <c r="R34" s="20" t="s">
        <v>182</v>
      </c>
      <c r="S34" s="18" t="n">
        <v>2.58008762</v>
      </c>
      <c r="T34" s="20" t="n">
        <v>0.5353811000000001</v>
      </c>
      <c r="U34" s="18" t="n">
        <v>0</v>
      </c>
      <c r="V34" s="20" t="n">
        <v>0</v>
      </c>
      <c r="W34" s="18" t="n">
        <v>7.99017344</v>
      </c>
      <c r="X34" s="20" t="n">
        <v>0.63168846</v>
      </c>
    </row>
    <row r="35" spans="1:24">
      <c r="A35" s="15" t="s">
        <v>210</v>
      </c>
      <c r="B35" s="17" t="n">
        <v>6406</v>
      </c>
      <c r="C35" s="18">
        <f>(76.0/B35*100)</f>
        <v/>
      </c>
      <c r="D35" s="19" t="n">
        <v>6330</v>
      </c>
      <c r="E35" s="18" t="n">
        <v>23.63394198</v>
      </c>
      <c r="F35" s="20" t="n">
        <v>0.66370191</v>
      </c>
      <c r="G35" s="18" t="n">
        <v>31.43117649</v>
      </c>
      <c r="H35" s="20" t="n">
        <v>0.68223314</v>
      </c>
      <c r="I35" s="18" t="n">
        <v>24.42218783</v>
      </c>
      <c r="J35" s="20" t="n">
        <v>0.60946036</v>
      </c>
      <c r="K35" s="18" t="n">
        <v>9.676221849999999</v>
      </c>
      <c r="L35" s="20" t="n">
        <v>0.46953298</v>
      </c>
      <c r="M35" s="18" t="n">
        <v>4.06983336</v>
      </c>
      <c r="N35" s="20" t="n">
        <v>0.33330792</v>
      </c>
      <c r="O35" s="18" t="n">
        <v>0.52845563</v>
      </c>
      <c r="P35" s="20" t="n">
        <v>0.09285879</v>
      </c>
      <c r="Q35" s="18" t="s">
        <v>182</v>
      </c>
      <c r="R35" s="20" t="s">
        <v>182</v>
      </c>
      <c r="S35" s="18" t="n">
        <v>1.04219496</v>
      </c>
      <c r="T35" s="20" t="n">
        <v>0.05701847</v>
      </c>
      <c r="U35" s="18" t="n">
        <v>0</v>
      </c>
      <c r="V35" s="20" t="n">
        <v>0</v>
      </c>
      <c r="W35" s="18" t="n">
        <v>5.19598789</v>
      </c>
      <c r="X35" s="20" t="n">
        <v>0.3155727</v>
      </c>
    </row>
    <row r="36" spans="1:24">
      <c r="A36" s="15" t="s">
        <v>211</v>
      </c>
      <c r="B36" s="17" t="n">
        <v>6736</v>
      </c>
      <c r="C36" s="18">
        <f>(54.0/B36*100)</f>
        <v/>
      </c>
      <c r="D36" s="19" t="n">
        <v>6682</v>
      </c>
      <c r="E36" s="18" t="n">
        <v>36.43778917</v>
      </c>
      <c r="F36" s="20" t="n">
        <v>1.12500803</v>
      </c>
      <c r="G36" s="18" t="n">
        <v>24.80762124</v>
      </c>
      <c r="H36" s="20" t="n">
        <v>0.63477963</v>
      </c>
      <c r="I36" s="18" t="n">
        <v>19.59445114</v>
      </c>
      <c r="J36" s="20" t="n">
        <v>0.78054553</v>
      </c>
      <c r="K36" s="18" t="n">
        <v>9.099586349999999</v>
      </c>
      <c r="L36" s="20" t="n">
        <v>0.5950749</v>
      </c>
      <c r="M36" s="18" t="n">
        <v>5.10361111</v>
      </c>
      <c r="N36" s="20" t="n">
        <v>0.50883799</v>
      </c>
      <c r="O36" s="18" t="n">
        <v>0.41568488</v>
      </c>
      <c r="P36" s="20" t="n">
        <v>0.08133863</v>
      </c>
      <c r="Q36" s="18" t="s">
        <v>182</v>
      </c>
      <c r="R36" s="20" t="s">
        <v>182</v>
      </c>
      <c r="S36" s="18" t="n">
        <v>0</v>
      </c>
      <c r="T36" s="20" t="n">
        <v>0</v>
      </c>
      <c r="U36" s="18" t="n">
        <v>0</v>
      </c>
      <c r="V36" s="20" t="n">
        <v>0</v>
      </c>
      <c r="W36" s="18" t="n">
        <v>4.54125611</v>
      </c>
      <c r="X36" s="20" t="n">
        <v>0.35589996</v>
      </c>
    </row>
    <row r="37" spans="1:24">
      <c r="A37" s="15" t="s">
        <v>212</v>
      </c>
      <c r="B37" s="17" t="n">
        <v>5458</v>
      </c>
      <c r="C37" s="18">
        <f>(271.0/B37*100)</f>
        <v/>
      </c>
      <c r="D37" s="19" t="n">
        <v>5187</v>
      </c>
      <c r="E37" s="18" t="n">
        <v>14.30847237</v>
      </c>
      <c r="F37" s="20" t="n">
        <v>0.73071878</v>
      </c>
      <c r="G37" s="18" t="n">
        <v>18.06883693</v>
      </c>
      <c r="H37" s="20" t="n">
        <v>0.84947264</v>
      </c>
      <c r="I37" s="18" t="n">
        <v>26.23637793</v>
      </c>
      <c r="J37" s="20" t="n">
        <v>0.91125135</v>
      </c>
      <c r="K37" s="18" t="n">
        <v>18.97948444</v>
      </c>
      <c r="L37" s="20" t="n">
        <v>0.86047269</v>
      </c>
      <c r="M37" s="18" t="n">
        <v>10.4266408</v>
      </c>
      <c r="N37" s="20" t="n">
        <v>0.61472897</v>
      </c>
      <c r="O37" s="18" t="n">
        <v>0.78801617</v>
      </c>
      <c r="P37" s="20" t="n">
        <v>0.13947193</v>
      </c>
      <c r="Q37" s="18" t="s">
        <v>182</v>
      </c>
      <c r="R37" s="20" t="s">
        <v>182</v>
      </c>
      <c r="S37" s="18" t="n">
        <v>0</v>
      </c>
      <c r="T37" s="20" t="n">
        <v>0</v>
      </c>
      <c r="U37" s="18" t="n">
        <v>0</v>
      </c>
      <c r="V37" s="20" t="n">
        <v>0</v>
      </c>
      <c r="W37" s="18" t="n">
        <v>11.19217136</v>
      </c>
      <c r="X37" s="20" t="n">
        <v>0.91253681</v>
      </c>
    </row>
    <row r="38" spans="1:24">
      <c r="A38" s="15" t="s">
        <v>213</v>
      </c>
      <c r="B38" s="17" t="n">
        <v>5860</v>
      </c>
      <c r="C38" s="18">
        <f>(68.0/B38*100)</f>
        <v/>
      </c>
      <c r="D38" s="19" t="n">
        <v>5792</v>
      </c>
      <c r="E38" s="18" t="n">
        <v>27.44776221</v>
      </c>
      <c r="F38" s="20" t="n">
        <v>0.7034731400000001</v>
      </c>
      <c r="G38" s="18" t="n">
        <v>30.96253187</v>
      </c>
      <c r="H38" s="20" t="n">
        <v>0.9451618899999999</v>
      </c>
      <c r="I38" s="18" t="n">
        <v>21.59833664</v>
      </c>
      <c r="J38" s="20" t="n">
        <v>0.71744536</v>
      </c>
      <c r="K38" s="18" t="n">
        <v>7.08559479</v>
      </c>
      <c r="L38" s="20" t="n">
        <v>0.42317555</v>
      </c>
      <c r="M38" s="18" t="n">
        <v>3.21370405</v>
      </c>
      <c r="N38" s="20" t="n">
        <v>0.32317161</v>
      </c>
      <c r="O38" s="18" t="n">
        <v>0.63908881</v>
      </c>
      <c r="P38" s="20" t="n">
        <v>0.12651194</v>
      </c>
      <c r="Q38" s="18" t="s">
        <v>182</v>
      </c>
      <c r="R38" s="20" t="s">
        <v>182</v>
      </c>
      <c r="S38" s="18" t="n">
        <v>0</v>
      </c>
      <c r="T38" s="20" t="n">
        <v>0</v>
      </c>
      <c r="U38" s="18" t="n">
        <v>0</v>
      </c>
      <c r="V38" s="20" t="n">
        <v>0</v>
      </c>
      <c r="W38" s="18" t="n">
        <v>9.05298163</v>
      </c>
      <c r="X38" s="20" t="n">
        <v>0.6585867399999999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6.17068808</v>
      </c>
      <c r="F40" s="20" t="n">
        <v>0.42798085</v>
      </c>
      <c r="G40" s="18" t="n">
        <v>10.09548261</v>
      </c>
      <c r="H40" s="20" t="n">
        <v>0.54988216</v>
      </c>
      <c r="I40" s="18" t="n">
        <v>28.39674934</v>
      </c>
      <c r="J40" s="20" t="n">
        <v>0.89750905</v>
      </c>
      <c r="K40" s="18" t="n">
        <v>25.34028435</v>
      </c>
      <c r="L40" s="20" t="n">
        <v>0.8156878400000001</v>
      </c>
      <c r="M40" s="18" t="n">
        <v>13.63723791</v>
      </c>
      <c r="N40" s="20" t="n">
        <v>0.58724754</v>
      </c>
      <c r="O40" s="18" t="n">
        <v>0.41370479</v>
      </c>
      <c r="P40" s="20" t="n">
        <v>0.09597839</v>
      </c>
      <c r="Q40" s="18" t="s">
        <v>182</v>
      </c>
      <c r="R40" s="20" t="s">
        <v>182</v>
      </c>
      <c r="S40" s="18" t="n">
        <v>9.003766690000001</v>
      </c>
      <c r="T40" s="20" t="n">
        <v>0.20144504</v>
      </c>
      <c r="U40" s="18" t="n">
        <v>0</v>
      </c>
      <c r="V40" s="20" t="n">
        <v>0</v>
      </c>
      <c r="W40" s="18" t="n">
        <v>6.94208623</v>
      </c>
      <c r="X40" s="20" t="n">
        <v>0.78206863</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19.32687536</v>
      </c>
      <c r="F46" s="20" t="n">
        <v>0.5667718899999999</v>
      </c>
      <c r="G46" s="18" t="n">
        <v>11.48468216</v>
      </c>
      <c r="H46" s="20" t="n">
        <v>0.41996926</v>
      </c>
      <c r="I46" s="18" t="n">
        <v>12.23687859</v>
      </c>
      <c r="J46" s="20" t="n">
        <v>0.42012345</v>
      </c>
      <c r="K46" s="18" t="n">
        <v>11.09123883</v>
      </c>
      <c r="L46" s="20" t="n">
        <v>0.38694779</v>
      </c>
      <c r="M46" s="18" t="n">
        <v>6.53890227</v>
      </c>
      <c r="N46" s="20" t="n">
        <v>0.25469426</v>
      </c>
      <c r="O46" s="18" t="n">
        <v>1.14077814</v>
      </c>
      <c r="P46" s="20" t="n">
        <v>0.1017309</v>
      </c>
      <c r="Q46" s="18" t="s">
        <v>182</v>
      </c>
      <c r="R46" s="20" t="s">
        <v>182</v>
      </c>
      <c r="S46" s="18" t="n">
        <v>0</v>
      </c>
      <c r="T46" s="20" t="n">
        <v>0</v>
      </c>
      <c r="U46" s="18" t="n">
        <v>0</v>
      </c>
      <c r="V46" s="20" t="n">
        <v>0</v>
      </c>
      <c r="W46" s="18" t="n">
        <v>38.18064464</v>
      </c>
      <c r="X46" s="20" t="n">
        <v>1.27027831</v>
      </c>
    </row>
    <row r="47" spans="1:24">
      <c r="A47" s="15" t="s">
        <v>222</v>
      </c>
      <c r="B47" s="17" t="n">
        <v>5928</v>
      </c>
      <c r="C47" s="18">
        <f>(162.0/B47*100)</f>
        <v/>
      </c>
      <c r="D47" s="19" t="n">
        <v>5766</v>
      </c>
      <c r="E47" s="18" t="n">
        <v>14.97273589</v>
      </c>
      <c r="F47" s="20" t="n">
        <v>0.58708738</v>
      </c>
      <c r="G47" s="18" t="n">
        <v>21.62466522</v>
      </c>
      <c r="H47" s="20" t="n">
        <v>0.7321367600000001</v>
      </c>
      <c r="I47" s="18" t="n">
        <v>20.29763425</v>
      </c>
      <c r="J47" s="20" t="n">
        <v>0.69993302</v>
      </c>
      <c r="K47" s="18" t="n">
        <v>13.8306326</v>
      </c>
      <c r="L47" s="20" t="n">
        <v>0.47793171</v>
      </c>
      <c r="M47" s="18" t="n">
        <v>9.407955579999999</v>
      </c>
      <c r="N47" s="20" t="n">
        <v>0.4441731</v>
      </c>
      <c r="O47" s="18" t="n">
        <v>1.43860706</v>
      </c>
      <c r="P47" s="20" t="n">
        <v>0.18756808</v>
      </c>
      <c r="Q47" s="18" t="s">
        <v>182</v>
      </c>
      <c r="R47" s="20" t="s">
        <v>182</v>
      </c>
      <c r="S47" s="18" t="n">
        <v>0</v>
      </c>
      <c r="T47" s="20" t="n">
        <v>0</v>
      </c>
      <c r="U47" s="18" t="n">
        <v>0</v>
      </c>
      <c r="V47" s="20" t="n">
        <v>0</v>
      </c>
      <c r="W47" s="18" t="n">
        <v>18.4277694</v>
      </c>
      <c r="X47" s="20" t="n">
        <v>1.22108782</v>
      </c>
    </row>
    <row r="48" spans="1:24">
      <c r="A48" s="15" t="s">
        <v>223</v>
      </c>
      <c r="B48" s="17" t="n">
        <v>9841</v>
      </c>
      <c r="C48" s="18">
        <f>(19.0/B48*100)</f>
        <v/>
      </c>
      <c r="D48" s="19" t="n">
        <v>9822</v>
      </c>
      <c r="E48" s="18" t="n">
        <v>66.13404567000001</v>
      </c>
      <c r="F48" s="20" t="n">
        <v>1.2060061</v>
      </c>
      <c r="G48" s="18" t="n">
        <v>15.23371244</v>
      </c>
      <c r="H48" s="20" t="n">
        <v>0.92503146</v>
      </c>
      <c r="I48" s="18" t="n">
        <v>10.39480277</v>
      </c>
      <c r="J48" s="20" t="n">
        <v>0.5653892700000001</v>
      </c>
      <c r="K48" s="18" t="n">
        <v>2.53534454</v>
      </c>
      <c r="L48" s="20" t="n">
        <v>0.23330839</v>
      </c>
      <c r="M48" s="18" t="n">
        <v>2.22441908</v>
      </c>
      <c r="N48" s="20" t="n">
        <v>0.26583331</v>
      </c>
      <c r="O48" s="18" t="n">
        <v>2.15559195</v>
      </c>
      <c r="P48" s="20" t="n">
        <v>0.33339127</v>
      </c>
      <c r="Q48" s="18" t="s">
        <v>182</v>
      </c>
      <c r="R48" s="20" t="s">
        <v>182</v>
      </c>
      <c r="S48" s="18" t="n">
        <v>0</v>
      </c>
      <c r="T48" s="20" t="n">
        <v>0</v>
      </c>
      <c r="U48" s="18" t="n">
        <v>0</v>
      </c>
      <c r="V48" s="20" t="n">
        <v>0</v>
      </c>
      <c r="W48" s="18" t="n">
        <v>1.32208355</v>
      </c>
      <c r="X48" s="20" t="n">
        <v>0.39128938</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11.16418497</v>
      </c>
      <c r="F50" s="20" t="n">
        <v>0.5667818999999999</v>
      </c>
      <c r="G50" s="18" t="n">
        <v>13.21890755</v>
      </c>
      <c r="H50" s="20" t="n">
        <v>0.40900989</v>
      </c>
      <c r="I50" s="18" t="n">
        <v>21.26151111</v>
      </c>
      <c r="J50" s="20" t="n">
        <v>0.70528939</v>
      </c>
      <c r="K50" s="18" t="n">
        <v>26.29417644</v>
      </c>
      <c r="L50" s="20" t="n">
        <v>0.67132028</v>
      </c>
      <c r="M50" s="18" t="n">
        <v>17.98581171</v>
      </c>
      <c r="N50" s="20" t="n">
        <v>0.64264892</v>
      </c>
      <c r="O50" s="18" t="n">
        <v>1.74613723</v>
      </c>
      <c r="P50" s="20" t="n">
        <v>0.26468044</v>
      </c>
      <c r="Q50" s="18" t="s">
        <v>182</v>
      </c>
      <c r="R50" s="20" t="s">
        <v>182</v>
      </c>
      <c r="S50" s="18" t="n">
        <v>0</v>
      </c>
      <c r="T50" s="20" t="n">
        <v>0</v>
      </c>
      <c r="U50" s="18" t="n">
        <v>0</v>
      </c>
      <c r="V50" s="20" t="n">
        <v>0</v>
      </c>
      <c r="W50" s="18" t="n">
        <v>8.32927098</v>
      </c>
      <c r="X50" s="20" t="n">
        <v>0.65505854</v>
      </c>
    </row>
    <row r="51" spans="1:24">
      <c r="A51" s="15" t="s">
        <v>226</v>
      </c>
      <c r="B51" s="17" t="n">
        <v>6866</v>
      </c>
      <c r="C51" s="18">
        <f>(117.0/B51*100)</f>
        <v/>
      </c>
      <c r="D51" s="19" t="n">
        <v>6749</v>
      </c>
      <c r="E51" s="18" t="n">
        <v>13.35349078</v>
      </c>
      <c r="F51" s="20" t="n">
        <v>0.75822701</v>
      </c>
      <c r="G51" s="18" t="n">
        <v>12.97432401</v>
      </c>
      <c r="H51" s="20" t="n">
        <v>0.54041737</v>
      </c>
      <c r="I51" s="18" t="n">
        <v>22.41264797</v>
      </c>
      <c r="J51" s="20" t="n">
        <v>0.6586039299999999</v>
      </c>
      <c r="K51" s="18" t="n">
        <v>17.90812283</v>
      </c>
      <c r="L51" s="20" t="n">
        <v>0.62492929</v>
      </c>
      <c r="M51" s="18" t="n">
        <v>11.45439953</v>
      </c>
      <c r="N51" s="20" t="n">
        <v>0.62797934</v>
      </c>
      <c r="O51" s="18" t="n">
        <v>0.58301091</v>
      </c>
      <c r="P51" s="20" t="n">
        <v>0.10105253</v>
      </c>
      <c r="Q51" s="18" t="s">
        <v>182</v>
      </c>
      <c r="R51" s="20" t="s">
        <v>182</v>
      </c>
      <c r="S51" s="18" t="n">
        <v>10.58157789</v>
      </c>
      <c r="T51" s="20" t="n">
        <v>0.61231698</v>
      </c>
      <c r="U51" s="18" t="n">
        <v>0</v>
      </c>
      <c r="V51" s="20" t="n">
        <v>0</v>
      </c>
      <c r="W51" s="18" t="n">
        <v>10.73242608</v>
      </c>
      <c r="X51" s="20" t="n">
        <v>1.2554803</v>
      </c>
    </row>
    <row r="52" spans="1:24">
      <c r="A52" s="15" t="s">
        <v>227</v>
      </c>
      <c r="B52" s="17" t="n">
        <v>5809</v>
      </c>
      <c r="C52" s="18">
        <f>(119.0/B52*100)</f>
        <v/>
      </c>
      <c r="D52" s="19" t="n">
        <v>5690</v>
      </c>
      <c r="E52" s="18" t="n">
        <v>31.34402561</v>
      </c>
      <c r="F52" s="20" t="n">
        <v>0.92945974</v>
      </c>
      <c r="G52" s="18" t="n">
        <v>28.10107145</v>
      </c>
      <c r="H52" s="20" t="n">
        <v>0.65224844</v>
      </c>
      <c r="I52" s="18" t="n">
        <v>20.17565868</v>
      </c>
      <c r="J52" s="20" t="n">
        <v>0.7376042</v>
      </c>
      <c r="K52" s="18" t="n">
        <v>8.5075272</v>
      </c>
      <c r="L52" s="20" t="n">
        <v>0.40220578</v>
      </c>
      <c r="M52" s="18" t="n">
        <v>5.0560423</v>
      </c>
      <c r="N52" s="20" t="n">
        <v>0.29833471</v>
      </c>
      <c r="O52" s="18" t="n">
        <v>0.34059407</v>
      </c>
      <c r="P52" s="20" t="n">
        <v>0.08846993</v>
      </c>
      <c r="Q52" s="18" t="s">
        <v>182</v>
      </c>
      <c r="R52" s="20" t="s">
        <v>182</v>
      </c>
      <c r="S52" s="18" t="n">
        <v>0</v>
      </c>
      <c r="T52" s="20" t="n">
        <v>0</v>
      </c>
      <c r="U52" s="18" t="n">
        <v>0</v>
      </c>
      <c r="V52" s="20" t="n">
        <v>0</v>
      </c>
      <c r="W52" s="18" t="n">
        <v>6.47508069</v>
      </c>
      <c r="X52" s="20" t="n">
        <v>0.5207162400000001</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15.39771489</v>
      </c>
      <c r="F54" s="20" t="n">
        <v>0.87657259</v>
      </c>
      <c r="G54" s="18" t="n">
        <v>12.57986987</v>
      </c>
      <c r="H54" s="20" t="n">
        <v>0.6267672</v>
      </c>
      <c r="I54" s="18" t="n">
        <v>13.88011581</v>
      </c>
      <c r="J54" s="20" t="n">
        <v>0.62282097</v>
      </c>
      <c r="K54" s="18" t="n">
        <v>20.81041336</v>
      </c>
      <c r="L54" s="20" t="n">
        <v>0.69009586</v>
      </c>
      <c r="M54" s="18" t="n">
        <v>18.62403039</v>
      </c>
      <c r="N54" s="20" t="n">
        <v>0.87923364</v>
      </c>
      <c r="O54" s="18" t="n">
        <v>3.36640988</v>
      </c>
      <c r="P54" s="20" t="n">
        <v>0.32451355</v>
      </c>
      <c r="Q54" s="18" t="s">
        <v>182</v>
      </c>
      <c r="R54" s="20" t="s">
        <v>182</v>
      </c>
      <c r="S54" s="18" t="n">
        <v>0</v>
      </c>
      <c r="T54" s="20" t="n">
        <v>0</v>
      </c>
      <c r="U54" s="18" t="n">
        <v>0</v>
      </c>
      <c r="V54" s="20" t="n">
        <v>0</v>
      </c>
      <c r="W54" s="18" t="n">
        <v>15.34144581</v>
      </c>
      <c r="X54" s="20" t="n">
        <v>1.06428686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18.09876882</v>
      </c>
      <c r="F56" s="20" t="n">
        <v>0.9756797699999999</v>
      </c>
      <c r="G56" s="18" t="n">
        <v>35.11615522</v>
      </c>
      <c r="H56" s="20" t="n">
        <v>0.93250729</v>
      </c>
      <c r="I56" s="18" t="n">
        <v>30.98585792</v>
      </c>
      <c r="J56" s="20" t="n">
        <v>0.72405603</v>
      </c>
      <c r="K56" s="18" t="n">
        <v>8.58170016</v>
      </c>
      <c r="L56" s="20" t="n">
        <v>0.44846392</v>
      </c>
      <c r="M56" s="18" t="n">
        <v>5.11512289</v>
      </c>
      <c r="N56" s="20" t="n">
        <v>0.36237294</v>
      </c>
      <c r="O56" s="18" t="n">
        <v>0.86016939</v>
      </c>
      <c r="P56" s="20" t="n">
        <v>0.13748164</v>
      </c>
      <c r="Q56" s="18" t="s">
        <v>182</v>
      </c>
      <c r="R56" s="20" t="s">
        <v>182</v>
      </c>
      <c r="S56" s="18" t="n">
        <v>0</v>
      </c>
      <c r="T56" s="20" t="n">
        <v>0</v>
      </c>
      <c r="U56" s="18" t="n">
        <v>0</v>
      </c>
      <c r="V56" s="20" t="n">
        <v>0</v>
      </c>
      <c r="W56" s="18" t="n">
        <v>1.24222559</v>
      </c>
      <c r="X56" s="20" t="n">
        <v>0.26198853</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14.62197846</v>
      </c>
      <c r="F61" s="20" t="n">
        <v>0.53260544</v>
      </c>
      <c r="G61" s="18" t="n">
        <v>24.85786858</v>
      </c>
      <c r="H61" s="20" t="n">
        <v>0.65114273</v>
      </c>
      <c r="I61" s="18" t="n">
        <v>27.5511427</v>
      </c>
      <c r="J61" s="20" t="n">
        <v>0.60311302</v>
      </c>
      <c r="K61" s="18" t="n">
        <v>15.76319268</v>
      </c>
      <c r="L61" s="20" t="n">
        <v>0.52953021</v>
      </c>
      <c r="M61" s="18" t="n">
        <v>10.20238977</v>
      </c>
      <c r="N61" s="20" t="n">
        <v>0.43352051</v>
      </c>
      <c r="O61" s="18" t="n">
        <v>1.11512449</v>
      </c>
      <c r="P61" s="20" t="n">
        <v>0.15885075</v>
      </c>
      <c r="Q61" s="18" t="s">
        <v>182</v>
      </c>
      <c r="R61" s="20" t="s">
        <v>182</v>
      </c>
      <c r="S61" s="18" t="n">
        <v>0</v>
      </c>
      <c r="T61" s="20" t="n">
        <v>0</v>
      </c>
      <c r="U61" s="18" t="n">
        <v>0</v>
      </c>
      <c r="V61" s="20" t="n">
        <v>0</v>
      </c>
      <c r="W61" s="18" t="n">
        <v>5.88830331</v>
      </c>
      <c r="X61" s="20" t="n">
        <v>0.71920473</v>
      </c>
    </row>
    <row r="62" spans="1:24">
      <c r="A62" s="15" t="s">
        <v>237</v>
      </c>
      <c r="B62" s="17" t="n">
        <v>4476</v>
      </c>
      <c r="C62" s="18">
        <f>(5.0/B62*100)</f>
        <v/>
      </c>
      <c r="D62" s="19" t="n">
        <v>4471</v>
      </c>
      <c r="E62" s="18" t="n">
        <v>13.44676034</v>
      </c>
      <c r="F62" s="20" t="n">
        <v>0.51792749</v>
      </c>
      <c r="G62" s="18" t="n">
        <v>35.66094184</v>
      </c>
      <c r="H62" s="20" t="n">
        <v>0.68691018</v>
      </c>
      <c r="I62" s="18" t="n">
        <v>31.89113127</v>
      </c>
      <c r="J62" s="20" t="n">
        <v>0.66135985</v>
      </c>
      <c r="K62" s="18" t="n">
        <v>9.892156999999999</v>
      </c>
      <c r="L62" s="20" t="n">
        <v>0.41152224</v>
      </c>
      <c r="M62" s="18" t="n">
        <v>7.85368087</v>
      </c>
      <c r="N62" s="20" t="n">
        <v>0.33613153</v>
      </c>
      <c r="O62" s="18" t="n">
        <v>0.58527585</v>
      </c>
      <c r="P62" s="20" t="n">
        <v>0.13101018</v>
      </c>
      <c r="Q62" s="18" t="s">
        <v>182</v>
      </c>
      <c r="R62" s="20" t="s">
        <v>182</v>
      </c>
      <c r="S62" s="18" t="n">
        <v>0</v>
      </c>
      <c r="T62" s="20" t="n">
        <v>0</v>
      </c>
      <c r="U62" s="18" t="n">
        <v>0</v>
      </c>
      <c r="V62" s="20" t="n">
        <v>0</v>
      </c>
      <c r="W62" s="18" t="n">
        <v>0.67005283</v>
      </c>
      <c r="X62" s="20" t="n">
        <v>0.11490463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15.1595055</v>
      </c>
      <c r="F67" s="20" t="n">
        <v>0.72088325</v>
      </c>
      <c r="G67" s="18" t="n">
        <v>17.13246226</v>
      </c>
      <c r="H67" s="20" t="n">
        <v>0.4606177</v>
      </c>
      <c r="I67" s="18" t="n">
        <v>25.9718498</v>
      </c>
      <c r="J67" s="20" t="n">
        <v>0.71955543</v>
      </c>
      <c r="K67" s="18" t="n">
        <v>23.18091137</v>
      </c>
      <c r="L67" s="20" t="n">
        <v>0.7474406</v>
      </c>
      <c r="M67" s="18" t="n">
        <v>9.949450280000001</v>
      </c>
      <c r="N67" s="20" t="n">
        <v>0.44710355</v>
      </c>
      <c r="O67" s="18" t="n">
        <v>4.25439598</v>
      </c>
      <c r="P67" s="20" t="n">
        <v>0.34243169</v>
      </c>
      <c r="Q67" s="18" t="s">
        <v>182</v>
      </c>
      <c r="R67" s="20" t="s">
        <v>182</v>
      </c>
      <c r="S67" s="18" t="n">
        <v>0</v>
      </c>
      <c r="T67" s="20" t="n">
        <v>0</v>
      </c>
      <c r="U67" s="18" t="n">
        <v>0</v>
      </c>
      <c r="V67" s="20" t="n">
        <v>0</v>
      </c>
      <c r="W67" s="18" t="n">
        <v>4.35142482</v>
      </c>
      <c r="X67" s="20" t="n">
        <v>0.37010538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16.65983489</v>
      </c>
      <c r="F70" s="20" t="n">
        <v>0.58889303</v>
      </c>
      <c r="G70" s="18" t="n">
        <v>19.45308596</v>
      </c>
      <c r="H70" s="20" t="n">
        <v>0.46496716</v>
      </c>
      <c r="I70" s="18" t="n">
        <v>25.14933387</v>
      </c>
      <c r="J70" s="20" t="n">
        <v>0.71128136</v>
      </c>
      <c r="K70" s="18" t="n">
        <v>19.30493722</v>
      </c>
      <c r="L70" s="20" t="n">
        <v>0.61803476</v>
      </c>
      <c r="M70" s="18" t="n">
        <v>11.73321271</v>
      </c>
      <c r="N70" s="20" t="n">
        <v>0.51609746</v>
      </c>
      <c r="O70" s="18" t="n">
        <v>0.78554432</v>
      </c>
      <c r="P70" s="20" t="n">
        <v>0.1032537</v>
      </c>
      <c r="Q70" s="18" t="s">
        <v>182</v>
      </c>
      <c r="R70" s="20" t="s">
        <v>182</v>
      </c>
      <c r="S70" s="18" t="n">
        <v>0</v>
      </c>
      <c r="T70" s="20" t="n">
        <v>0</v>
      </c>
      <c r="U70" s="18" t="n">
        <v>0</v>
      </c>
      <c r="V70" s="20" t="n">
        <v>0</v>
      </c>
      <c r="W70" s="18" t="n">
        <v>6.91405103</v>
      </c>
      <c r="X70" s="20" t="n">
        <v>0.60715363</v>
      </c>
    </row>
    <row r="71" spans="1:24">
      <c r="A71" s="15" t="s">
        <v>246</v>
      </c>
      <c r="B71" s="17" t="n">
        <v>6115</v>
      </c>
      <c r="C71" s="18">
        <f>(119.0/B71*100)</f>
        <v/>
      </c>
      <c r="D71" s="19" t="n">
        <v>5996</v>
      </c>
      <c r="E71" s="18" t="n">
        <v>20.29979506</v>
      </c>
      <c r="F71" s="20" t="n">
        <v>0.7428523</v>
      </c>
      <c r="G71" s="18" t="n">
        <v>34.8656796</v>
      </c>
      <c r="H71" s="20" t="n">
        <v>0.70710632</v>
      </c>
      <c r="I71" s="18" t="n">
        <v>25.70939578</v>
      </c>
      <c r="J71" s="20" t="n">
        <v>0.59327847</v>
      </c>
      <c r="K71" s="18" t="n">
        <v>10.80840481</v>
      </c>
      <c r="L71" s="20" t="n">
        <v>0.49290141</v>
      </c>
      <c r="M71" s="18" t="n">
        <v>6.74140018</v>
      </c>
      <c r="N71" s="20" t="n">
        <v>0.81891722</v>
      </c>
      <c r="O71" s="18" t="n">
        <v>0.43865782</v>
      </c>
      <c r="P71" s="20" t="n">
        <v>0.07816818</v>
      </c>
      <c r="Q71" s="18" t="s">
        <v>182</v>
      </c>
      <c r="R71" s="20" t="s">
        <v>182</v>
      </c>
      <c r="S71" s="18" t="n">
        <v>0</v>
      </c>
      <c r="T71" s="20" t="n">
        <v>0</v>
      </c>
      <c r="U71" s="18" t="n">
        <v>0</v>
      </c>
      <c r="V71" s="20" t="n">
        <v>0</v>
      </c>
      <c r="W71" s="18" t="n">
        <v>1.13666674</v>
      </c>
      <c r="X71" s="20" t="n">
        <v>0.11160031</v>
      </c>
    </row>
    <row r="72" spans="1:24">
      <c r="A72" s="15" t="s">
        <v>247</v>
      </c>
      <c r="B72" s="17" t="n">
        <v>7708</v>
      </c>
      <c r="C72" s="18">
        <f>(9.0/B72*100)</f>
        <v/>
      </c>
      <c r="D72" s="19" t="n">
        <v>7699</v>
      </c>
      <c r="E72" s="18" t="n">
        <v>25.43204086</v>
      </c>
      <c r="F72" s="20" t="n">
        <v>0.89636589</v>
      </c>
      <c r="G72" s="18" t="n">
        <v>46.47900953</v>
      </c>
      <c r="H72" s="20" t="n">
        <v>0.79215146</v>
      </c>
      <c r="I72" s="18" t="n">
        <v>22.21871862</v>
      </c>
      <c r="J72" s="20" t="n">
        <v>0.76405685</v>
      </c>
      <c r="K72" s="18" t="n">
        <v>3.30312446</v>
      </c>
      <c r="L72" s="20" t="n">
        <v>0.2674924</v>
      </c>
      <c r="M72" s="18" t="n">
        <v>1.71961669</v>
      </c>
      <c r="N72" s="20" t="n">
        <v>0.17802461</v>
      </c>
      <c r="O72" s="18" t="n">
        <v>0.58568115</v>
      </c>
      <c r="P72" s="20" t="n">
        <v>0.09795208</v>
      </c>
      <c r="Q72" s="18" t="s">
        <v>182</v>
      </c>
      <c r="R72" s="20" t="s">
        <v>182</v>
      </c>
      <c r="S72" s="18" t="n">
        <v>0</v>
      </c>
      <c r="T72" s="20" t="n">
        <v>0</v>
      </c>
      <c r="U72" s="18" t="n">
        <v>0</v>
      </c>
      <c r="V72" s="20" t="n">
        <v>0</v>
      </c>
      <c r="W72" s="18" t="n">
        <v>0.26180869</v>
      </c>
      <c r="X72" s="20" t="n">
        <v>0.06696574</v>
      </c>
    </row>
    <row r="73" spans="1:24">
      <c r="A73" s="15" t="s">
        <v>248</v>
      </c>
      <c r="B73" s="17" t="n">
        <v>8249</v>
      </c>
      <c r="C73" s="18">
        <f>(244.0/B73*100)</f>
        <v/>
      </c>
      <c r="D73" s="19" t="n">
        <v>8005</v>
      </c>
      <c r="E73" s="18" t="n">
        <v>12.59985385</v>
      </c>
      <c r="F73" s="20" t="n">
        <v>0.57604818</v>
      </c>
      <c r="G73" s="18" t="n">
        <v>18.13878518</v>
      </c>
      <c r="H73" s="20" t="n">
        <v>0.65302872</v>
      </c>
      <c r="I73" s="18" t="n">
        <v>32.57755415</v>
      </c>
      <c r="J73" s="20" t="n">
        <v>0.59078399</v>
      </c>
      <c r="K73" s="18" t="n">
        <v>22.2438812</v>
      </c>
      <c r="L73" s="20" t="n">
        <v>0.69049044</v>
      </c>
      <c r="M73" s="18" t="n">
        <v>9.842184789999999</v>
      </c>
      <c r="N73" s="20" t="n">
        <v>0.39696468</v>
      </c>
      <c r="O73" s="18" t="n">
        <v>2.4901841</v>
      </c>
      <c r="P73" s="20" t="n">
        <v>0.2501564</v>
      </c>
      <c r="Q73" s="18" t="s">
        <v>182</v>
      </c>
      <c r="R73" s="20" t="s">
        <v>182</v>
      </c>
      <c r="S73" s="18" t="n">
        <v>0</v>
      </c>
      <c r="T73" s="20" t="n">
        <v>0</v>
      </c>
      <c r="U73" s="18" t="n">
        <v>0</v>
      </c>
      <c r="V73" s="20" t="n">
        <v>0</v>
      </c>
      <c r="W73" s="18" t="n">
        <v>2.10755672</v>
      </c>
      <c r="X73" s="20" t="n">
        <v>0.25032534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9.646584750000001</v>
      </c>
      <c r="F77" s="20" t="n">
        <v>0.4340131</v>
      </c>
      <c r="G77" s="18" t="n">
        <v>10.52407309</v>
      </c>
      <c r="H77" s="20" t="n">
        <v>0.42740453</v>
      </c>
      <c r="I77" s="18" t="n">
        <v>17.95889923</v>
      </c>
      <c r="J77" s="20" t="n">
        <v>0.63215246</v>
      </c>
      <c r="K77" s="18" t="n">
        <v>21.82545918</v>
      </c>
      <c r="L77" s="20" t="n">
        <v>0.66218729</v>
      </c>
      <c r="M77" s="18" t="n">
        <v>15.66686147</v>
      </c>
      <c r="N77" s="20" t="n">
        <v>0.54357551</v>
      </c>
      <c r="O77" s="18" t="n">
        <v>0.98965999</v>
      </c>
      <c r="P77" s="20" t="n">
        <v>0.117223</v>
      </c>
      <c r="Q77" s="18" t="s">
        <v>182</v>
      </c>
      <c r="R77" s="20" t="s">
        <v>182</v>
      </c>
      <c r="S77" s="18" t="n">
        <v>0</v>
      </c>
      <c r="T77" s="20" t="n">
        <v>0</v>
      </c>
      <c r="U77" s="18" t="n">
        <v>0</v>
      </c>
      <c r="V77" s="20" t="n">
        <v>0</v>
      </c>
      <c r="W77" s="18" t="n">
        <v>23.38846229</v>
      </c>
      <c r="X77" s="20" t="n">
        <v>1.11056594</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273</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92.59063512</v>
      </c>
      <c r="F7" s="20" t="n">
        <v>0.34481995</v>
      </c>
      <c r="G7" s="18" t="n">
        <v>1.13698934</v>
      </c>
      <c r="H7" s="20" t="n">
        <v>0.09840664</v>
      </c>
      <c r="I7" s="18" t="n">
        <v>2.82257558</v>
      </c>
      <c r="J7" s="20" t="n">
        <v>0.16912557</v>
      </c>
      <c r="K7" s="18" t="n">
        <v>0</v>
      </c>
      <c r="L7" s="20" t="n">
        <v>0</v>
      </c>
      <c r="M7" s="18" t="s">
        <v>182</v>
      </c>
      <c r="N7" s="20" t="s">
        <v>182</v>
      </c>
      <c r="O7" s="18" t="n">
        <v>0</v>
      </c>
      <c r="P7" s="20" t="n">
        <v>0</v>
      </c>
      <c r="Q7" s="18" t="n">
        <v>0</v>
      </c>
      <c r="R7" s="20" t="n">
        <v>0</v>
      </c>
      <c r="S7" s="18" t="n">
        <v>3.44979996</v>
      </c>
      <c r="T7" s="20" t="n">
        <v>0.26774617</v>
      </c>
    </row>
    <row r="8" spans="1:20">
      <c r="A8" s="15" t="s">
        <v>183</v>
      </c>
      <c r="B8" s="17" t="n">
        <v>7007</v>
      </c>
      <c r="C8" s="18">
        <f>(121.0/B8*100)</f>
        <v/>
      </c>
      <c r="D8" s="19" t="n">
        <v>6886</v>
      </c>
      <c r="E8" s="18" t="n">
        <v>94.82487213</v>
      </c>
      <c r="F8" s="20" t="n">
        <v>0.35542807</v>
      </c>
      <c r="G8" s="18" t="n">
        <v>1.51801431</v>
      </c>
      <c r="H8" s="20" t="n">
        <v>0.20709448</v>
      </c>
      <c r="I8" s="18" t="n">
        <v>1.00900143</v>
      </c>
      <c r="J8" s="20" t="n">
        <v>0.12225722</v>
      </c>
      <c r="K8" s="18" t="n">
        <v>0</v>
      </c>
      <c r="L8" s="20" t="n">
        <v>0</v>
      </c>
      <c r="M8" s="18" t="s">
        <v>182</v>
      </c>
      <c r="N8" s="20" t="s">
        <v>182</v>
      </c>
      <c r="O8" s="18" t="n">
        <v>0.48076987</v>
      </c>
      <c r="P8" s="20" t="n">
        <v>0.11842893</v>
      </c>
      <c r="Q8" s="18" t="n">
        <v>0</v>
      </c>
      <c r="R8" s="20" t="n">
        <v>0</v>
      </c>
      <c r="S8" s="18" t="n">
        <v>2.16734226</v>
      </c>
      <c r="T8" s="20" t="n">
        <v>0.25125828</v>
      </c>
    </row>
    <row r="9" spans="1:20">
      <c r="A9" s="15" t="s">
        <v>184</v>
      </c>
      <c r="B9" s="17" t="n">
        <v>9651</v>
      </c>
      <c r="C9" s="18">
        <f>(461.0/B9*100)</f>
        <v/>
      </c>
      <c r="D9" s="19" t="n">
        <v>9190</v>
      </c>
      <c r="E9" s="18" t="n">
        <v>91.69919710000001</v>
      </c>
      <c r="F9" s="20" t="n">
        <v>0.60455079</v>
      </c>
      <c r="G9" s="18" t="n">
        <v>0.95370908</v>
      </c>
      <c r="H9" s="20" t="n">
        <v>0.11681006</v>
      </c>
      <c r="I9" s="18" t="n">
        <v>0.82354161</v>
      </c>
      <c r="J9" s="20" t="n">
        <v>0.09107379</v>
      </c>
      <c r="K9" s="18" t="n">
        <v>0</v>
      </c>
      <c r="L9" s="20" t="n">
        <v>0</v>
      </c>
      <c r="M9" s="18" t="s">
        <v>182</v>
      </c>
      <c r="N9" s="20" t="s">
        <v>182</v>
      </c>
      <c r="O9" s="18" t="n">
        <v>3.12314946</v>
      </c>
      <c r="P9" s="20" t="n">
        <v>0.55873643</v>
      </c>
      <c r="Q9" s="18" t="n">
        <v>0</v>
      </c>
      <c r="R9" s="20" t="n">
        <v>0</v>
      </c>
      <c r="S9" s="18" t="n">
        <v>3.40040275</v>
      </c>
      <c r="T9" s="20" t="n">
        <v>0.33200825</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80.47953735999999</v>
      </c>
      <c r="F11" s="20" t="n">
        <v>0.8695676</v>
      </c>
      <c r="G11" s="18" t="n">
        <v>1.41848137</v>
      </c>
      <c r="H11" s="20" t="n">
        <v>0.1977114</v>
      </c>
      <c r="I11" s="18" t="n">
        <v>14.94791645</v>
      </c>
      <c r="J11" s="20" t="n">
        <v>0.77218377</v>
      </c>
      <c r="K11" s="18" t="n">
        <v>0</v>
      </c>
      <c r="L11" s="20" t="n">
        <v>0</v>
      </c>
      <c r="M11" s="18" t="s">
        <v>182</v>
      </c>
      <c r="N11" s="20" t="s">
        <v>182</v>
      </c>
      <c r="O11" s="18" t="n">
        <v>0</v>
      </c>
      <c r="P11" s="20" t="n">
        <v>0</v>
      </c>
      <c r="Q11" s="18" t="n">
        <v>0</v>
      </c>
      <c r="R11" s="20" t="n">
        <v>0</v>
      </c>
      <c r="S11" s="18" t="n">
        <v>3.15406482</v>
      </c>
      <c r="T11" s="20" t="n">
        <v>0.28036722</v>
      </c>
    </row>
    <row r="12" spans="1:20">
      <c r="A12" s="15" t="s">
        <v>187</v>
      </c>
      <c r="B12" s="17" t="n">
        <v>6894</v>
      </c>
      <c r="C12" s="18">
        <f>(124.0/B12*100)</f>
        <v/>
      </c>
      <c r="D12" s="19" t="n">
        <v>6770</v>
      </c>
      <c r="E12" s="18" t="n">
        <v>92.399111</v>
      </c>
      <c r="F12" s="20" t="n">
        <v>0.69831919</v>
      </c>
      <c r="G12" s="18" t="n">
        <v>1.27743516</v>
      </c>
      <c r="H12" s="20" t="n">
        <v>0.15965292</v>
      </c>
      <c r="I12" s="18" t="n">
        <v>1.2365564</v>
      </c>
      <c r="J12" s="20" t="n">
        <v>0.1247657</v>
      </c>
      <c r="K12" s="18" t="n">
        <v>0</v>
      </c>
      <c r="L12" s="20" t="n">
        <v>0</v>
      </c>
      <c r="M12" s="18" t="s">
        <v>182</v>
      </c>
      <c r="N12" s="20" t="s">
        <v>182</v>
      </c>
      <c r="O12" s="18" t="n">
        <v>2.3741744</v>
      </c>
      <c r="P12" s="20" t="n">
        <v>0.59797428</v>
      </c>
      <c r="Q12" s="18" t="n">
        <v>0</v>
      </c>
      <c r="R12" s="20" t="n">
        <v>0</v>
      </c>
      <c r="S12" s="18" t="n">
        <v>2.71272304</v>
      </c>
      <c r="T12" s="20" t="n">
        <v>0.34955299</v>
      </c>
    </row>
    <row r="13" spans="1:20">
      <c r="A13" s="15" t="s">
        <v>188</v>
      </c>
      <c r="B13" s="17" t="n">
        <v>7161</v>
      </c>
      <c r="C13" s="18">
        <f>(300.0/B13*100)</f>
        <v/>
      </c>
      <c r="D13" s="19" t="n">
        <v>6861</v>
      </c>
      <c r="E13" s="18" t="n">
        <v>92.41943618000001</v>
      </c>
      <c r="F13" s="20" t="n">
        <v>0.56738088</v>
      </c>
      <c r="G13" s="18" t="n">
        <v>0.4160562</v>
      </c>
      <c r="H13" s="20" t="n">
        <v>0.06956778</v>
      </c>
      <c r="I13" s="18" t="n">
        <v>0.40218477</v>
      </c>
      <c r="J13" s="20" t="n">
        <v>0.09074407</v>
      </c>
      <c r="K13" s="18" t="n">
        <v>0</v>
      </c>
      <c r="L13" s="20" t="n">
        <v>0</v>
      </c>
      <c r="M13" s="18" t="s">
        <v>182</v>
      </c>
      <c r="N13" s="20" t="s">
        <v>182</v>
      </c>
      <c r="O13" s="18" t="n">
        <v>4.18241901</v>
      </c>
      <c r="P13" s="20" t="n">
        <v>0.48047642</v>
      </c>
      <c r="Q13" s="18" t="n">
        <v>0</v>
      </c>
      <c r="R13" s="20" t="n">
        <v>0</v>
      </c>
      <c r="S13" s="18" t="n">
        <v>2.57990384</v>
      </c>
      <c r="T13" s="20" t="n">
        <v>0.30075695</v>
      </c>
    </row>
    <row r="14" spans="1:20">
      <c r="A14" s="15" t="s">
        <v>189</v>
      </c>
      <c r="B14" s="17" t="n">
        <v>5587</v>
      </c>
      <c r="C14" s="18">
        <f>(183.0/B14*100)</f>
        <v/>
      </c>
      <c r="D14" s="19" t="n">
        <v>5404</v>
      </c>
      <c r="E14" s="18" t="n">
        <v>96.61338490999999</v>
      </c>
      <c r="F14" s="20" t="n">
        <v>0.25940706</v>
      </c>
      <c r="G14" s="18" t="n">
        <v>1.11493011</v>
      </c>
      <c r="H14" s="20" t="n">
        <v>0.13944301</v>
      </c>
      <c r="I14" s="18" t="n">
        <v>0.83734831</v>
      </c>
      <c r="J14" s="20" t="n">
        <v>0.14771442</v>
      </c>
      <c r="K14" s="18" t="n">
        <v>0</v>
      </c>
      <c r="L14" s="20" t="n">
        <v>0</v>
      </c>
      <c r="M14" s="18" t="s">
        <v>182</v>
      </c>
      <c r="N14" s="20" t="s">
        <v>182</v>
      </c>
      <c r="O14" s="18" t="n">
        <v>0</v>
      </c>
      <c r="P14" s="20" t="n">
        <v>0</v>
      </c>
      <c r="Q14" s="18" t="n">
        <v>0</v>
      </c>
      <c r="R14" s="20" t="n">
        <v>0</v>
      </c>
      <c r="S14" s="18" t="n">
        <v>1.43433668</v>
      </c>
      <c r="T14" s="20" t="n">
        <v>0.20008545</v>
      </c>
    </row>
    <row r="15" spans="1:20">
      <c r="A15" s="15" t="s">
        <v>190</v>
      </c>
      <c r="B15" s="17" t="n">
        <v>5882</v>
      </c>
      <c r="C15" s="18">
        <f>(127.0/B15*100)</f>
        <v/>
      </c>
      <c r="D15" s="19" t="n">
        <v>5755</v>
      </c>
      <c r="E15" s="18" t="n">
        <v>95.92744693</v>
      </c>
      <c r="F15" s="20" t="n">
        <v>0.5360899</v>
      </c>
      <c r="G15" s="18" t="n">
        <v>0.60680609</v>
      </c>
      <c r="H15" s="20" t="n">
        <v>0.11556811</v>
      </c>
      <c r="I15" s="18" t="n">
        <v>0.33470741</v>
      </c>
      <c r="J15" s="20" t="n">
        <v>0.08062722</v>
      </c>
      <c r="K15" s="18" t="n">
        <v>0</v>
      </c>
      <c r="L15" s="20" t="n">
        <v>0</v>
      </c>
      <c r="M15" s="18" t="s">
        <v>182</v>
      </c>
      <c r="N15" s="20" t="s">
        <v>182</v>
      </c>
      <c r="O15" s="18" t="n">
        <v>1.02562574</v>
      </c>
      <c r="P15" s="20" t="n">
        <v>0.45962649</v>
      </c>
      <c r="Q15" s="18" t="n">
        <v>0</v>
      </c>
      <c r="R15" s="20" t="n">
        <v>0</v>
      </c>
      <c r="S15" s="18" t="n">
        <v>2.10541382</v>
      </c>
      <c r="T15" s="20" t="n">
        <v>0.24690945</v>
      </c>
    </row>
    <row r="16" spans="1:20">
      <c r="A16" s="15" t="s">
        <v>191</v>
      </c>
      <c r="B16" s="17" t="n">
        <v>6108</v>
      </c>
      <c r="C16" s="18">
        <f>(235.0/B16*100)</f>
        <v/>
      </c>
      <c r="D16" s="19" t="n">
        <v>5873</v>
      </c>
      <c r="E16" s="18" t="n">
        <v>93.24183468</v>
      </c>
      <c r="F16" s="20" t="n">
        <v>0.472073</v>
      </c>
      <c r="G16" s="18" t="n">
        <v>0.97951503</v>
      </c>
      <c r="H16" s="20" t="n">
        <v>0.15600525</v>
      </c>
      <c r="I16" s="18" t="n">
        <v>1.15768112</v>
      </c>
      <c r="J16" s="20" t="n">
        <v>0.12574903</v>
      </c>
      <c r="K16" s="18" t="n">
        <v>0</v>
      </c>
      <c r="L16" s="20" t="n">
        <v>0</v>
      </c>
      <c r="M16" s="18" t="s">
        <v>182</v>
      </c>
      <c r="N16" s="20" t="s">
        <v>182</v>
      </c>
      <c r="O16" s="18" t="n">
        <v>0</v>
      </c>
      <c r="P16" s="20" t="n">
        <v>0</v>
      </c>
      <c r="Q16" s="18" t="n">
        <v>0</v>
      </c>
      <c r="R16" s="20" t="n">
        <v>0</v>
      </c>
      <c r="S16" s="18" t="n">
        <v>4.62096917</v>
      </c>
      <c r="T16" s="20" t="n">
        <v>0.40953508</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88.11688574999999</v>
      </c>
      <c r="F18" s="20" t="n">
        <v>0.90859268</v>
      </c>
      <c r="G18" s="18" t="n">
        <v>3.47383651</v>
      </c>
      <c r="H18" s="20" t="n">
        <v>0.373611</v>
      </c>
      <c r="I18" s="18" t="n">
        <v>4.24864714</v>
      </c>
      <c r="J18" s="20" t="n">
        <v>0.33176345</v>
      </c>
      <c r="K18" s="18" t="n">
        <v>0</v>
      </c>
      <c r="L18" s="20" t="n">
        <v>0</v>
      </c>
      <c r="M18" s="18" t="s">
        <v>182</v>
      </c>
      <c r="N18" s="20" t="s">
        <v>182</v>
      </c>
      <c r="O18" s="18" t="n">
        <v>0</v>
      </c>
      <c r="P18" s="20" t="n">
        <v>0</v>
      </c>
      <c r="Q18" s="18" t="n">
        <v>0</v>
      </c>
      <c r="R18" s="20" t="n">
        <v>0</v>
      </c>
      <c r="S18" s="18" t="n">
        <v>4.1606306</v>
      </c>
      <c r="T18" s="20" t="n">
        <v>0.54738102</v>
      </c>
    </row>
    <row r="19" spans="1:20">
      <c r="A19" s="15" t="s">
        <v>194</v>
      </c>
      <c r="B19" s="17" t="n">
        <v>5658</v>
      </c>
      <c r="C19" s="18">
        <f>(120.0/B19*100)</f>
        <v/>
      </c>
      <c r="D19" s="19" t="n">
        <v>5538</v>
      </c>
      <c r="E19" s="18" t="n">
        <v>92.7734358</v>
      </c>
      <c r="F19" s="20" t="n">
        <v>0.53388105</v>
      </c>
      <c r="G19" s="18" t="n">
        <v>2.19623552</v>
      </c>
      <c r="H19" s="20" t="n">
        <v>0.24565477</v>
      </c>
      <c r="I19" s="18" t="n">
        <v>2.54147309</v>
      </c>
      <c r="J19" s="20" t="n">
        <v>0.25789034</v>
      </c>
      <c r="K19" s="18" t="n">
        <v>0</v>
      </c>
      <c r="L19" s="20" t="n">
        <v>0</v>
      </c>
      <c r="M19" s="18" t="s">
        <v>182</v>
      </c>
      <c r="N19" s="20" t="s">
        <v>182</v>
      </c>
      <c r="O19" s="18" t="n">
        <v>0</v>
      </c>
      <c r="P19" s="20" t="n">
        <v>0</v>
      </c>
      <c r="Q19" s="18" t="n">
        <v>0</v>
      </c>
      <c r="R19" s="20" t="n">
        <v>0</v>
      </c>
      <c r="S19" s="18" t="n">
        <v>2.48885559</v>
      </c>
      <c r="T19" s="20" t="n">
        <v>0.34494334</v>
      </c>
    </row>
    <row r="20" spans="1:20">
      <c r="A20" s="15" t="s">
        <v>195</v>
      </c>
      <c r="B20" s="17" t="n">
        <v>3371</v>
      </c>
      <c r="C20" s="18">
        <f>(81.0/B20*100)</f>
        <v/>
      </c>
      <c r="D20" s="19" t="n">
        <v>3290</v>
      </c>
      <c r="E20" s="18" t="n">
        <v>96.15418488</v>
      </c>
      <c r="F20" s="20" t="n">
        <v>0.37485962</v>
      </c>
      <c r="G20" s="18" t="n">
        <v>0.87264674</v>
      </c>
      <c r="H20" s="20" t="n">
        <v>0.16699401</v>
      </c>
      <c r="I20" s="18" t="n">
        <v>0.78348622</v>
      </c>
      <c r="J20" s="20" t="n">
        <v>0.15505023</v>
      </c>
      <c r="K20" s="18" t="n">
        <v>0</v>
      </c>
      <c r="L20" s="20" t="n">
        <v>0</v>
      </c>
      <c r="M20" s="18" t="s">
        <v>182</v>
      </c>
      <c r="N20" s="20" t="s">
        <v>182</v>
      </c>
      <c r="O20" s="18" t="n">
        <v>0</v>
      </c>
      <c r="P20" s="20" t="n">
        <v>0</v>
      </c>
      <c r="Q20" s="18" t="n">
        <v>0</v>
      </c>
      <c r="R20" s="20" t="n">
        <v>0</v>
      </c>
      <c r="S20" s="18" t="n">
        <v>2.18968215</v>
      </c>
      <c r="T20" s="20" t="n">
        <v>0.25837841</v>
      </c>
    </row>
    <row r="21" spans="1:20">
      <c r="A21" s="15" t="s">
        <v>196</v>
      </c>
      <c r="B21" s="17" t="n">
        <v>5741</v>
      </c>
      <c r="C21" s="18">
        <f>(72.0/B21*100)</f>
        <v/>
      </c>
      <c r="D21" s="19" t="n">
        <v>5669</v>
      </c>
      <c r="E21" s="18" t="n">
        <v>96.89896032999999</v>
      </c>
      <c r="F21" s="20" t="n">
        <v>0.25354099</v>
      </c>
      <c r="G21" s="18" t="n">
        <v>0.74557027</v>
      </c>
      <c r="H21" s="20" t="n">
        <v>0.12096246</v>
      </c>
      <c r="I21" s="18" t="n">
        <v>1.09450726</v>
      </c>
      <c r="J21" s="20" t="n">
        <v>0.13693134</v>
      </c>
      <c r="K21" s="18" t="n">
        <v>0</v>
      </c>
      <c r="L21" s="20" t="n">
        <v>0</v>
      </c>
      <c r="M21" s="18" t="s">
        <v>182</v>
      </c>
      <c r="N21" s="20" t="s">
        <v>182</v>
      </c>
      <c r="O21" s="18" t="n">
        <v>0</v>
      </c>
      <c r="P21" s="20" t="n">
        <v>0</v>
      </c>
      <c r="Q21" s="18" t="n">
        <v>0</v>
      </c>
      <c r="R21" s="20" t="n">
        <v>0</v>
      </c>
      <c r="S21" s="18" t="n">
        <v>1.26096214</v>
      </c>
      <c r="T21" s="20" t="n">
        <v>0.16043782</v>
      </c>
    </row>
    <row r="22" spans="1:20">
      <c r="A22" s="15" t="s">
        <v>197</v>
      </c>
      <c r="B22" s="17" t="n">
        <v>6598</v>
      </c>
      <c r="C22" s="18">
        <f>(93.0/B22*100)</f>
        <v/>
      </c>
      <c r="D22" s="19" t="n">
        <v>6505</v>
      </c>
      <c r="E22" s="18" t="n">
        <v>78.73329275</v>
      </c>
      <c r="F22" s="20" t="n">
        <v>1.27965567</v>
      </c>
      <c r="G22" s="18" t="n">
        <v>3.66152276</v>
      </c>
      <c r="H22" s="20" t="n">
        <v>0.28504754</v>
      </c>
      <c r="I22" s="18" t="n">
        <v>3.32805994</v>
      </c>
      <c r="J22" s="20" t="n">
        <v>0.32473859</v>
      </c>
      <c r="K22" s="18" t="n">
        <v>0</v>
      </c>
      <c r="L22" s="20" t="n">
        <v>0</v>
      </c>
      <c r="M22" s="18" t="s">
        <v>182</v>
      </c>
      <c r="N22" s="20" t="s">
        <v>182</v>
      </c>
      <c r="O22" s="18" t="n">
        <v>10.37230352</v>
      </c>
      <c r="P22" s="20" t="n">
        <v>1.33980924</v>
      </c>
      <c r="Q22" s="18" t="n">
        <v>0</v>
      </c>
      <c r="R22" s="20" t="n">
        <v>0</v>
      </c>
      <c r="S22" s="18" t="n">
        <v>3.90482103</v>
      </c>
      <c r="T22" s="20" t="n">
        <v>0.46694993</v>
      </c>
    </row>
    <row r="23" spans="1:20">
      <c r="A23" s="15" t="s">
        <v>198</v>
      </c>
      <c r="B23" s="17" t="n">
        <v>11583</v>
      </c>
      <c r="C23" s="18">
        <f>(499.0/B23*100)</f>
        <v/>
      </c>
      <c r="D23" s="19" t="n">
        <v>11084</v>
      </c>
      <c r="E23" s="18" t="n">
        <v>92.49027778999999</v>
      </c>
      <c r="F23" s="20" t="n">
        <v>0.4480202</v>
      </c>
      <c r="G23" s="18" t="n">
        <v>2.15455022</v>
      </c>
      <c r="H23" s="20" t="n">
        <v>0.19418488</v>
      </c>
      <c r="I23" s="18" t="n">
        <v>2.49231132</v>
      </c>
      <c r="J23" s="20" t="n">
        <v>0.20399611</v>
      </c>
      <c r="K23" s="18" t="n">
        <v>0</v>
      </c>
      <c r="L23" s="20" t="n">
        <v>0</v>
      </c>
      <c r="M23" s="18" t="s">
        <v>182</v>
      </c>
      <c r="N23" s="20" t="s">
        <v>182</v>
      </c>
      <c r="O23" s="18" t="n">
        <v>0</v>
      </c>
      <c r="P23" s="20" t="n">
        <v>0</v>
      </c>
      <c r="Q23" s="18" t="n">
        <v>0</v>
      </c>
      <c r="R23" s="20" t="n">
        <v>0</v>
      </c>
      <c r="S23" s="18" t="n">
        <v>2.86286067</v>
      </c>
      <c r="T23" s="20" t="n">
        <v>0.33409849</v>
      </c>
    </row>
    <row r="24" spans="1:20">
      <c r="A24" s="15" t="s">
        <v>199</v>
      </c>
      <c r="B24" s="17" t="n">
        <v>6647</v>
      </c>
      <c r="C24" s="18">
        <f>(13.0/B24*100)</f>
        <v/>
      </c>
      <c r="D24" s="19" t="n">
        <v>6634</v>
      </c>
      <c r="E24" s="18" t="n">
        <v>85.37824979</v>
      </c>
      <c r="F24" s="20" t="n">
        <v>0.45313901</v>
      </c>
      <c r="G24" s="18" t="n">
        <v>6.54636968</v>
      </c>
      <c r="H24" s="20" t="n">
        <v>0.31915956</v>
      </c>
      <c r="I24" s="18" t="n">
        <v>6.81827224</v>
      </c>
      <c r="J24" s="20" t="n">
        <v>0.35455901</v>
      </c>
      <c r="K24" s="18" t="n">
        <v>0</v>
      </c>
      <c r="L24" s="20" t="n">
        <v>0</v>
      </c>
      <c r="M24" s="18" t="s">
        <v>182</v>
      </c>
      <c r="N24" s="20" t="s">
        <v>182</v>
      </c>
      <c r="O24" s="18" t="n">
        <v>0</v>
      </c>
      <c r="P24" s="20" t="n">
        <v>0</v>
      </c>
      <c r="Q24" s="18" t="n">
        <v>0</v>
      </c>
      <c r="R24" s="20" t="n">
        <v>0</v>
      </c>
      <c r="S24" s="18" t="n">
        <v>1.2571083</v>
      </c>
      <c r="T24" s="20" t="n">
        <v>0.18615338</v>
      </c>
    </row>
    <row r="25" spans="1:20">
      <c r="A25" s="15" t="s">
        <v>200</v>
      </c>
      <c r="B25" s="17" t="n">
        <v>5581</v>
      </c>
      <c r="C25" s="18">
        <f>(28.0/B25*100)</f>
        <v/>
      </c>
      <c r="D25" s="19" t="n">
        <v>5553</v>
      </c>
      <c r="E25" s="18" t="n">
        <v>88.43700947000001</v>
      </c>
      <c r="F25" s="20" t="n">
        <v>0.46522089</v>
      </c>
      <c r="G25" s="18" t="n">
        <v>6.56260184</v>
      </c>
      <c r="H25" s="20" t="n">
        <v>0.34592601</v>
      </c>
      <c r="I25" s="18" t="n">
        <v>4.21027611</v>
      </c>
      <c r="J25" s="20" t="n">
        <v>0.30659719</v>
      </c>
      <c r="K25" s="18" t="n">
        <v>0</v>
      </c>
      <c r="L25" s="20" t="n">
        <v>0</v>
      </c>
      <c r="M25" s="18" t="s">
        <v>182</v>
      </c>
      <c r="N25" s="20" t="s">
        <v>182</v>
      </c>
      <c r="O25" s="18" t="n">
        <v>0</v>
      </c>
      <c r="P25" s="20" t="n">
        <v>0</v>
      </c>
      <c r="Q25" s="18" t="n">
        <v>0</v>
      </c>
      <c r="R25" s="20" t="n">
        <v>0</v>
      </c>
      <c r="S25" s="18" t="n">
        <v>0.79011258</v>
      </c>
      <c r="T25" s="20" t="n">
        <v>0.12501468</v>
      </c>
    </row>
    <row r="26" spans="1:20">
      <c r="A26" s="15" t="s">
        <v>201</v>
      </c>
      <c r="B26" s="17" t="n">
        <v>4869</v>
      </c>
      <c r="C26" s="18">
        <f>(95.0/B26*100)</f>
        <v/>
      </c>
      <c r="D26" s="19" t="n">
        <v>4774</v>
      </c>
      <c r="E26" s="18" t="n">
        <v>94.76567387</v>
      </c>
      <c r="F26" s="20" t="n">
        <v>0.41053803</v>
      </c>
      <c r="G26" s="18" t="n">
        <v>1.72349841</v>
      </c>
      <c r="H26" s="20" t="n">
        <v>0.18588581</v>
      </c>
      <c r="I26" s="18" t="n">
        <v>1.7727724</v>
      </c>
      <c r="J26" s="20" t="n">
        <v>0.2371172</v>
      </c>
      <c r="K26" s="18" t="n">
        <v>0</v>
      </c>
      <c r="L26" s="20" t="n">
        <v>0</v>
      </c>
      <c r="M26" s="18" t="s">
        <v>182</v>
      </c>
      <c r="N26" s="20" t="s">
        <v>182</v>
      </c>
      <c r="O26" s="18" t="n">
        <v>0</v>
      </c>
      <c r="P26" s="20" t="n">
        <v>0</v>
      </c>
      <c r="Q26" s="18" t="n">
        <v>0</v>
      </c>
      <c r="R26" s="20" t="n">
        <v>0</v>
      </c>
      <c r="S26" s="18" t="n">
        <v>1.73805532</v>
      </c>
      <c r="T26" s="20" t="n">
        <v>0.20557678</v>
      </c>
    </row>
    <row r="27" spans="1:20">
      <c r="A27" s="15" t="s">
        <v>202</v>
      </c>
      <c r="B27" s="17" t="n">
        <v>5299</v>
      </c>
      <c r="C27" s="18">
        <f>(154.0/B27*100)</f>
        <v/>
      </c>
      <c r="D27" s="19" t="n">
        <v>5145</v>
      </c>
      <c r="E27" s="18" t="n">
        <v>91.95755008</v>
      </c>
      <c r="F27" s="20" t="n">
        <v>0.34281266</v>
      </c>
      <c r="G27" s="18" t="n">
        <v>1.96689232</v>
      </c>
      <c r="H27" s="20" t="n">
        <v>0.19568544</v>
      </c>
      <c r="I27" s="18" t="n">
        <v>1.44963732</v>
      </c>
      <c r="J27" s="20" t="n">
        <v>0.16745081</v>
      </c>
      <c r="K27" s="18" t="n">
        <v>0</v>
      </c>
      <c r="L27" s="20" t="n">
        <v>0</v>
      </c>
      <c r="M27" s="18" t="s">
        <v>182</v>
      </c>
      <c r="N27" s="20" t="s">
        <v>182</v>
      </c>
      <c r="O27" s="18" t="n">
        <v>0</v>
      </c>
      <c r="P27" s="20" t="n">
        <v>0</v>
      </c>
      <c r="Q27" s="18" t="n">
        <v>0</v>
      </c>
      <c r="R27" s="20" t="n">
        <v>0</v>
      </c>
      <c r="S27" s="18" t="n">
        <v>4.62592029</v>
      </c>
      <c r="T27" s="20" t="n">
        <v>0.23699132</v>
      </c>
    </row>
    <row r="28" spans="1:20">
      <c r="A28" s="15" t="s">
        <v>203</v>
      </c>
      <c r="B28" s="17" t="n">
        <v>7568</v>
      </c>
      <c r="C28" s="18">
        <f>(120.0/B28*100)</f>
        <v/>
      </c>
      <c r="D28" s="19" t="n">
        <v>7448</v>
      </c>
      <c r="E28" s="18" t="n">
        <v>53.26160573</v>
      </c>
      <c r="F28" s="20" t="n">
        <v>1.50478835</v>
      </c>
      <c r="G28" s="18" t="n">
        <v>2.56116296</v>
      </c>
      <c r="H28" s="20" t="n">
        <v>0.23564214</v>
      </c>
      <c r="I28" s="18" t="n">
        <v>42.71995895</v>
      </c>
      <c r="J28" s="20" t="n">
        <v>1.4736343</v>
      </c>
      <c r="K28" s="18" t="n">
        <v>0</v>
      </c>
      <c r="L28" s="20" t="n">
        <v>0</v>
      </c>
      <c r="M28" s="18" t="s">
        <v>182</v>
      </c>
      <c r="N28" s="20" t="s">
        <v>182</v>
      </c>
      <c r="O28" s="18" t="n">
        <v>0</v>
      </c>
      <c r="P28" s="20" t="n">
        <v>0</v>
      </c>
      <c r="Q28" s="18" t="n">
        <v>0</v>
      </c>
      <c r="R28" s="20" t="n">
        <v>0</v>
      </c>
      <c r="S28" s="18" t="n">
        <v>1.45727236</v>
      </c>
      <c r="T28" s="20" t="n">
        <v>0.16072321</v>
      </c>
    </row>
    <row r="29" spans="1:20">
      <c r="A29" s="15" t="s">
        <v>204</v>
      </c>
      <c r="B29" s="17" t="n">
        <v>5385</v>
      </c>
      <c r="C29" s="18">
        <f>(35.0/B29*100)</f>
        <v/>
      </c>
      <c r="D29" s="19" t="n">
        <v>5350</v>
      </c>
      <c r="E29" s="18" t="n">
        <v>94.2275588</v>
      </c>
      <c r="F29" s="20" t="n">
        <v>0.40383533</v>
      </c>
      <c r="G29" s="18" t="n">
        <v>0.47885001</v>
      </c>
      <c r="H29" s="20" t="n">
        <v>0.10185691</v>
      </c>
      <c r="I29" s="18" t="n">
        <v>0.15082292</v>
      </c>
      <c r="J29" s="20" t="n">
        <v>0.05396954</v>
      </c>
      <c r="K29" s="18" t="n">
        <v>0</v>
      </c>
      <c r="L29" s="20" t="n">
        <v>0</v>
      </c>
      <c r="M29" s="18" t="s">
        <v>182</v>
      </c>
      <c r="N29" s="20" t="s">
        <v>182</v>
      </c>
      <c r="O29" s="18" t="n">
        <v>2.76879651</v>
      </c>
      <c r="P29" s="20" t="n">
        <v>0.24146554</v>
      </c>
      <c r="Q29" s="18" t="n">
        <v>0</v>
      </c>
      <c r="R29" s="20" t="n">
        <v>0</v>
      </c>
      <c r="S29" s="18" t="n">
        <v>2.37397177</v>
      </c>
      <c r="T29" s="20" t="n">
        <v>0.24564858</v>
      </c>
    </row>
    <row r="30" spans="1:20">
      <c r="A30" s="15" t="s">
        <v>205</v>
      </c>
      <c r="B30" s="17" t="n">
        <v>4520</v>
      </c>
      <c r="C30" s="18">
        <f>(497.0/B30*100)</f>
        <v/>
      </c>
      <c r="D30" s="19" t="n">
        <v>4023</v>
      </c>
      <c r="E30" s="18" t="n">
        <v>92.9640349</v>
      </c>
      <c r="F30" s="20" t="n">
        <v>0.49261488</v>
      </c>
      <c r="G30" s="18" t="n">
        <v>1.25444021</v>
      </c>
      <c r="H30" s="20" t="n">
        <v>0.18053007</v>
      </c>
      <c r="I30" s="18" t="n">
        <v>3.36074127</v>
      </c>
      <c r="J30" s="20" t="n">
        <v>0.32325145</v>
      </c>
      <c r="K30" s="18" t="n">
        <v>0</v>
      </c>
      <c r="L30" s="20" t="n">
        <v>0</v>
      </c>
      <c r="M30" s="18" t="s">
        <v>182</v>
      </c>
      <c r="N30" s="20" t="s">
        <v>182</v>
      </c>
      <c r="O30" s="18" t="n">
        <v>0</v>
      </c>
      <c r="P30" s="20" t="n">
        <v>0</v>
      </c>
      <c r="Q30" s="18" t="n">
        <v>0</v>
      </c>
      <c r="R30" s="20" t="n">
        <v>0</v>
      </c>
      <c r="S30" s="18" t="n">
        <v>2.42078361</v>
      </c>
      <c r="T30" s="20" t="n">
        <v>0.25889226</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95.60461486</v>
      </c>
      <c r="F32" s="20" t="n">
        <v>0.31727551</v>
      </c>
      <c r="G32" s="18" t="n">
        <v>1.13485414</v>
      </c>
      <c r="H32" s="20" t="n">
        <v>0.14633235</v>
      </c>
      <c r="I32" s="18" t="n">
        <v>1.54746756</v>
      </c>
      <c r="J32" s="20" t="n">
        <v>0.20967682</v>
      </c>
      <c r="K32" s="18" t="n">
        <v>0</v>
      </c>
      <c r="L32" s="20" t="n">
        <v>0</v>
      </c>
      <c r="M32" s="18" t="s">
        <v>182</v>
      </c>
      <c r="N32" s="20" t="s">
        <v>182</v>
      </c>
      <c r="O32" s="18" t="n">
        <v>0</v>
      </c>
      <c r="P32" s="20" t="n">
        <v>0</v>
      </c>
      <c r="Q32" s="18" t="n">
        <v>0</v>
      </c>
      <c r="R32" s="20" t="n">
        <v>0</v>
      </c>
      <c r="S32" s="18" t="n">
        <v>1.71306344</v>
      </c>
      <c r="T32" s="20" t="n">
        <v>0.20549463</v>
      </c>
    </row>
    <row r="33" spans="1:20">
      <c r="A33" s="15" t="s">
        <v>208</v>
      </c>
      <c r="B33" s="17" t="n">
        <v>7325</v>
      </c>
      <c r="C33" s="18">
        <f>(212.0/B33*100)</f>
        <v/>
      </c>
      <c r="D33" s="19" t="n">
        <v>7113</v>
      </c>
      <c r="E33" s="18" t="n">
        <v>94.54714187</v>
      </c>
      <c r="F33" s="20" t="n">
        <v>0.36319125</v>
      </c>
      <c r="G33" s="18" t="n">
        <v>0.84465726</v>
      </c>
      <c r="H33" s="20" t="n">
        <v>0.12964671</v>
      </c>
      <c r="I33" s="18" t="n">
        <v>2.32625338</v>
      </c>
      <c r="J33" s="20" t="n">
        <v>0.21285315</v>
      </c>
      <c r="K33" s="18" t="n">
        <v>0</v>
      </c>
      <c r="L33" s="20" t="n">
        <v>0</v>
      </c>
      <c r="M33" s="18" t="s">
        <v>182</v>
      </c>
      <c r="N33" s="20" t="s">
        <v>182</v>
      </c>
      <c r="O33" s="18" t="n">
        <v>0</v>
      </c>
      <c r="P33" s="20" t="n">
        <v>0</v>
      </c>
      <c r="Q33" s="18" t="n">
        <v>0</v>
      </c>
      <c r="R33" s="20" t="n">
        <v>0</v>
      </c>
      <c r="S33" s="18" t="n">
        <v>2.28194749</v>
      </c>
      <c r="T33" s="20" t="n">
        <v>0.232962</v>
      </c>
    </row>
    <row r="34" spans="1:20">
      <c r="A34" s="15" t="s">
        <v>209</v>
      </c>
      <c r="B34" s="17" t="n">
        <v>6350</v>
      </c>
      <c r="C34" s="18">
        <f>(76.0/B34*100)</f>
        <v/>
      </c>
      <c r="D34" s="19" t="n">
        <v>6274</v>
      </c>
      <c r="E34" s="18" t="n">
        <v>88.28829874</v>
      </c>
      <c r="F34" s="20" t="n">
        <v>0.76480053</v>
      </c>
      <c r="G34" s="18" t="n">
        <v>2.58519315</v>
      </c>
      <c r="H34" s="20" t="n">
        <v>0.26143072</v>
      </c>
      <c r="I34" s="18" t="n">
        <v>2.71307019</v>
      </c>
      <c r="J34" s="20" t="n">
        <v>0.38595171</v>
      </c>
      <c r="K34" s="18" t="n">
        <v>0</v>
      </c>
      <c r="L34" s="20" t="n">
        <v>0</v>
      </c>
      <c r="M34" s="18" t="s">
        <v>182</v>
      </c>
      <c r="N34" s="20" t="s">
        <v>182</v>
      </c>
      <c r="O34" s="18" t="n">
        <v>2.57578264</v>
      </c>
      <c r="P34" s="20" t="n">
        <v>0.53468971</v>
      </c>
      <c r="Q34" s="18" t="n">
        <v>0</v>
      </c>
      <c r="R34" s="20" t="n">
        <v>0</v>
      </c>
      <c r="S34" s="18" t="n">
        <v>3.83765528</v>
      </c>
      <c r="T34" s="20" t="n">
        <v>0.43817513</v>
      </c>
    </row>
    <row r="35" spans="1:20">
      <c r="A35" s="15" t="s">
        <v>210</v>
      </c>
      <c r="B35" s="17" t="n">
        <v>6406</v>
      </c>
      <c r="C35" s="18">
        <f>(67.0/B35*100)</f>
        <v/>
      </c>
      <c r="D35" s="19" t="n">
        <v>6339</v>
      </c>
      <c r="E35" s="18" t="n">
        <v>94.2274537</v>
      </c>
      <c r="F35" s="20" t="n">
        <v>0.33981696</v>
      </c>
      <c r="G35" s="18" t="n">
        <v>1.48460892</v>
      </c>
      <c r="H35" s="20" t="n">
        <v>0.18570898</v>
      </c>
      <c r="I35" s="18" t="n">
        <v>0.88735535</v>
      </c>
      <c r="J35" s="20" t="n">
        <v>0.11537461</v>
      </c>
      <c r="K35" s="18" t="n">
        <v>0</v>
      </c>
      <c r="L35" s="20" t="n">
        <v>0</v>
      </c>
      <c r="M35" s="18" t="s">
        <v>182</v>
      </c>
      <c r="N35" s="20" t="s">
        <v>182</v>
      </c>
      <c r="O35" s="18" t="n">
        <v>1.03972429</v>
      </c>
      <c r="P35" s="20" t="n">
        <v>0.05690605</v>
      </c>
      <c r="Q35" s="18" t="n">
        <v>0</v>
      </c>
      <c r="R35" s="20" t="n">
        <v>0</v>
      </c>
      <c r="S35" s="18" t="n">
        <v>2.36085774</v>
      </c>
      <c r="T35" s="20" t="n">
        <v>0.21463068</v>
      </c>
    </row>
    <row r="36" spans="1:20">
      <c r="A36" s="15" t="s">
        <v>211</v>
      </c>
      <c r="B36" s="17" t="n">
        <v>6736</v>
      </c>
      <c r="C36" s="18">
        <f>(41.0/B36*100)</f>
        <v/>
      </c>
      <c r="D36" s="19" t="n">
        <v>6695</v>
      </c>
      <c r="E36" s="18" t="n">
        <v>93.43774725</v>
      </c>
      <c r="F36" s="20" t="n">
        <v>0.3437926</v>
      </c>
      <c r="G36" s="18" t="n">
        <v>1.05355456</v>
      </c>
      <c r="H36" s="20" t="n">
        <v>0.12447592</v>
      </c>
      <c r="I36" s="18" t="n">
        <v>3.6365662</v>
      </c>
      <c r="J36" s="20" t="n">
        <v>0.25235571</v>
      </c>
      <c r="K36" s="18" t="n">
        <v>0</v>
      </c>
      <c r="L36" s="20" t="n">
        <v>0</v>
      </c>
      <c r="M36" s="18" t="s">
        <v>182</v>
      </c>
      <c r="N36" s="20" t="s">
        <v>182</v>
      </c>
      <c r="O36" s="18" t="n">
        <v>0</v>
      </c>
      <c r="P36" s="20" t="n">
        <v>0</v>
      </c>
      <c r="Q36" s="18" t="n">
        <v>0</v>
      </c>
      <c r="R36" s="20" t="n">
        <v>0</v>
      </c>
      <c r="S36" s="18" t="n">
        <v>1.87213198</v>
      </c>
      <c r="T36" s="20" t="n">
        <v>0.19570845</v>
      </c>
    </row>
    <row r="37" spans="1:20">
      <c r="A37" s="15" t="s">
        <v>212</v>
      </c>
      <c r="B37" s="17" t="n">
        <v>5458</v>
      </c>
      <c r="C37" s="18">
        <f>(223.0/B37*100)</f>
        <v/>
      </c>
      <c r="D37" s="19" t="n">
        <v>5235</v>
      </c>
      <c r="E37" s="18" t="n">
        <v>93.52782165000001</v>
      </c>
      <c r="F37" s="20" t="n">
        <v>0.47700169</v>
      </c>
      <c r="G37" s="18" t="n">
        <v>1.10766414</v>
      </c>
      <c r="H37" s="20" t="n">
        <v>0.1593454</v>
      </c>
      <c r="I37" s="18" t="n">
        <v>1.363036</v>
      </c>
      <c r="J37" s="20" t="n">
        <v>0.15247542</v>
      </c>
      <c r="K37" s="18" t="n">
        <v>0</v>
      </c>
      <c r="L37" s="20" t="n">
        <v>0</v>
      </c>
      <c r="M37" s="18" t="s">
        <v>182</v>
      </c>
      <c r="N37" s="20" t="s">
        <v>182</v>
      </c>
      <c r="O37" s="18" t="n">
        <v>0</v>
      </c>
      <c r="P37" s="20" t="n">
        <v>0</v>
      </c>
      <c r="Q37" s="18" t="n">
        <v>0</v>
      </c>
      <c r="R37" s="20" t="n">
        <v>0</v>
      </c>
      <c r="S37" s="18" t="n">
        <v>4.00147821</v>
      </c>
      <c r="T37" s="20" t="n">
        <v>0.40553856</v>
      </c>
    </row>
    <row r="38" spans="1:20">
      <c r="A38" s="15" t="s">
        <v>213</v>
      </c>
      <c r="B38" s="17" t="n">
        <v>5860</v>
      </c>
      <c r="C38" s="18">
        <f>(60.0/B38*100)</f>
        <v/>
      </c>
      <c r="D38" s="19" t="n">
        <v>5800</v>
      </c>
      <c r="E38" s="18" t="n">
        <v>95.18712022</v>
      </c>
      <c r="F38" s="20" t="n">
        <v>0.4332527</v>
      </c>
      <c r="G38" s="18" t="n">
        <v>0.74513535</v>
      </c>
      <c r="H38" s="20" t="n">
        <v>0.1310394</v>
      </c>
      <c r="I38" s="18" t="n">
        <v>0.52981351</v>
      </c>
      <c r="J38" s="20" t="n">
        <v>0.10946508</v>
      </c>
      <c r="K38" s="18" t="n">
        <v>0</v>
      </c>
      <c r="L38" s="20" t="n">
        <v>0</v>
      </c>
      <c r="M38" s="18" t="s">
        <v>182</v>
      </c>
      <c r="N38" s="20" t="s">
        <v>182</v>
      </c>
      <c r="O38" s="18" t="n">
        <v>0</v>
      </c>
      <c r="P38" s="20" t="n">
        <v>0</v>
      </c>
      <c r="Q38" s="18" t="n">
        <v>0</v>
      </c>
      <c r="R38" s="20" t="n">
        <v>0</v>
      </c>
      <c r="S38" s="18" t="n">
        <v>3.53793092</v>
      </c>
      <c r="T38" s="20" t="n">
        <v>0.33973368</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87.44285078999999</v>
      </c>
      <c r="F40" s="20" t="n">
        <v>0.42976331</v>
      </c>
      <c r="G40" s="18" t="n">
        <v>0.55591128</v>
      </c>
      <c r="H40" s="20" t="n">
        <v>0.09759619999999999</v>
      </c>
      <c r="I40" s="18" t="n">
        <v>0.60240529</v>
      </c>
      <c r="J40" s="20" t="n">
        <v>0.11560207</v>
      </c>
      <c r="K40" s="18" t="n">
        <v>0</v>
      </c>
      <c r="L40" s="20" t="n">
        <v>0</v>
      </c>
      <c r="M40" s="18" t="s">
        <v>182</v>
      </c>
      <c r="N40" s="20" t="s">
        <v>182</v>
      </c>
      <c r="O40" s="18" t="n">
        <v>8.994221899999999</v>
      </c>
      <c r="P40" s="20" t="n">
        <v>0.20102874</v>
      </c>
      <c r="Q40" s="18" t="n">
        <v>0</v>
      </c>
      <c r="R40" s="20" t="n">
        <v>0</v>
      </c>
      <c r="S40" s="18" t="n">
        <v>2.40461073</v>
      </c>
      <c r="T40" s="20" t="n">
        <v>0.29238953</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62.89058472</v>
      </c>
      <c r="F46" s="20" t="n">
        <v>0.94265155</v>
      </c>
      <c r="G46" s="18" t="n">
        <v>2.69740643</v>
      </c>
      <c r="H46" s="20" t="n">
        <v>0.17327964</v>
      </c>
      <c r="I46" s="18" t="n">
        <v>11.740004</v>
      </c>
      <c r="J46" s="20" t="n">
        <v>0.54206464</v>
      </c>
      <c r="K46" s="18" t="n">
        <v>0</v>
      </c>
      <c r="L46" s="20" t="n">
        <v>0</v>
      </c>
      <c r="M46" s="18" t="s">
        <v>182</v>
      </c>
      <c r="N46" s="20" t="s">
        <v>182</v>
      </c>
      <c r="O46" s="18" t="n">
        <v>0</v>
      </c>
      <c r="P46" s="20" t="n">
        <v>0</v>
      </c>
      <c r="Q46" s="18" t="n">
        <v>0</v>
      </c>
      <c r="R46" s="20" t="n">
        <v>0</v>
      </c>
      <c r="S46" s="18" t="n">
        <v>22.67200485</v>
      </c>
      <c r="T46" s="20" t="n">
        <v>0.98237138</v>
      </c>
    </row>
    <row r="47" spans="1:20">
      <c r="A47" s="15" t="s">
        <v>222</v>
      </c>
      <c r="B47" s="17" t="n">
        <v>5928</v>
      </c>
      <c r="C47" s="18">
        <f>(101.0/B47*100)</f>
        <v/>
      </c>
      <c r="D47" s="19" t="n">
        <v>5827</v>
      </c>
      <c r="E47" s="18" t="n">
        <v>86.68157730999999</v>
      </c>
      <c r="F47" s="20" t="n">
        <v>0.95156476</v>
      </c>
      <c r="G47" s="18" t="n">
        <v>2.91816993</v>
      </c>
      <c r="H47" s="20" t="n">
        <v>0.28291372</v>
      </c>
      <c r="I47" s="18" t="n">
        <v>2.49941518</v>
      </c>
      <c r="J47" s="20" t="n">
        <v>0.30930709</v>
      </c>
      <c r="K47" s="18" t="n">
        <v>0</v>
      </c>
      <c r="L47" s="20" t="n">
        <v>0</v>
      </c>
      <c r="M47" s="18" t="s">
        <v>182</v>
      </c>
      <c r="N47" s="20" t="s">
        <v>182</v>
      </c>
      <c r="O47" s="18" t="n">
        <v>0</v>
      </c>
      <c r="P47" s="20" t="n">
        <v>0</v>
      </c>
      <c r="Q47" s="18" t="n">
        <v>0</v>
      </c>
      <c r="R47" s="20" t="n">
        <v>0</v>
      </c>
      <c r="S47" s="18" t="n">
        <v>7.90083758</v>
      </c>
      <c r="T47" s="20" t="n">
        <v>0.74801069</v>
      </c>
    </row>
    <row r="48" spans="1:20">
      <c r="A48" s="15" t="s">
        <v>223</v>
      </c>
      <c r="B48" s="17" t="n">
        <v>9841</v>
      </c>
      <c r="C48" s="18">
        <f>(19.0/B48*100)</f>
        <v/>
      </c>
      <c r="D48" s="19" t="n">
        <v>9822</v>
      </c>
      <c r="E48" s="18" t="n">
        <v>63.61492083</v>
      </c>
      <c r="F48" s="20" t="n">
        <v>1.45429203</v>
      </c>
      <c r="G48" s="18" t="n">
        <v>7.19283618</v>
      </c>
      <c r="H48" s="20" t="n">
        <v>0.42397917</v>
      </c>
      <c r="I48" s="18" t="n">
        <v>27.5965223</v>
      </c>
      <c r="J48" s="20" t="n">
        <v>1.27330746</v>
      </c>
      <c r="K48" s="18" t="n">
        <v>0</v>
      </c>
      <c r="L48" s="20" t="n">
        <v>0</v>
      </c>
      <c r="M48" s="18" t="s">
        <v>182</v>
      </c>
      <c r="N48" s="20" t="s">
        <v>182</v>
      </c>
      <c r="O48" s="18" t="n">
        <v>0</v>
      </c>
      <c r="P48" s="20" t="n">
        <v>0</v>
      </c>
      <c r="Q48" s="18" t="n">
        <v>0</v>
      </c>
      <c r="R48" s="20" t="n">
        <v>0</v>
      </c>
      <c r="S48" s="18" t="n">
        <v>1.59572068</v>
      </c>
      <c r="T48" s="20" t="n">
        <v>0.39016097</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60.63236853</v>
      </c>
      <c r="F50" s="20" t="n">
        <v>1.38226154</v>
      </c>
      <c r="G50" s="18" t="n">
        <v>2.29306131</v>
      </c>
      <c r="H50" s="20" t="n">
        <v>0.20452645</v>
      </c>
      <c r="I50" s="18" t="n">
        <v>33.6463082</v>
      </c>
      <c r="J50" s="20" t="n">
        <v>1.32083105</v>
      </c>
      <c r="K50" s="18" t="n">
        <v>0</v>
      </c>
      <c r="L50" s="20" t="n">
        <v>0</v>
      </c>
      <c r="M50" s="18" t="s">
        <v>182</v>
      </c>
      <c r="N50" s="20" t="s">
        <v>182</v>
      </c>
      <c r="O50" s="18" t="n">
        <v>0</v>
      </c>
      <c r="P50" s="20" t="n">
        <v>0</v>
      </c>
      <c r="Q50" s="18" t="n">
        <v>0</v>
      </c>
      <c r="R50" s="20" t="n">
        <v>0</v>
      </c>
      <c r="S50" s="18" t="n">
        <v>3.42826196</v>
      </c>
      <c r="T50" s="20" t="n">
        <v>0.43564638</v>
      </c>
    </row>
    <row r="51" spans="1:20">
      <c r="A51" s="15" t="s">
        <v>226</v>
      </c>
      <c r="B51" s="17" t="n">
        <v>6866</v>
      </c>
      <c r="C51" s="18">
        <f>(115.0/B51*100)</f>
        <v/>
      </c>
      <c r="D51" s="19" t="n">
        <v>6751</v>
      </c>
      <c r="E51" s="18" t="n">
        <v>62.48724933</v>
      </c>
      <c r="F51" s="20" t="n">
        <v>1.26585472</v>
      </c>
      <c r="G51" s="18" t="n">
        <v>2.13274919</v>
      </c>
      <c r="H51" s="20" t="n">
        <v>0.22314666</v>
      </c>
      <c r="I51" s="18" t="n">
        <v>17.47889093</v>
      </c>
      <c r="J51" s="20" t="n">
        <v>0.77698351</v>
      </c>
      <c r="K51" s="18" t="n">
        <v>0</v>
      </c>
      <c r="L51" s="20" t="n">
        <v>0</v>
      </c>
      <c r="M51" s="18" t="s">
        <v>182</v>
      </c>
      <c r="N51" s="20" t="s">
        <v>182</v>
      </c>
      <c r="O51" s="18" t="n">
        <v>10.58020882</v>
      </c>
      <c r="P51" s="20" t="n">
        <v>0.61193897</v>
      </c>
      <c r="Q51" s="18" t="n">
        <v>0</v>
      </c>
      <c r="R51" s="20" t="n">
        <v>0</v>
      </c>
      <c r="S51" s="18" t="n">
        <v>7.32090172</v>
      </c>
      <c r="T51" s="20" t="n">
        <v>1.09789713</v>
      </c>
    </row>
    <row r="52" spans="1:20">
      <c r="A52" s="15" t="s">
        <v>227</v>
      </c>
      <c r="B52" s="17" t="n">
        <v>5809</v>
      </c>
      <c r="C52" s="18">
        <f>(115.0/B52*100)</f>
        <v/>
      </c>
      <c r="D52" s="19" t="n">
        <v>5694</v>
      </c>
      <c r="E52" s="18" t="n">
        <v>93.74602689</v>
      </c>
      <c r="F52" s="20" t="n">
        <v>0.4954838</v>
      </c>
      <c r="G52" s="18" t="n">
        <v>1.36706789</v>
      </c>
      <c r="H52" s="20" t="n">
        <v>0.17758943</v>
      </c>
      <c r="I52" s="18" t="n">
        <v>2.08646405</v>
      </c>
      <c r="J52" s="20" t="n">
        <v>0.20438359</v>
      </c>
      <c r="K52" s="18" t="n">
        <v>0</v>
      </c>
      <c r="L52" s="20" t="n">
        <v>0</v>
      </c>
      <c r="M52" s="18" t="s">
        <v>182</v>
      </c>
      <c r="N52" s="20" t="s">
        <v>182</v>
      </c>
      <c r="O52" s="18" t="n">
        <v>0</v>
      </c>
      <c r="P52" s="20" t="n">
        <v>0</v>
      </c>
      <c r="Q52" s="18" t="n">
        <v>0</v>
      </c>
      <c r="R52" s="20" t="n">
        <v>0</v>
      </c>
      <c r="S52" s="18" t="n">
        <v>2.80044116</v>
      </c>
      <c r="T52" s="20" t="n">
        <v>0.36323659</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63.97482579</v>
      </c>
      <c r="F54" s="20" t="n">
        <v>1.29980792</v>
      </c>
      <c r="G54" s="18" t="n">
        <v>4.92318268</v>
      </c>
      <c r="H54" s="20" t="n">
        <v>0.38792465</v>
      </c>
      <c r="I54" s="18" t="n">
        <v>23.13177003</v>
      </c>
      <c r="J54" s="20" t="n">
        <v>1.04338422</v>
      </c>
      <c r="K54" s="18" t="n">
        <v>0</v>
      </c>
      <c r="L54" s="20" t="n">
        <v>0</v>
      </c>
      <c r="M54" s="18" t="s">
        <v>182</v>
      </c>
      <c r="N54" s="20" t="s">
        <v>182</v>
      </c>
      <c r="O54" s="18" t="n">
        <v>0</v>
      </c>
      <c r="P54" s="20" t="n">
        <v>0</v>
      </c>
      <c r="Q54" s="18" t="n">
        <v>0</v>
      </c>
      <c r="R54" s="20" t="n">
        <v>0</v>
      </c>
      <c r="S54" s="18" t="n">
        <v>7.9702215</v>
      </c>
      <c r="T54" s="20" t="n">
        <v>0.6951760299999999</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94.59277399</v>
      </c>
      <c r="F56" s="20" t="n">
        <v>0.43012577</v>
      </c>
      <c r="G56" s="18" t="n">
        <v>2.70558368</v>
      </c>
      <c r="H56" s="20" t="n">
        <v>0.25139983</v>
      </c>
      <c r="I56" s="18" t="n">
        <v>1.55926453</v>
      </c>
      <c r="J56" s="20" t="n">
        <v>0.17228558</v>
      </c>
      <c r="K56" s="18" t="n">
        <v>0</v>
      </c>
      <c r="L56" s="20" t="n">
        <v>0</v>
      </c>
      <c r="M56" s="18" t="s">
        <v>182</v>
      </c>
      <c r="N56" s="20" t="s">
        <v>182</v>
      </c>
      <c r="O56" s="18" t="n">
        <v>0</v>
      </c>
      <c r="P56" s="20" t="n">
        <v>0</v>
      </c>
      <c r="Q56" s="18" t="n">
        <v>0</v>
      </c>
      <c r="R56" s="20" t="n">
        <v>0</v>
      </c>
      <c r="S56" s="18" t="n">
        <v>1.14237779</v>
      </c>
      <c r="T56" s="20" t="n">
        <v>0.21055679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91.38957528</v>
      </c>
      <c r="F61" s="20" t="n">
        <v>0.6635193</v>
      </c>
      <c r="G61" s="18" t="n">
        <v>2.31023981</v>
      </c>
      <c r="H61" s="20" t="n">
        <v>0.21900818</v>
      </c>
      <c r="I61" s="18" t="n">
        <v>2.99677587</v>
      </c>
      <c r="J61" s="20" t="n">
        <v>0.2655979</v>
      </c>
      <c r="K61" s="18" t="n">
        <v>0</v>
      </c>
      <c r="L61" s="20" t="n">
        <v>0</v>
      </c>
      <c r="M61" s="18" t="s">
        <v>182</v>
      </c>
      <c r="N61" s="20" t="s">
        <v>182</v>
      </c>
      <c r="O61" s="18" t="n">
        <v>0</v>
      </c>
      <c r="P61" s="20" t="n">
        <v>0</v>
      </c>
      <c r="Q61" s="18" t="n">
        <v>0</v>
      </c>
      <c r="R61" s="20" t="n">
        <v>0</v>
      </c>
      <c r="S61" s="18" t="n">
        <v>3.30340905</v>
      </c>
      <c r="T61" s="20" t="n">
        <v>0.48805938</v>
      </c>
    </row>
    <row r="62" spans="1:20">
      <c r="A62" s="15" t="s">
        <v>237</v>
      </c>
      <c r="B62" s="17" t="n">
        <v>4476</v>
      </c>
      <c r="C62" s="18">
        <f>(5.0/B62*100)</f>
        <v/>
      </c>
      <c r="D62" s="19" t="n">
        <v>4471</v>
      </c>
      <c r="E62" s="18" t="n">
        <v>96.63333646</v>
      </c>
      <c r="F62" s="20" t="n">
        <v>0.26931694</v>
      </c>
      <c r="G62" s="18" t="n">
        <v>1.50288598</v>
      </c>
      <c r="H62" s="20" t="n">
        <v>0.18624456</v>
      </c>
      <c r="I62" s="18" t="n">
        <v>1.21083468</v>
      </c>
      <c r="J62" s="20" t="n">
        <v>0.16812904</v>
      </c>
      <c r="K62" s="18" t="n">
        <v>0</v>
      </c>
      <c r="L62" s="20" t="n">
        <v>0</v>
      </c>
      <c r="M62" s="18" t="s">
        <v>182</v>
      </c>
      <c r="N62" s="20" t="s">
        <v>182</v>
      </c>
      <c r="O62" s="18" t="n">
        <v>0</v>
      </c>
      <c r="P62" s="20" t="n">
        <v>0</v>
      </c>
      <c r="Q62" s="18" t="n">
        <v>0</v>
      </c>
      <c r="R62" s="20" t="n">
        <v>0</v>
      </c>
      <c r="S62" s="18" t="n">
        <v>0.65294288</v>
      </c>
      <c r="T62" s="20" t="n">
        <v>0.12020232</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45.73205158</v>
      </c>
      <c r="F67" s="20" t="n">
        <v>1.25033531</v>
      </c>
      <c r="G67" s="18" t="n">
        <v>3.14075138</v>
      </c>
      <c r="H67" s="20" t="n">
        <v>0.20131128</v>
      </c>
      <c r="I67" s="18" t="n">
        <v>49.58736106</v>
      </c>
      <c r="J67" s="20" t="n">
        <v>1.20976817</v>
      </c>
      <c r="K67" s="18" t="n">
        <v>0</v>
      </c>
      <c r="L67" s="20" t="n">
        <v>0</v>
      </c>
      <c r="M67" s="18" t="s">
        <v>182</v>
      </c>
      <c r="N67" s="20" t="s">
        <v>182</v>
      </c>
      <c r="O67" s="18" t="n">
        <v>0</v>
      </c>
      <c r="P67" s="20" t="n">
        <v>0</v>
      </c>
      <c r="Q67" s="18" t="n">
        <v>0</v>
      </c>
      <c r="R67" s="20" t="n">
        <v>0</v>
      </c>
      <c r="S67" s="18" t="n">
        <v>1.53983598</v>
      </c>
      <c r="T67" s="20" t="n">
        <v>0.1720007</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92.84830649</v>
      </c>
      <c r="F70" s="20" t="n">
        <v>0.57854949</v>
      </c>
      <c r="G70" s="18" t="n">
        <v>1.76233276</v>
      </c>
      <c r="H70" s="20" t="n">
        <v>0.22470488</v>
      </c>
      <c r="I70" s="18" t="n">
        <v>2.33002571</v>
      </c>
      <c r="J70" s="20" t="n">
        <v>0.26307289</v>
      </c>
      <c r="K70" s="18" t="n">
        <v>0</v>
      </c>
      <c r="L70" s="20" t="n">
        <v>0</v>
      </c>
      <c r="M70" s="18" t="s">
        <v>182</v>
      </c>
      <c r="N70" s="20" t="s">
        <v>182</v>
      </c>
      <c r="O70" s="18" t="n">
        <v>0</v>
      </c>
      <c r="P70" s="20" t="n">
        <v>0</v>
      </c>
      <c r="Q70" s="18" t="n">
        <v>0</v>
      </c>
      <c r="R70" s="20" t="n">
        <v>0</v>
      </c>
      <c r="S70" s="18" t="n">
        <v>3.05933505</v>
      </c>
      <c r="T70" s="20" t="n">
        <v>0.36459455</v>
      </c>
    </row>
    <row r="71" spans="1:20">
      <c r="A71" s="15" t="s">
        <v>246</v>
      </c>
      <c r="B71" s="17" t="n">
        <v>6115</v>
      </c>
      <c r="C71" s="18">
        <f>(105.0/B71*100)</f>
        <v/>
      </c>
      <c r="D71" s="19" t="n">
        <v>6010</v>
      </c>
      <c r="E71" s="18" t="n">
        <v>95.99140942</v>
      </c>
      <c r="F71" s="20" t="n">
        <v>0.25307575</v>
      </c>
      <c r="G71" s="18" t="n">
        <v>1.37913525</v>
      </c>
      <c r="H71" s="20" t="n">
        <v>0.16478803</v>
      </c>
      <c r="I71" s="18" t="n">
        <v>1.55973278</v>
      </c>
      <c r="J71" s="20" t="n">
        <v>0.16022509</v>
      </c>
      <c r="K71" s="18" t="n">
        <v>0</v>
      </c>
      <c r="L71" s="20" t="n">
        <v>0</v>
      </c>
      <c r="M71" s="18" t="s">
        <v>182</v>
      </c>
      <c r="N71" s="20" t="s">
        <v>182</v>
      </c>
      <c r="O71" s="18" t="n">
        <v>0</v>
      </c>
      <c r="P71" s="20" t="n">
        <v>0</v>
      </c>
      <c r="Q71" s="18" t="n">
        <v>0</v>
      </c>
      <c r="R71" s="20" t="n">
        <v>0</v>
      </c>
      <c r="S71" s="18" t="n">
        <v>1.06972255</v>
      </c>
      <c r="T71" s="20" t="n">
        <v>0.13131312</v>
      </c>
    </row>
    <row r="72" spans="1:20">
      <c r="A72" s="15" t="s">
        <v>247</v>
      </c>
      <c r="B72" s="17" t="n">
        <v>7708</v>
      </c>
      <c r="C72" s="18">
        <f>(8.0/B72*100)</f>
        <v/>
      </c>
      <c r="D72" s="19" t="n">
        <v>7700</v>
      </c>
      <c r="E72" s="18" t="n">
        <v>94.24118917</v>
      </c>
      <c r="F72" s="20" t="n">
        <v>0.3826624</v>
      </c>
      <c r="G72" s="18" t="n">
        <v>1.8233666</v>
      </c>
      <c r="H72" s="20" t="n">
        <v>0.16281966</v>
      </c>
      <c r="I72" s="18" t="n">
        <v>3.32259457</v>
      </c>
      <c r="J72" s="20" t="n">
        <v>0.29207126</v>
      </c>
      <c r="K72" s="18" t="n">
        <v>0</v>
      </c>
      <c r="L72" s="20" t="n">
        <v>0</v>
      </c>
      <c r="M72" s="18" t="s">
        <v>182</v>
      </c>
      <c r="N72" s="20" t="s">
        <v>182</v>
      </c>
      <c r="O72" s="18" t="n">
        <v>0</v>
      </c>
      <c r="P72" s="20" t="n">
        <v>0</v>
      </c>
      <c r="Q72" s="18" t="n">
        <v>0</v>
      </c>
      <c r="R72" s="20" t="n">
        <v>0</v>
      </c>
      <c r="S72" s="18" t="n">
        <v>0.61284965</v>
      </c>
      <c r="T72" s="20" t="n">
        <v>0.08650321</v>
      </c>
    </row>
    <row r="73" spans="1:20">
      <c r="A73" s="15" t="s">
        <v>248</v>
      </c>
      <c r="B73" s="17" t="n">
        <v>8249</v>
      </c>
      <c r="C73" s="18">
        <f>(222.0/B73*100)</f>
        <v/>
      </c>
      <c r="D73" s="19" t="n">
        <v>8027</v>
      </c>
      <c r="E73" s="18" t="n">
        <v>70.21828789</v>
      </c>
      <c r="F73" s="20" t="n">
        <v>1.08158298</v>
      </c>
      <c r="G73" s="18" t="n">
        <v>5.45174213</v>
      </c>
      <c r="H73" s="20" t="n">
        <v>0.38349538</v>
      </c>
      <c r="I73" s="18" t="n">
        <v>23.12400187</v>
      </c>
      <c r="J73" s="20" t="n">
        <v>0.85018796</v>
      </c>
      <c r="K73" s="18" t="n">
        <v>0</v>
      </c>
      <c r="L73" s="20" t="n">
        <v>0</v>
      </c>
      <c r="M73" s="18" t="s">
        <v>182</v>
      </c>
      <c r="N73" s="20" t="s">
        <v>182</v>
      </c>
      <c r="O73" s="18" t="n">
        <v>0</v>
      </c>
      <c r="P73" s="20" t="n">
        <v>0</v>
      </c>
      <c r="Q73" s="18" t="n">
        <v>0</v>
      </c>
      <c r="R73" s="20" t="n">
        <v>0</v>
      </c>
      <c r="S73" s="18" t="n">
        <v>1.20596811</v>
      </c>
      <c r="T73" s="20" t="n">
        <v>0.16120973</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81.61719587</v>
      </c>
      <c r="F77" s="20" t="n">
        <v>0.70845539</v>
      </c>
      <c r="G77" s="18" t="n">
        <v>2.19356471</v>
      </c>
      <c r="H77" s="20" t="n">
        <v>0.21723704</v>
      </c>
      <c r="I77" s="18" t="n">
        <v>8.812711569999999</v>
      </c>
      <c r="J77" s="20" t="n">
        <v>0.42237108</v>
      </c>
      <c r="K77" s="18" t="n">
        <v>0</v>
      </c>
      <c r="L77" s="20" t="n">
        <v>0</v>
      </c>
      <c r="M77" s="18" t="s">
        <v>182</v>
      </c>
      <c r="N77" s="20" t="s">
        <v>182</v>
      </c>
      <c r="O77" s="18" t="n">
        <v>0</v>
      </c>
      <c r="P77" s="20" t="n">
        <v>0</v>
      </c>
      <c r="Q77" s="18" t="n">
        <v>0</v>
      </c>
      <c r="R77" s="20" t="n">
        <v>0</v>
      </c>
      <c r="S77" s="18" t="n">
        <v>7.37652785</v>
      </c>
      <c r="T77" s="20" t="n">
        <v>0.5971711</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337</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43.37380348</v>
      </c>
      <c r="F7" s="20" t="n">
        <v>0.63970547</v>
      </c>
      <c r="G7" s="18" t="n">
        <v>16.94580415</v>
      </c>
      <c r="H7" s="20" t="n">
        <v>0.4129083</v>
      </c>
      <c r="I7" s="18" t="n">
        <v>15.12423063</v>
      </c>
      <c r="J7" s="20" t="n">
        <v>0.36171778</v>
      </c>
      <c r="K7" s="18" t="n">
        <v>8.72061678</v>
      </c>
      <c r="L7" s="20" t="n">
        <v>0.29420691</v>
      </c>
      <c r="M7" s="18" t="n">
        <v>5.73604143</v>
      </c>
      <c r="N7" s="20" t="n">
        <v>0.26715602</v>
      </c>
      <c r="O7" s="18" t="n">
        <v>0.68774866</v>
      </c>
      <c r="P7" s="20" t="n">
        <v>0.08991532000000001</v>
      </c>
      <c r="Q7" s="18" t="s">
        <v>182</v>
      </c>
      <c r="R7" s="20" t="s">
        <v>182</v>
      </c>
      <c r="S7" s="18" t="n">
        <v>0</v>
      </c>
      <c r="T7" s="20" t="n">
        <v>0</v>
      </c>
      <c r="U7" s="18" t="n">
        <v>0</v>
      </c>
      <c r="V7" s="20" t="n">
        <v>0</v>
      </c>
      <c r="W7" s="18" t="n">
        <v>9.411754869999999</v>
      </c>
      <c r="X7" s="20" t="n">
        <v>0.50321339</v>
      </c>
    </row>
    <row r="8" spans="1:24">
      <c r="A8" s="15" t="s">
        <v>183</v>
      </c>
      <c r="B8" s="17" t="n">
        <v>7007</v>
      </c>
      <c r="C8" s="18">
        <f>(169.0/B8*100)</f>
        <v/>
      </c>
      <c r="D8" s="19" t="n">
        <v>6838</v>
      </c>
      <c r="E8" s="18" t="n">
        <v>49.90462993</v>
      </c>
      <c r="F8" s="20" t="n">
        <v>0.9562859500000001</v>
      </c>
      <c r="G8" s="18" t="n">
        <v>15.24911095</v>
      </c>
      <c r="H8" s="20" t="n">
        <v>0.51303937</v>
      </c>
      <c r="I8" s="18" t="n">
        <v>13.37436169</v>
      </c>
      <c r="J8" s="20" t="n">
        <v>0.49977316</v>
      </c>
      <c r="K8" s="18" t="n">
        <v>6.46482283</v>
      </c>
      <c r="L8" s="20" t="n">
        <v>0.39793943</v>
      </c>
      <c r="M8" s="18" t="n">
        <v>4.50524967</v>
      </c>
      <c r="N8" s="20" t="n">
        <v>0.3657815</v>
      </c>
      <c r="O8" s="18" t="n">
        <v>0.38590065</v>
      </c>
      <c r="P8" s="20" t="n">
        <v>0.10117383</v>
      </c>
      <c r="Q8" s="18" t="s">
        <v>182</v>
      </c>
      <c r="R8" s="20" t="s">
        <v>182</v>
      </c>
      <c r="S8" s="18" t="n">
        <v>0.48434356</v>
      </c>
      <c r="T8" s="20" t="n">
        <v>0.11930055</v>
      </c>
      <c r="U8" s="18" t="n">
        <v>0</v>
      </c>
      <c r="V8" s="20" t="n">
        <v>0</v>
      </c>
      <c r="W8" s="18" t="n">
        <v>9.63158071</v>
      </c>
      <c r="X8" s="20" t="n">
        <v>0.56137275</v>
      </c>
    </row>
    <row r="9" spans="1:24">
      <c r="A9" s="15" t="s">
        <v>184</v>
      </c>
      <c r="B9" s="17" t="n">
        <v>9651</v>
      </c>
      <c r="C9" s="18">
        <f>(568.0/B9*100)</f>
        <v/>
      </c>
      <c r="D9" s="19" t="n">
        <v>9083</v>
      </c>
      <c r="E9" s="18" t="n">
        <v>51.80659687</v>
      </c>
      <c r="F9" s="20" t="n">
        <v>0.82004788</v>
      </c>
      <c r="G9" s="18" t="n">
        <v>14.55734932</v>
      </c>
      <c r="H9" s="20" t="n">
        <v>0.3785952</v>
      </c>
      <c r="I9" s="18" t="n">
        <v>11.0575716</v>
      </c>
      <c r="J9" s="20" t="n">
        <v>0.36396997</v>
      </c>
      <c r="K9" s="18" t="n">
        <v>5.41488567</v>
      </c>
      <c r="L9" s="20" t="n">
        <v>0.2683229</v>
      </c>
      <c r="M9" s="18" t="n">
        <v>4.54133771</v>
      </c>
      <c r="N9" s="20" t="n">
        <v>0.25516741</v>
      </c>
      <c r="O9" s="18" t="n">
        <v>0.05018437</v>
      </c>
      <c r="P9" s="20" t="n">
        <v>0.01996797</v>
      </c>
      <c r="Q9" s="18" t="s">
        <v>182</v>
      </c>
      <c r="R9" s="20" t="s">
        <v>182</v>
      </c>
      <c r="S9" s="18" t="n">
        <v>3.16253061</v>
      </c>
      <c r="T9" s="20" t="n">
        <v>0.56482542</v>
      </c>
      <c r="U9" s="18" t="n">
        <v>0</v>
      </c>
      <c r="V9" s="20" t="n">
        <v>0</v>
      </c>
      <c r="W9" s="18" t="n">
        <v>9.40954384</v>
      </c>
      <c r="X9" s="20" t="n">
        <v>0.60285475</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26.8132616</v>
      </c>
      <c r="F11" s="20" t="n">
        <v>0.81572925</v>
      </c>
      <c r="G11" s="18" t="n">
        <v>19.3832938</v>
      </c>
      <c r="H11" s="20" t="n">
        <v>0.48873111</v>
      </c>
      <c r="I11" s="18" t="n">
        <v>21.93205068</v>
      </c>
      <c r="J11" s="20" t="n">
        <v>0.57513429</v>
      </c>
      <c r="K11" s="18" t="n">
        <v>14.0460027</v>
      </c>
      <c r="L11" s="20" t="n">
        <v>0.52916852</v>
      </c>
      <c r="M11" s="18" t="n">
        <v>7.80666646</v>
      </c>
      <c r="N11" s="20" t="n">
        <v>0.38677085</v>
      </c>
      <c r="O11" s="18" t="n">
        <v>0.51226732</v>
      </c>
      <c r="P11" s="20" t="n">
        <v>0.12373296</v>
      </c>
      <c r="Q11" s="18" t="s">
        <v>182</v>
      </c>
      <c r="R11" s="20" t="s">
        <v>182</v>
      </c>
      <c r="S11" s="18" t="n">
        <v>0</v>
      </c>
      <c r="T11" s="20" t="n">
        <v>0</v>
      </c>
      <c r="U11" s="18" t="n">
        <v>0</v>
      </c>
      <c r="V11" s="20" t="n">
        <v>0</v>
      </c>
      <c r="W11" s="18" t="n">
        <v>9.50645744</v>
      </c>
      <c r="X11" s="20" t="n">
        <v>0.69266257</v>
      </c>
    </row>
    <row r="12" spans="1:24">
      <c r="A12" s="15" t="s">
        <v>187</v>
      </c>
      <c r="B12" s="17" t="n">
        <v>6894</v>
      </c>
      <c r="C12" s="18">
        <f>(127.0/B12*100)</f>
        <v/>
      </c>
      <c r="D12" s="19" t="n">
        <v>6767</v>
      </c>
      <c r="E12" s="18" t="n">
        <v>49.50701405</v>
      </c>
      <c r="F12" s="20" t="n">
        <v>1.07383509</v>
      </c>
      <c r="G12" s="18" t="n">
        <v>16.46293885</v>
      </c>
      <c r="H12" s="20" t="n">
        <v>0.54735521</v>
      </c>
      <c r="I12" s="18" t="n">
        <v>12.37225648</v>
      </c>
      <c r="J12" s="20" t="n">
        <v>0.47489655</v>
      </c>
      <c r="K12" s="18" t="n">
        <v>6.15081107</v>
      </c>
      <c r="L12" s="20" t="n">
        <v>0.35454125</v>
      </c>
      <c r="M12" s="18" t="n">
        <v>5.11466075</v>
      </c>
      <c r="N12" s="20" t="n">
        <v>0.34828318</v>
      </c>
      <c r="O12" s="18" t="n">
        <v>0.27941933</v>
      </c>
      <c r="P12" s="20" t="n">
        <v>0.06467172</v>
      </c>
      <c r="Q12" s="18" t="s">
        <v>182</v>
      </c>
      <c r="R12" s="20" t="s">
        <v>182</v>
      </c>
      <c r="S12" s="18" t="n">
        <v>2.37512526</v>
      </c>
      <c r="T12" s="20" t="n">
        <v>0.59821216</v>
      </c>
      <c r="U12" s="18" t="n">
        <v>0</v>
      </c>
      <c r="V12" s="20" t="n">
        <v>0</v>
      </c>
      <c r="W12" s="18" t="n">
        <v>7.73777421</v>
      </c>
      <c r="X12" s="20" t="n">
        <v>0.55309125</v>
      </c>
    </row>
    <row r="13" spans="1:24">
      <c r="A13" s="15" t="s">
        <v>188</v>
      </c>
      <c r="B13" s="17" t="n">
        <v>7161</v>
      </c>
      <c r="C13" s="18">
        <f>(329.0/B13*100)</f>
        <v/>
      </c>
      <c r="D13" s="19" t="n">
        <v>6832</v>
      </c>
      <c r="E13" s="18" t="n">
        <v>33.95377582</v>
      </c>
      <c r="F13" s="20" t="n">
        <v>0.99827402</v>
      </c>
      <c r="G13" s="18" t="n">
        <v>19.70096883</v>
      </c>
      <c r="H13" s="20" t="n">
        <v>0.56997709</v>
      </c>
      <c r="I13" s="18" t="n">
        <v>16.57872985</v>
      </c>
      <c r="J13" s="20" t="n">
        <v>0.53817987</v>
      </c>
      <c r="K13" s="18" t="n">
        <v>10.65754775</v>
      </c>
      <c r="L13" s="20" t="n">
        <v>0.58397875</v>
      </c>
      <c r="M13" s="18" t="n">
        <v>6.85950379</v>
      </c>
      <c r="N13" s="20" t="n">
        <v>0.36848936</v>
      </c>
      <c r="O13" s="18" t="n">
        <v>0.21730871</v>
      </c>
      <c r="P13" s="20" t="n">
        <v>0.05247583</v>
      </c>
      <c r="Q13" s="18" t="s">
        <v>182</v>
      </c>
      <c r="R13" s="20" t="s">
        <v>182</v>
      </c>
      <c r="S13" s="18" t="n">
        <v>4.19704376</v>
      </c>
      <c r="T13" s="20" t="n">
        <v>0.48239823</v>
      </c>
      <c r="U13" s="18" t="n">
        <v>0</v>
      </c>
      <c r="V13" s="20" t="n">
        <v>0</v>
      </c>
      <c r="W13" s="18" t="n">
        <v>7.83512149</v>
      </c>
      <c r="X13" s="20" t="n">
        <v>0.64496258</v>
      </c>
    </row>
    <row r="14" spans="1:24">
      <c r="A14" s="15" t="s">
        <v>189</v>
      </c>
      <c r="B14" s="17" t="n">
        <v>5587</v>
      </c>
      <c r="C14" s="18">
        <f>(197.0/B14*100)</f>
        <v/>
      </c>
      <c r="D14" s="19" t="n">
        <v>5390</v>
      </c>
      <c r="E14" s="18" t="n">
        <v>39.50361466</v>
      </c>
      <c r="F14" s="20" t="n">
        <v>0.7854404699999999</v>
      </c>
      <c r="G14" s="18" t="n">
        <v>22.08564277</v>
      </c>
      <c r="H14" s="20" t="n">
        <v>0.64961334</v>
      </c>
      <c r="I14" s="18" t="n">
        <v>18.07881776</v>
      </c>
      <c r="J14" s="20" t="n">
        <v>0.49259047</v>
      </c>
      <c r="K14" s="18" t="n">
        <v>10.21246463</v>
      </c>
      <c r="L14" s="20" t="n">
        <v>0.50038847</v>
      </c>
      <c r="M14" s="18" t="n">
        <v>6.08934594</v>
      </c>
      <c r="N14" s="20" t="n">
        <v>0.36869234</v>
      </c>
      <c r="O14" s="18" t="n">
        <v>0.61502641</v>
      </c>
      <c r="P14" s="20" t="n">
        <v>0.11407521</v>
      </c>
      <c r="Q14" s="18" t="s">
        <v>182</v>
      </c>
      <c r="R14" s="20" t="s">
        <v>182</v>
      </c>
      <c r="S14" s="18" t="n">
        <v>0</v>
      </c>
      <c r="T14" s="20" t="n">
        <v>0</v>
      </c>
      <c r="U14" s="18" t="n">
        <v>0</v>
      </c>
      <c r="V14" s="20" t="n">
        <v>0</v>
      </c>
      <c r="W14" s="18" t="n">
        <v>3.41508782</v>
      </c>
      <c r="X14" s="20" t="n">
        <v>0.27332416</v>
      </c>
    </row>
    <row r="15" spans="1:24">
      <c r="A15" s="15" t="s">
        <v>190</v>
      </c>
      <c r="B15" s="17" t="n">
        <v>5882</v>
      </c>
      <c r="C15" s="18">
        <f>(151.0/B15*100)</f>
        <v/>
      </c>
      <c r="D15" s="19" t="n">
        <v>5731</v>
      </c>
      <c r="E15" s="18" t="n">
        <v>56.32930943</v>
      </c>
      <c r="F15" s="20" t="n">
        <v>1.26663008</v>
      </c>
      <c r="G15" s="18" t="n">
        <v>21.54278232</v>
      </c>
      <c r="H15" s="20" t="n">
        <v>0.66705189</v>
      </c>
      <c r="I15" s="18" t="n">
        <v>10.20071494</v>
      </c>
      <c r="J15" s="20" t="n">
        <v>0.49783367</v>
      </c>
      <c r="K15" s="18" t="n">
        <v>3.24051395</v>
      </c>
      <c r="L15" s="20" t="n">
        <v>0.30994919</v>
      </c>
      <c r="M15" s="18" t="n">
        <v>1.87181912</v>
      </c>
      <c r="N15" s="20" t="n">
        <v>0.2148375</v>
      </c>
      <c r="O15" s="18" t="n">
        <v>0.47125671</v>
      </c>
      <c r="P15" s="20" t="n">
        <v>0.10649858</v>
      </c>
      <c r="Q15" s="18" t="s">
        <v>182</v>
      </c>
      <c r="R15" s="20" t="s">
        <v>182</v>
      </c>
      <c r="S15" s="18" t="n">
        <v>1.02980603</v>
      </c>
      <c r="T15" s="20" t="n">
        <v>0.4615394</v>
      </c>
      <c r="U15" s="18" t="n">
        <v>0</v>
      </c>
      <c r="V15" s="20" t="n">
        <v>0</v>
      </c>
      <c r="W15" s="18" t="n">
        <v>5.3137975</v>
      </c>
      <c r="X15" s="20" t="n">
        <v>0.57498654</v>
      </c>
    </row>
    <row r="16" spans="1:24">
      <c r="A16" s="15" t="s">
        <v>191</v>
      </c>
      <c r="B16" s="17" t="n">
        <v>6108</v>
      </c>
      <c r="C16" s="18">
        <f>(264.0/B16*100)</f>
        <v/>
      </c>
      <c r="D16" s="19" t="n">
        <v>5844</v>
      </c>
      <c r="E16" s="18" t="n">
        <v>51.74383727</v>
      </c>
      <c r="F16" s="20" t="n">
        <v>0.93953736</v>
      </c>
      <c r="G16" s="18" t="n">
        <v>14.03006246</v>
      </c>
      <c r="H16" s="20" t="n">
        <v>0.4874565</v>
      </c>
      <c r="I16" s="18" t="n">
        <v>10.75933253</v>
      </c>
      <c r="J16" s="20" t="n">
        <v>0.44050723</v>
      </c>
      <c r="K16" s="18" t="n">
        <v>6.25608422</v>
      </c>
      <c r="L16" s="20" t="n">
        <v>0.31617726</v>
      </c>
      <c r="M16" s="18" t="n">
        <v>5.47460799</v>
      </c>
      <c r="N16" s="20" t="n">
        <v>0.36649868</v>
      </c>
      <c r="O16" s="18" t="n">
        <v>0.51396477</v>
      </c>
      <c r="P16" s="20" t="n">
        <v>0.08769067</v>
      </c>
      <c r="Q16" s="18" t="s">
        <v>182</v>
      </c>
      <c r="R16" s="20" t="s">
        <v>182</v>
      </c>
      <c r="S16" s="18" t="n">
        <v>0</v>
      </c>
      <c r="T16" s="20" t="n">
        <v>0</v>
      </c>
      <c r="U16" s="18" t="n">
        <v>0</v>
      </c>
      <c r="V16" s="20" t="n">
        <v>0</v>
      </c>
      <c r="W16" s="18" t="n">
        <v>11.22211075</v>
      </c>
      <c r="X16" s="20" t="n">
        <v>0.78503438</v>
      </c>
    </row>
    <row r="17" spans="1:24">
      <c r="A17" s="15" t="s">
        <v>192</v>
      </c>
      <c r="B17" s="17" t="n">
        <v>6504</v>
      </c>
      <c r="C17" s="18">
        <f>(794.0/B17*100)</f>
        <v/>
      </c>
      <c r="D17" s="19" t="n">
        <v>5710</v>
      </c>
      <c r="E17" s="18" t="n">
        <v>54.27614196</v>
      </c>
      <c r="F17" s="20" t="n">
        <v>0.7547997</v>
      </c>
      <c r="G17" s="18" t="n">
        <v>16.90830802</v>
      </c>
      <c r="H17" s="20" t="n">
        <v>0.54146215</v>
      </c>
      <c r="I17" s="18" t="n">
        <v>12.36111311</v>
      </c>
      <c r="J17" s="20" t="n">
        <v>0.461449</v>
      </c>
      <c r="K17" s="18" t="n">
        <v>5.50104917</v>
      </c>
      <c r="L17" s="20" t="n">
        <v>0.33856702</v>
      </c>
      <c r="M17" s="18" t="n">
        <v>2.29110413</v>
      </c>
      <c r="N17" s="20" t="n">
        <v>0.22207105</v>
      </c>
      <c r="O17" s="18" t="n">
        <v>0</v>
      </c>
      <c r="P17" s="20" t="n">
        <v>0</v>
      </c>
      <c r="Q17" s="18" t="s">
        <v>182</v>
      </c>
      <c r="R17" s="20" t="s">
        <v>182</v>
      </c>
      <c r="S17" s="18" t="n">
        <v>2.59380422</v>
      </c>
      <c r="T17" s="20" t="n">
        <v>0.34447954</v>
      </c>
      <c r="U17" s="18" t="n">
        <v>0</v>
      </c>
      <c r="V17" s="20" t="n">
        <v>0</v>
      </c>
      <c r="W17" s="18" t="n">
        <v>6.06847939</v>
      </c>
      <c r="X17" s="20" t="n">
        <v>0.56203958</v>
      </c>
    </row>
    <row r="18" spans="1:24">
      <c r="A18" s="15" t="s">
        <v>193</v>
      </c>
      <c r="B18" s="17" t="n">
        <v>5532</v>
      </c>
      <c r="C18" s="18">
        <f>(40.0/B18*100)</f>
        <v/>
      </c>
      <c r="D18" s="19" t="n">
        <v>5492</v>
      </c>
      <c r="E18" s="18" t="n">
        <v>44.82520947</v>
      </c>
      <c r="F18" s="20" t="n">
        <v>1.32445848</v>
      </c>
      <c r="G18" s="18" t="n">
        <v>14.18478559</v>
      </c>
      <c r="H18" s="20" t="n">
        <v>0.56059836</v>
      </c>
      <c r="I18" s="18" t="n">
        <v>12.31571692</v>
      </c>
      <c r="J18" s="20" t="n">
        <v>0.48856909</v>
      </c>
      <c r="K18" s="18" t="n">
        <v>9.47171947</v>
      </c>
      <c r="L18" s="20" t="n">
        <v>0.45656419</v>
      </c>
      <c r="M18" s="18" t="n">
        <v>7.783154</v>
      </c>
      <c r="N18" s="20" t="n">
        <v>0.40655834</v>
      </c>
      <c r="O18" s="18" t="n">
        <v>1.16408786</v>
      </c>
      <c r="P18" s="20" t="n">
        <v>0.19350159</v>
      </c>
      <c r="Q18" s="18" t="s">
        <v>182</v>
      </c>
      <c r="R18" s="20" t="s">
        <v>182</v>
      </c>
      <c r="S18" s="18" t="n">
        <v>0</v>
      </c>
      <c r="T18" s="20" t="n">
        <v>0</v>
      </c>
      <c r="U18" s="18" t="n">
        <v>0</v>
      </c>
      <c r="V18" s="20" t="n">
        <v>0</v>
      </c>
      <c r="W18" s="18" t="n">
        <v>10.25532668</v>
      </c>
      <c r="X18" s="20" t="n">
        <v>0.9056840900000001</v>
      </c>
    </row>
    <row r="19" spans="1:24">
      <c r="A19" s="15" t="s">
        <v>194</v>
      </c>
      <c r="B19" s="17" t="n">
        <v>5658</v>
      </c>
      <c r="C19" s="18">
        <f>(154.0/B19*100)</f>
        <v/>
      </c>
      <c r="D19" s="19" t="n">
        <v>5504</v>
      </c>
      <c r="E19" s="18" t="n">
        <v>40.74266347</v>
      </c>
      <c r="F19" s="20" t="n">
        <v>0.9651036200000001</v>
      </c>
      <c r="G19" s="18" t="n">
        <v>19.30769645</v>
      </c>
      <c r="H19" s="20" t="n">
        <v>0.55225885</v>
      </c>
      <c r="I19" s="18" t="n">
        <v>16.57812212</v>
      </c>
      <c r="J19" s="20" t="n">
        <v>0.62364418</v>
      </c>
      <c r="K19" s="18" t="n">
        <v>8.54880636</v>
      </c>
      <c r="L19" s="20" t="n">
        <v>0.44558704</v>
      </c>
      <c r="M19" s="18" t="n">
        <v>6.65148068</v>
      </c>
      <c r="N19" s="20" t="n">
        <v>0.39617419</v>
      </c>
      <c r="O19" s="18" t="n">
        <v>0.64597583</v>
      </c>
      <c r="P19" s="20" t="n">
        <v>0.13395366</v>
      </c>
      <c r="Q19" s="18" t="s">
        <v>182</v>
      </c>
      <c r="R19" s="20" t="s">
        <v>182</v>
      </c>
      <c r="S19" s="18" t="n">
        <v>0</v>
      </c>
      <c r="T19" s="20" t="n">
        <v>0</v>
      </c>
      <c r="U19" s="18" t="n">
        <v>0</v>
      </c>
      <c r="V19" s="20" t="n">
        <v>0</v>
      </c>
      <c r="W19" s="18" t="n">
        <v>7.52525509</v>
      </c>
      <c r="X19" s="20" t="n">
        <v>0.59056746</v>
      </c>
    </row>
    <row r="20" spans="1:24">
      <c r="A20" s="15" t="s">
        <v>195</v>
      </c>
      <c r="B20" s="17" t="n">
        <v>3371</v>
      </c>
      <c r="C20" s="18">
        <f>(81.0/B20*100)</f>
        <v/>
      </c>
      <c r="D20" s="19" t="n">
        <v>3290</v>
      </c>
      <c r="E20" s="18" t="n">
        <v>33.20463202</v>
      </c>
      <c r="F20" s="20" t="n">
        <v>0.80025771</v>
      </c>
      <c r="G20" s="18" t="n">
        <v>24.42790701</v>
      </c>
      <c r="H20" s="20" t="n">
        <v>0.65324502</v>
      </c>
      <c r="I20" s="18" t="n">
        <v>21.5687813</v>
      </c>
      <c r="J20" s="20" t="n">
        <v>0.67798791</v>
      </c>
      <c r="K20" s="18" t="n">
        <v>8.55617919</v>
      </c>
      <c r="L20" s="20" t="n">
        <v>0.47100052</v>
      </c>
      <c r="M20" s="18" t="n">
        <v>5.47619502</v>
      </c>
      <c r="N20" s="20" t="n">
        <v>0.33730151</v>
      </c>
      <c r="O20" s="18" t="n">
        <v>0</v>
      </c>
      <c r="P20" s="20" t="n">
        <v>0</v>
      </c>
      <c r="Q20" s="18" t="s">
        <v>182</v>
      </c>
      <c r="R20" s="20" t="s">
        <v>182</v>
      </c>
      <c r="S20" s="18" t="n">
        <v>0</v>
      </c>
      <c r="T20" s="20" t="n">
        <v>0</v>
      </c>
      <c r="U20" s="18" t="n">
        <v>0</v>
      </c>
      <c r="V20" s="20" t="n">
        <v>0</v>
      </c>
      <c r="W20" s="18" t="n">
        <v>6.76630545</v>
      </c>
      <c r="X20" s="20" t="n">
        <v>0.45040964</v>
      </c>
    </row>
    <row r="21" spans="1:24">
      <c r="A21" s="15" t="s">
        <v>196</v>
      </c>
      <c r="B21" s="17" t="n">
        <v>5741</v>
      </c>
      <c r="C21" s="18">
        <f>(81.0/B21*100)</f>
        <v/>
      </c>
      <c r="D21" s="19" t="n">
        <v>5660</v>
      </c>
      <c r="E21" s="18" t="n">
        <v>58.91232604</v>
      </c>
      <c r="F21" s="20" t="n">
        <v>1.16823866</v>
      </c>
      <c r="G21" s="18" t="n">
        <v>18.79453653</v>
      </c>
      <c r="H21" s="20" t="n">
        <v>0.56143314</v>
      </c>
      <c r="I21" s="18" t="n">
        <v>10.78313431</v>
      </c>
      <c r="J21" s="20" t="n">
        <v>0.58982816</v>
      </c>
      <c r="K21" s="18" t="n">
        <v>4.56572006</v>
      </c>
      <c r="L21" s="20" t="n">
        <v>0.34170385</v>
      </c>
      <c r="M21" s="18" t="n">
        <v>3.18530101</v>
      </c>
      <c r="N21" s="20" t="n">
        <v>0.33365585</v>
      </c>
      <c r="O21" s="18" t="n">
        <v>0.18203839</v>
      </c>
      <c r="P21" s="20" t="n">
        <v>0.05703257</v>
      </c>
      <c r="Q21" s="18" t="s">
        <v>182</v>
      </c>
      <c r="R21" s="20" t="s">
        <v>182</v>
      </c>
      <c r="S21" s="18" t="n">
        <v>0</v>
      </c>
      <c r="T21" s="20" t="n">
        <v>0</v>
      </c>
      <c r="U21" s="18" t="n">
        <v>0</v>
      </c>
      <c r="V21" s="20" t="n">
        <v>0</v>
      </c>
      <c r="W21" s="18" t="n">
        <v>3.57694367</v>
      </c>
      <c r="X21" s="20" t="n">
        <v>0.25166022</v>
      </c>
    </row>
    <row r="22" spans="1:24">
      <c r="A22" s="15" t="s">
        <v>197</v>
      </c>
      <c r="B22" s="17" t="n">
        <v>6598</v>
      </c>
      <c r="C22" s="18">
        <f>(102.0/B22*100)</f>
        <v/>
      </c>
      <c r="D22" s="19" t="n">
        <v>6496</v>
      </c>
      <c r="E22" s="18" t="n">
        <v>39.29460322</v>
      </c>
      <c r="F22" s="20" t="n">
        <v>1.46328713</v>
      </c>
      <c r="G22" s="18" t="n">
        <v>15.80301074</v>
      </c>
      <c r="H22" s="20" t="n">
        <v>0.61414893</v>
      </c>
      <c r="I22" s="18" t="n">
        <v>12.48943195</v>
      </c>
      <c r="J22" s="20" t="n">
        <v>0.59473099</v>
      </c>
      <c r="K22" s="18" t="n">
        <v>6.30209318</v>
      </c>
      <c r="L22" s="20" t="n">
        <v>0.3223947</v>
      </c>
      <c r="M22" s="18" t="n">
        <v>4.85076949</v>
      </c>
      <c r="N22" s="20" t="n">
        <v>0.31023451</v>
      </c>
      <c r="O22" s="18" t="n">
        <v>2.35932767</v>
      </c>
      <c r="P22" s="20" t="n">
        <v>0.31576942</v>
      </c>
      <c r="Q22" s="18" t="s">
        <v>182</v>
      </c>
      <c r="R22" s="20" t="s">
        <v>182</v>
      </c>
      <c r="S22" s="18" t="n">
        <v>10.38721195</v>
      </c>
      <c r="T22" s="20" t="n">
        <v>1.34114536</v>
      </c>
      <c r="U22" s="18" t="n">
        <v>0</v>
      </c>
      <c r="V22" s="20" t="n">
        <v>0</v>
      </c>
      <c r="W22" s="18" t="n">
        <v>8.5135518</v>
      </c>
      <c r="X22" s="20" t="n">
        <v>0.71676012</v>
      </c>
    </row>
    <row r="23" spans="1:24">
      <c r="A23" s="15" t="s">
        <v>198</v>
      </c>
      <c r="B23" s="17" t="n">
        <v>11583</v>
      </c>
      <c r="C23" s="18">
        <f>(522.0/B23*100)</f>
        <v/>
      </c>
      <c r="D23" s="19" t="n">
        <v>11061</v>
      </c>
      <c r="E23" s="18" t="n">
        <v>47.16720516</v>
      </c>
      <c r="F23" s="20" t="n">
        <v>0.82417573</v>
      </c>
      <c r="G23" s="18" t="n">
        <v>15.09153869</v>
      </c>
      <c r="H23" s="20" t="n">
        <v>0.51181409</v>
      </c>
      <c r="I23" s="18" t="n">
        <v>15.37891524</v>
      </c>
      <c r="J23" s="20" t="n">
        <v>0.48714062</v>
      </c>
      <c r="K23" s="18" t="n">
        <v>9.18961474</v>
      </c>
      <c r="L23" s="20" t="n">
        <v>0.4791228</v>
      </c>
      <c r="M23" s="18" t="n">
        <v>4.94606524</v>
      </c>
      <c r="N23" s="20" t="n">
        <v>0.32481507</v>
      </c>
      <c r="O23" s="18" t="n">
        <v>0.42133272</v>
      </c>
      <c r="P23" s="20" t="n">
        <v>0.10175451</v>
      </c>
      <c r="Q23" s="18" t="s">
        <v>182</v>
      </c>
      <c r="R23" s="20" t="s">
        <v>182</v>
      </c>
      <c r="S23" s="18" t="n">
        <v>0</v>
      </c>
      <c r="T23" s="20" t="n">
        <v>0</v>
      </c>
      <c r="U23" s="18" t="n">
        <v>0</v>
      </c>
      <c r="V23" s="20" t="n">
        <v>0</v>
      </c>
      <c r="W23" s="18" t="n">
        <v>7.80532821</v>
      </c>
      <c r="X23" s="20" t="n">
        <v>0.5768065100000001</v>
      </c>
    </row>
    <row r="24" spans="1:24">
      <c r="A24" s="15" t="s">
        <v>199</v>
      </c>
      <c r="B24" s="17" t="n">
        <v>6647</v>
      </c>
      <c r="C24" s="18">
        <f>(20.0/B24*100)</f>
        <v/>
      </c>
      <c r="D24" s="19" t="n">
        <v>6627</v>
      </c>
      <c r="E24" s="18" t="n">
        <v>75.27052372999999</v>
      </c>
      <c r="F24" s="20" t="n">
        <v>0.68764376</v>
      </c>
      <c r="G24" s="18" t="n">
        <v>11.42630843</v>
      </c>
      <c r="H24" s="20" t="n">
        <v>0.43437119</v>
      </c>
      <c r="I24" s="18" t="n">
        <v>7.67979562</v>
      </c>
      <c r="J24" s="20" t="n">
        <v>0.39811373</v>
      </c>
      <c r="K24" s="18" t="n">
        <v>1.51836454</v>
      </c>
      <c r="L24" s="20" t="n">
        <v>0.16960852</v>
      </c>
      <c r="M24" s="18" t="n">
        <v>1.12223328</v>
      </c>
      <c r="N24" s="20" t="n">
        <v>0.1591176</v>
      </c>
      <c r="O24" s="18" t="n">
        <v>0.74285009</v>
      </c>
      <c r="P24" s="20" t="n">
        <v>0.1355868</v>
      </c>
      <c r="Q24" s="18" t="s">
        <v>182</v>
      </c>
      <c r="R24" s="20" t="s">
        <v>182</v>
      </c>
      <c r="S24" s="18" t="n">
        <v>0</v>
      </c>
      <c r="T24" s="20" t="n">
        <v>0</v>
      </c>
      <c r="U24" s="18" t="n">
        <v>0</v>
      </c>
      <c r="V24" s="20" t="n">
        <v>0</v>
      </c>
      <c r="W24" s="18" t="n">
        <v>2.23992431</v>
      </c>
      <c r="X24" s="20" t="n">
        <v>0.31680843</v>
      </c>
    </row>
    <row r="25" spans="1:24">
      <c r="A25" s="15" t="s">
        <v>200</v>
      </c>
      <c r="B25" s="17" t="n">
        <v>5581</v>
      </c>
      <c r="C25" s="18">
        <f>(28.0/B25*100)</f>
        <v/>
      </c>
      <c r="D25" s="19" t="n">
        <v>5553</v>
      </c>
      <c r="E25" s="18" t="n">
        <v>43.73835093</v>
      </c>
      <c r="F25" s="20" t="n">
        <v>0.89951089</v>
      </c>
      <c r="G25" s="18" t="n">
        <v>27.00680752</v>
      </c>
      <c r="H25" s="20" t="n">
        <v>0.6721435100000001</v>
      </c>
      <c r="I25" s="18" t="n">
        <v>20.71726002</v>
      </c>
      <c r="J25" s="20" t="n">
        <v>0.6485914</v>
      </c>
      <c r="K25" s="18" t="n">
        <v>5.46646254</v>
      </c>
      <c r="L25" s="20" t="n">
        <v>0.3208963</v>
      </c>
      <c r="M25" s="18" t="n">
        <v>1.59377726</v>
      </c>
      <c r="N25" s="20" t="n">
        <v>0.19582598</v>
      </c>
      <c r="O25" s="18" t="n">
        <v>0.26888821</v>
      </c>
      <c r="P25" s="20" t="n">
        <v>0.07687529999999999</v>
      </c>
      <c r="Q25" s="18" t="s">
        <v>182</v>
      </c>
      <c r="R25" s="20" t="s">
        <v>182</v>
      </c>
      <c r="S25" s="18" t="n">
        <v>0</v>
      </c>
      <c r="T25" s="20" t="n">
        <v>0</v>
      </c>
      <c r="U25" s="18" t="n">
        <v>0</v>
      </c>
      <c r="V25" s="20" t="n">
        <v>0</v>
      </c>
      <c r="W25" s="18" t="n">
        <v>1.20845352</v>
      </c>
      <c r="X25" s="20" t="n">
        <v>0.16275592</v>
      </c>
    </row>
    <row r="26" spans="1:24">
      <c r="A26" s="15" t="s">
        <v>201</v>
      </c>
      <c r="B26" s="17" t="n">
        <v>4869</v>
      </c>
      <c r="C26" s="18">
        <f>(102.0/B26*100)</f>
        <v/>
      </c>
      <c r="D26" s="19" t="n">
        <v>4767</v>
      </c>
      <c r="E26" s="18" t="n">
        <v>46.2627822</v>
      </c>
      <c r="F26" s="20" t="n">
        <v>0.87455916</v>
      </c>
      <c r="G26" s="18" t="n">
        <v>18.74544515</v>
      </c>
      <c r="H26" s="20" t="n">
        <v>0.56340795</v>
      </c>
      <c r="I26" s="18" t="n">
        <v>15.60554371</v>
      </c>
      <c r="J26" s="20" t="n">
        <v>0.52495295</v>
      </c>
      <c r="K26" s="18" t="n">
        <v>9.67277621</v>
      </c>
      <c r="L26" s="20" t="n">
        <v>0.45880928</v>
      </c>
      <c r="M26" s="18" t="n">
        <v>5.25278216</v>
      </c>
      <c r="N26" s="20" t="n">
        <v>0.37795523</v>
      </c>
      <c r="O26" s="18" t="n">
        <v>0</v>
      </c>
      <c r="P26" s="20" t="n">
        <v>0</v>
      </c>
      <c r="Q26" s="18" t="s">
        <v>182</v>
      </c>
      <c r="R26" s="20" t="s">
        <v>182</v>
      </c>
      <c r="S26" s="18" t="n">
        <v>0</v>
      </c>
      <c r="T26" s="20" t="n">
        <v>0</v>
      </c>
      <c r="U26" s="18" t="n">
        <v>0</v>
      </c>
      <c r="V26" s="20" t="n">
        <v>0</v>
      </c>
      <c r="W26" s="18" t="n">
        <v>4.46067056</v>
      </c>
      <c r="X26" s="20" t="n">
        <v>0.4032664</v>
      </c>
    </row>
    <row r="27" spans="1:24">
      <c r="A27" s="15" t="s">
        <v>202</v>
      </c>
      <c r="B27" s="17" t="n">
        <v>5299</v>
      </c>
      <c r="C27" s="18">
        <f>(186.0/B27*100)</f>
        <v/>
      </c>
      <c r="D27" s="19" t="n">
        <v>5113</v>
      </c>
      <c r="E27" s="18" t="n">
        <v>45.79293746</v>
      </c>
      <c r="F27" s="20" t="n">
        <v>0.62524771</v>
      </c>
      <c r="G27" s="18" t="n">
        <v>15.41074085</v>
      </c>
      <c r="H27" s="20" t="n">
        <v>0.49654299</v>
      </c>
      <c r="I27" s="18" t="n">
        <v>12.21137264</v>
      </c>
      <c r="J27" s="20" t="n">
        <v>0.45148016</v>
      </c>
      <c r="K27" s="18" t="n">
        <v>7.14718924</v>
      </c>
      <c r="L27" s="20" t="n">
        <v>0.32666623</v>
      </c>
      <c r="M27" s="18" t="n">
        <v>5.34262473</v>
      </c>
      <c r="N27" s="20" t="n">
        <v>0.3136361</v>
      </c>
      <c r="O27" s="18" t="n">
        <v>1.21075947</v>
      </c>
      <c r="P27" s="20" t="n">
        <v>0.13630639</v>
      </c>
      <c r="Q27" s="18" t="s">
        <v>182</v>
      </c>
      <c r="R27" s="20" t="s">
        <v>182</v>
      </c>
      <c r="S27" s="18" t="n">
        <v>0</v>
      </c>
      <c r="T27" s="20" t="n">
        <v>0</v>
      </c>
      <c r="U27" s="18" t="n">
        <v>0</v>
      </c>
      <c r="V27" s="20" t="n">
        <v>0</v>
      </c>
      <c r="W27" s="18" t="n">
        <v>12.88437562</v>
      </c>
      <c r="X27" s="20" t="n">
        <v>0.43825516</v>
      </c>
    </row>
    <row r="28" spans="1:24">
      <c r="A28" s="15" t="s">
        <v>203</v>
      </c>
      <c r="B28" s="17" t="n">
        <v>7568</v>
      </c>
      <c r="C28" s="18">
        <f>(135.0/B28*100)</f>
        <v/>
      </c>
      <c r="D28" s="19" t="n">
        <v>7433</v>
      </c>
      <c r="E28" s="18" t="n">
        <v>33.44792292</v>
      </c>
      <c r="F28" s="20" t="n">
        <v>0.69752748</v>
      </c>
      <c r="G28" s="18" t="n">
        <v>15.8387257</v>
      </c>
      <c r="H28" s="20" t="n">
        <v>0.4189336</v>
      </c>
      <c r="I28" s="18" t="n">
        <v>18.59558353</v>
      </c>
      <c r="J28" s="20" t="n">
        <v>0.54000117</v>
      </c>
      <c r="K28" s="18" t="n">
        <v>17.20564087</v>
      </c>
      <c r="L28" s="20" t="n">
        <v>0.48968432</v>
      </c>
      <c r="M28" s="18" t="n">
        <v>9.259230000000001</v>
      </c>
      <c r="N28" s="20" t="n">
        <v>0.51291725</v>
      </c>
      <c r="O28" s="18" t="n">
        <v>2.26184378</v>
      </c>
      <c r="P28" s="20" t="n">
        <v>0.33063322</v>
      </c>
      <c r="Q28" s="18" t="s">
        <v>182</v>
      </c>
      <c r="R28" s="20" t="s">
        <v>182</v>
      </c>
      <c r="S28" s="18" t="n">
        <v>0</v>
      </c>
      <c r="T28" s="20" t="n">
        <v>0</v>
      </c>
      <c r="U28" s="18" t="n">
        <v>0</v>
      </c>
      <c r="V28" s="20" t="n">
        <v>0</v>
      </c>
      <c r="W28" s="18" t="n">
        <v>3.3910532</v>
      </c>
      <c r="X28" s="20" t="n">
        <v>0.35417823</v>
      </c>
    </row>
    <row r="29" spans="1:24">
      <c r="A29" s="15" t="s">
        <v>204</v>
      </c>
      <c r="B29" s="17" t="n">
        <v>5385</v>
      </c>
      <c r="C29" s="18">
        <f>(37.0/B29*100)</f>
        <v/>
      </c>
      <c r="D29" s="19" t="n">
        <v>5348</v>
      </c>
      <c r="E29" s="18" t="n">
        <v>45.88772923</v>
      </c>
      <c r="F29" s="20" t="n">
        <v>0.8452607600000001</v>
      </c>
      <c r="G29" s="18" t="n">
        <v>19.36609677</v>
      </c>
      <c r="H29" s="20" t="n">
        <v>0.56010288</v>
      </c>
      <c r="I29" s="18" t="n">
        <v>16.64411207</v>
      </c>
      <c r="J29" s="20" t="n">
        <v>0.59614053</v>
      </c>
      <c r="K29" s="18" t="n">
        <v>8.308779790000001</v>
      </c>
      <c r="L29" s="20" t="n">
        <v>0.42368283</v>
      </c>
      <c r="M29" s="18" t="n">
        <v>3.73324007</v>
      </c>
      <c r="N29" s="20" t="n">
        <v>0.29674489</v>
      </c>
      <c r="O29" s="18" t="n">
        <v>0.11230563</v>
      </c>
      <c r="P29" s="20" t="n">
        <v>0.03615354</v>
      </c>
      <c r="Q29" s="18" t="s">
        <v>182</v>
      </c>
      <c r="R29" s="20" t="s">
        <v>182</v>
      </c>
      <c r="S29" s="18" t="n">
        <v>2.76962022</v>
      </c>
      <c r="T29" s="20" t="n">
        <v>0.2415476</v>
      </c>
      <c r="U29" s="18" t="n">
        <v>0</v>
      </c>
      <c r="V29" s="20" t="n">
        <v>0</v>
      </c>
      <c r="W29" s="18" t="n">
        <v>3.17811623</v>
      </c>
      <c r="X29" s="20" t="n">
        <v>0.33714894</v>
      </c>
    </row>
    <row r="30" spans="1:24">
      <c r="A30" s="15" t="s">
        <v>205</v>
      </c>
      <c r="B30" s="17" t="n">
        <v>4520</v>
      </c>
      <c r="C30" s="18">
        <f>(577.0/B30*100)</f>
        <v/>
      </c>
      <c r="D30" s="19" t="n">
        <v>3943</v>
      </c>
      <c r="E30" s="18" t="n">
        <v>29.26129684</v>
      </c>
      <c r="F30" s="20" t="n">
        <v>0.83968668</v>
      </c>
      <c r="G30" s="18" t="n">
        <v>19.22997064</v>
      </c>
      <c r="H30" s="20" t="n">
        <v>0.67926561</v>
      </c>
      <c r="I30" s="18" t="n">
        <v>21.98076923</v>
      </c>
      <c r="J30" s="20" t="n">
        <v>0.70143775</v>
      </c>
      <c r="K30" s="18" t="n">
        <v>13.12922024</v>
      </c>
      <c r="L30" s="20" t="n">
        <v>0.5215333599999999</v>
      </c>
      <c r="M30" s="18" t="n">
        <v>6.81021821</v>
      </c>
      <c r="N30" s="20" t="n">
        <v>0.45873157</v>
      </c>
      <c r="O30" s="18" t="n">
        <v>0.80788731</v>
      </c>
      <c r="P30" s="20" t="n">
        <v>0.15690365</v>
      </c>
      <c r="Q30" s="18" t="s">
        <v>182</v>
      </c>
      <c r="R30" s="20" t="s">
        <v>182</v>
      </c>
      <c r="S30" s="18" t="n">
        <v>0</v>
      </c>
      <c r="T30" s="20" t="n">
        <v>0</v>
      </c>
      <c r="U30" s="18" t="n">
        <v>0</v>
      </c>
      <c r="V30" s="20" t="n">
        <v>0</v>
      </c>
      <c r="W30" s="18" t="n">
        <v>8.780637540000001</v>
      </c>
      <c r="X30" s="20" t="n">
        <v>0.71493032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27.00028181</v>
      </c>
      <c r="F32" s="20" t="n">
        <v>0.75865783</v>
      </c>
      <c r="G32" s="18" t="n">
        <v>18.58262454</v>
      </c>
      <c r="H32" s="20" t="n">
        <v>0.61907475</v>
      </c>
      <c r="I32" s="18" t="n">
        <v>22.40565149</v>
      </c>
      <c r="J32" s="20" t="n">
        <v>0.62245812</v>
      </c>
      <c r="K32" s="18" t="n">
        <v>16.7650653</v>
      </c>
      <c r="L32" s="20" t="n">
        <v>0.67726444</v>
      </c>
      <c r="M32" s="18" t="n">
        <v>10.74360779</v>
      </c>
      <c r="N32" s="20" t="n">
        <v>0.49426079</v>
      </c>
      <c r="O32" s="18" t="n">
        <v>0.34528398</v>
      </c>
      <c r="P32" s="20" t="n">
        <v>0.08411763</v>
      </c>
      <c r="Q32" s="18" t="s">
        <v>182</v>
      </c>
      <c r="R32" s="20" t="s">
        <v>182</v>
      </c>
      <c r="S32" s="18" t="n">
        <v>0</v>
      </c>
      <c r="T32" s="20" t="n">
        <v>0</v>
      </c>
      <c r="U32" s="18" t="n">
        <v>0</v>
      </c>
      <c r="V32" s="20" t="n">
        <v>0</v>
      </c>
      <c r="W32" s="18" t="n">
        <v>4.15748509</v>
      </c>
      <c r="X32" s="20" t="n">
        <v>0.37732209</v>
      </c>
    </row>
    <row r="33" spans="1:24">
      <c r="A33" s="15" t="s">
        <v>208</v>
      </c>
      <c r="B33" s="17" t="n">
        <v>7325</v>
      </c>
      <c r="C33" s="18">
        <f>(246.0/B33*100)</f>
        <v/>
      </c>
      <c r="D33" s="19" t="n">
        <v>7079</v>
      </c>
      <c r="E33" s="18" t="n">
        <v>47.59020125</v>
      </c>
      <c r="F33" s="20" t="n">
        <v>1.0232307</v>
      </c>
      <c r="G33" s="18" t="n">
        <v>17.50067045</v>
      </c>
      <c r="H33" s="20" t="n">
        <v>0.55638759</v>
      </c>
      <c r="I33" s="18" t="n">
        <v>16.07508184</v>
      </c>
      <c r="J33" s="20" t="n">
        <v>0.53865975</v>
      </c>
      <c r="K33" s="18" t="n">
        <v>8.82156402</v>
      </c>
      <c r="L33" s="20" t="n">
        <v>0.41379131</v>
      </c>
      <c r="M33" s="18" t="n">
        <v>5.25083412</v>
      </c>
      <c r="N33" s="20" t="n">
        <v>0.41180567</v>
      </c>
      <c r="O33" s="18" t="n">
        <v>0.23146691</v>
      </c>
      <c r="P33" s="20" t="n">
        <v>0.06110415</v>
      </c>
      <c r="Q33" s="18" t="s">
        <v>182</v>
      </c>
      <c r="R33" s="20" t="s">
        <v>182</v>
      </c>
      <c r="S33" s="18" t="n">
        <v>0</v>
      </c>
      <c r="T33" s="20" t="n">
        <v>0</v>
      </c>
      <c r="U33" s="18" t="n">
        <v>0</v>
      </c>
      <c r="V33" s="20" t="n">
        <v>0</v>
      </c>
      <c r="W33" s="18" t="n">
        <v>4.53018142</v>
      </c>
      <c r="X33" s="20" t="n">
        <v>0.38597196</v>
      </c>
    </row>
    <row r="34" spans="1:24">
      <c r="A34" s="15" t="s">
        <v>209</v>
      </c>
      <c r="B34" s="17" t="n">
        <v>6350</v>
      </c>
      <c r="C34" s="18">
        <f>(87.0/B34*100)</f>
        <v/>
      </c>
      <c r="D34" s="19" t="n">
        <v>6263</v>
      </c>
      <c r="E34" s="18" t="n">
        <v>43.01467643</v>
      </c>
      <c r="F34" s="20" t="n">
        <v>1.03904777</v>
      </c>
      <c r="G34" s="18" t="n">
        <v>17.39528609</v>
      </c>
      <c r="H34" s="20" t="n">
        <v>0.51179385</v>
      </c>
      <c r="I34" s="18" t="n">
        <v>13.37940944</v>
      </c>
      <c r="J34" s="20" t="n">
        <v>0.62440979</v>
      </c>
      <c r="K34" s="18" t="n">
        <v>8.11914062</v>
      </c>
      <c r="L34" s="20" t="n">
        <v>0.3137034</v>
      </c>
      <c r="M34" s="18" t="n">
        <v>6.19545911</v>
      </c>
      <c r="N34" s="20" t="n">
        <v>0.35320615</v>
      </c>
      <c r="O34" s="18" t="n">
        <v>1.16659714</v>
      </c>
      <c r="P34" s="20" t="n">
        <v>0.13799501</v>
      </c>
      <c r="Q34" s="18" t="s">
        <v>182</v>
      </c>
      <c r="R34" s="20" t="s">
        <v>182</v>
      </c>
      <c r="S34" s="18" t="n">
        <v>2.58008762</v>
      </c>
      <c r="T34" s="20" t="n">
        <v>0.5353811000000001</v>
      </c>
      <c r="U34" s="18" t="n">
        <v>0</v>
      </c>
      <c r="V34" s="20" t="n">
        <v>0</v>
      </c>
      <c r="W34" s="18" t="n">
        <v>8.149343549999999</v>
      </c>
      <c r="X34" s="20" t="n">
        <v>0.58503873</v>
      </c>
    </row>
    <row r="35" spans="1:24">
      <c r="A35" s="15" t="s">
        <v>210</v>
      </c>
      <c r="B35" s="17" t="n">
        <v>6406</v>
      </c>
      <c r="C35" s="18">
        <f>(76.0/B35*100)</f>
        <v/>
      </c>
      <c r="D35" s="19" t="n">
        <v>6330</v>
      </c>
      <c r="E35" s="18" t="n">
        <v>47.99477366</v>
      </c>
      <c r="F35" s="20" t="n">
        <v>0.79649611</v>
      </c>
      <c r="G35" s="18" t="n">
        <v>20.20802241</v>
      </c>
      <c r="H35" s="20" t="n">
        <v>0.65773002</v>
      </c>
      <c r="I35" s="18" t="n">
        <v>14.45989109</v>
      </c>
      <c r="J35" s="20" t="n">
        <v>0.5637915100000001</v>
      </c>
      <c r="K35" s="18" t="n">
        <v>6.46509704</v>
      </c>
      <c r="L35" s="20" t="n">
        <v>0.40099842</v>
      </c>
      <c r="M35" s="18" t="n">
        <v>3.80928912</v>
      </c>
      <c r="N35" s="20" t="n">
        <v>0.30256908</v>
      </c>
      <c r="O35" s="18" t="n">
        <v>0.52845563</v>
      </c>
      <c r="P35" s="20" t="n">
        <v>0.09285879</v>
      </c>
      <c r="Q35" s="18" t="s">
        <v>182</v>
      </c>
      <c r="R35" s="20" t="s">
        <v>182</v>
      </c>
      <c r="S35" s="18" t="n">
        <v>1.04219496</v>
      </c>
      <c r="T35" s="20" t="n">
        <v>0.05701847</v>
      </c>
      <c r="U35" s="18" t="n">
        <v>0</v>
      </c>
      <c r="V35" s="20" t="n">
        <v>0</v>
      </c>
      <c r="W35" s="18" t="n">
        <v>5.49227609</v>
      </c>
      <c r="X35" s="20" t="n">
        <v>0.29234096</v>
      </c>
    </row>
    <row r="36" spans="1:24">
      <c r="A36" s="15" t="s">
        <v>211</v>
      </c>
      <c r="B36" s="17" t="n">
        <v>6736</v>
      </c>
      <c r="C36" s="18">
        <f>(54.0/B36*100)</f>
        <v/>
      </c>
      <c r="D36" s="19" t="n">
        <v>6682</v>
      </c>
      <c r="E36" s="18" t="n">
        <v>58.56558549</v>
      </c>
      <c r="F36" s="20" t="n">
        <v>0.95682453</v>
      </c>
      <c r="G36" s="18" t="n">
        <v>14.66821412</v>
      </c>
      <c r="H36" s="20" t="n">
        <v>0.58152589</v>
      </c>
      <c r="I36" s="18" t="n">
        <v>10.75110949</v>
      </c>
      <c r="J36" s="20" t="n">
        <v>0.47968622</v>
      </c>
      <c r="K36" s="18" t="n">
        <v>6.09263032</v>
      </c>
      <c r="L36" s="20" t="n">
        <v>0.37766672</v>
      </c>
      <c r="M36" s="18" t="n">
        <v>3.80271006</v>
      </c>
      <c r="N36" s="20" t="n">
        <v>0.28624261</v>
      </c>
      <c r="O36" s="18" t="n">
        <v>0.41568488</v>
      </c>
      <c r="P36" s="20" t="n">
        <v>0.08133863</v>
      </c>
      <c r="Q36" s="18" t="s">
        <v>182</v>
      </c>
      <c r="R36" s="20" t="s">
        <v>182</v>
      </c>
      <c r="S36" s="18" t="n">
        <v>0</v>
      </c>
      <c r="T36" s="20" t="n">
        <v>0</v>
      </c>
      <c r="U36" s="18" t="n">
        <v>0</v>
      </c>
      <c r="V36" s="20" t="n">
        <v>0</v>
      </c>
      <c r="W36" s="18" t="n">
        <v>5.70406565</v>
      </c>
      <c r="X36" s="20" t="n">
        <v>0.37252042</v>
      </c>
    </row>
    <row r="37" spans="1:24">
      <c r="A37" s="15" t="s">
        <v>212</v>
      </c>
      <c r="B37" s="17" t="n">
        <v>5458</v>
      </c>
      <c r="C37" s="18">
        <f>(271.0/B37*100)</f>
        <v/>
      </c>
      <c r="D37" s="19" t="n">
        <v>5187</v>
      </c>
      <c r="E37" s="18" t="n">
        <v>40.06879399</v>
      </c>
      <c r="F37" s="20" t="n">
        <v>1.26849128</v>
      </c>
      <c r="G37" s="18" t="n">
        <v>17.63548397</v>
      </c>
      <c r="H37" s="20" t="n">
        <v>0.72919548</v>
      </c>
      <c r="I37" s="18" t="n">
        <v>15.60355217</v>
      </c>
      <c r="J37" s="20" t="n">
        <v>0.54526033</v>
      </c>
      <c r="K37" s="18" t="n">
        <v>8.644690519999999</v>
      </c>
      <c r="L37" s="20" t="n">
        <v>0.48181559</v>
      </c>
      <c r="M37" s="18" t="n">
        <v>5.56791068</v>
      </c>
      <c r="N37" s="20" t="n">
        <v>0.42881205</v>
      </c>
      <c r="O37" s="18" t="n">
        <v>0.78801617</v>
      </c>
      <c r="P37" s="20" t="n">
        <v>0.13947193</v>
      </c>
      <c r="Q37" s="18" t="s">
        <v>182</v>
      </c>
      <c r="R37" s="20" t="s">
        <v>182</v>
      </c>
      <c r="S37" s="18" t="n">
        <v>0</v>
      </c>
      <c r="T37" s="20" t="n">
        <v>0</v>
      </c>
      <c r="U37" s="18" t="n">
        <v>0</v>
      </c>
      <c r="V37" s="20" t="n">
        <v>0</v>
      </c>
      <c r="W37" s="18" t="n">
        <v>11.69155249</v>
      </c>
      <c r="X37" s="20" t="n">
        <v>0.95859485</v>
      </c>
    </row>
    <row r="38" spans="1:24">
      <c r="A38" s="15" t="s">
        <v>213</v>
      </c>
      <c r="B38" s="17" t="n">
        <v>5860</v>
      </c>
      <c r="C38" s="18">
        <f>(68.0/B38*100)</f>
        <v/>
      </c>
      <c r="D38" s="19" t="n">
        <v>5792</v>
      </c>
      <c r="E38" s="18" t="n">
        <v>48.99115533</v>
      </c>
      <c r="F38" s="20" t="n">
        <v>1.17534987</v>
      </c>
      <c r="G38" s="18" t="n">
        <v>17.78027819</v>
      </c>
      <c r="H38" s="20" t="n">
        <v>0.55269513</v>
      </c>
      <c r="I38" s="18" t="n">
        <v>13.89400015</v>
      </c>
      <c r="J38" s="20" t="n">
        <v>0.6150266</v>
      </c>
      <c r="K38" s="18" t="n">
        <v>5.71188032</v>
      </c>
      <c r="L38" s="20" t="n">
        <v>0.49244125</v>
      </c>
      <c r="M38" s="18" t="n">
        <v>2.89036282</v>
      </c>
      <c r="N38" s="20" t="n">
        <v>0.24937382</v>
      </c>
      <c r="O38" s="18" t="n">
        <v>0.63908881</v>
      </c>
      <c r="P38" s="20" t="n">
        <v>0.12651194</v>
      </c>
      <c r="Q38" s="18" t="s">
        <v>182</v>
      </c>
      <c r="R38" s="20" t="s">
        <v>182</v>
      </c>
      <c r="S38" s="18" t="n">
        <v>0</v>
      </c>
      <c r="T38" s="20" t="n">
        <v>0</v>
      </c>
      <c r="U38" s="18" t="n">
        <v>0</v>
      </c>
      <c r="V38" s="20" t="n">
        <v>0</v>
      </c>
      <c r="W38" s="18" t="n">
        <v>10.09323437</v>
      </c>
      <c r="X38" s="20" t="n">
        <v>0.67040268</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31.14302601</v>
      </c>
      <c r="F40" s="20" t="n">
        <v>0.83820969</v>
      </c>
      <c r="G40" s="18" t="n">
        <v>16.23221585</v>
      </c>
      <c r="H40" s="20" t="n">
        <v>0.68607244</v>
      </c>
      <c r="I40" s="18" t="n">
        <v>18.59008968</v>
      </c>
      <c r="J40" s="20" t="n">
        <v>0.66631348</v>
      </c>
      <c r="K40" s="18" t="n">
        <v>10.7970859</v>
      </c>
      <c r="L40" s="20" t="n">
        <v>0.45921362</v>
      </c>
      <c r="M40" s="18" t="n">
        <v>6.37106791</v>
      </c>
      <c r="N40" s="20" t="n">
        <v>0.34006815</v>
      </c>
      <c r="O40" s="18" t="n">
        <v>0.41370479</v>
      </c>
      <c r="P40" s="20" t="n">
        <v>0.09597839</v>
      </c>
      <c r="Q40" s="18" t="s">
        <v>182</v>
      </c>
      <c r="R40" s="20" t="s">
        <v>182</v>
      </c>
      <c r="S40" s="18" t="n">
        <v>9.003766690000001</v>
      </c>
      <c r="T40" s="20" t="n">
        <v>0.20144504</v>
      </c>
      <c r="U40" s="18" t="n">
        <v>0</v>
      </c>
      <c r="V40" s="20" t="n">
        <v>0</v>
      </c>
      <c r="W40" s="18" t="n">
        <v>7.44904316</v>
      </c>
      <c r="X40" s="20" t="n">
        <v>0.79315534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20.34468803</v>
      </c>
      <c r="F46" s="20" t="n">
        <v>0.64232742</v>
      </c>
      <c r="G46" s="18" t="n">
        <v>10.96547068</v>
      </c>
      <c r="H46" s="20" t="n">
        <v>0.37055414</v>
      </c>
      <c r="I46" s="18" t="n">
        <v>10.84114225</v>
      </c>
      <c r="J46" s="20" t="n">
        <v>0.36832859</v>
      </c>
      <c r="K46" s="18" t="n">
        <v>10.75373335</v>
      </c>
      <c r="L46" s="20" t="n">
        <v>0.39199248</v>
      </c>
      <c r="M46" s="18" t="n">
        <v>7.12643298</v>
      </c>
      <c r="N46" s="20" t="n">
        <v>0.23695425</v>
      </c>
      <c r="O46" s="18" t="n">
        <v>1.14077814</v>
      </c>
      <c r="P46" s="20" t="n">
        <v>0.1017309</v>
      </c>
      <c r="Q46" s="18" t="s">
        <v>182</v>
      </c>
      <c r="R46" s="20" t="s">
        <v>182</v>
      </c>
      <c r="S46" s="18" t="n">
        <v>0</v>
      </c>
      <c r="T46" s="20" t="n">
        <v>0</v>
      </c>
      <c r="U46" s="18" t="n">
        <v>0</v>
      </c>
      <c r="V46" s="20" t="n">
        <v>0</v>
      </c>
      <c r="W46" s="18" t="n">
        <v>38.82775457</v>
      </c>
      <c r="X46" s="20" t="n">
        <v>1.24648336</v>
      </c>
    </row>
    <row r="47" spans="1:24">
      <c r="A47" s="15" t="s">
        <v>222</v>
      </c>
      <c r="B47" s="17" t="n">
        <v>5928</v>
      </c>
      <c r="C47" s="18">
        <f>(162.0/B47*100)</f>
        <v/>
      </c>
      <c r="D47" s="19" t="n">
        <v>5766</v>
      </c>
      <c r="E47" s="18" t="n">
        <v>28.9925888</v>
      </c>
      <c r="F47" s="20" t="n">
        <v>1.11452854</v>
      </c>
      <c r="G47" s="18" t="n">
        <v>16.72490504</v>
      </c>
      <c r="H47" s="20" t="n">
        <v>0.53199127</v>
      </c>
      <c r="I47" s="18" t="n">
        <v>13.84026464</v>
      </c>
      <c r="J47" s="20" t="n">
        <v>0.55049817</v>
      </c>
      <c r="K47" s="18" t="n">
        <v>11.39846362</v>
      </c>
      <c r="L47" s="20" t="n">
        <v>0.40968084</v>
      </c>
      <c r="M47" s="18" t="n">
        <v>9.213497090000001</v>
      </c>
      <c r="N47" s="20" t="n">
        <v>0.45876934</v>
      </c>
      <c r="O47" s="18" t="n">
        <v>1.43860706</v>
      </c>
      <c r="P47" s="20" t="n">
        <v>0.18756808</v>
      </c>
      <c r="Q47" s="18" t="s">
        <v>182</v>
      </c>
      <c r="R47" s="20" t="s">
        <v>182</v>
      </c>
      <c r="S47" s="18" t="n">
        <v>0</v>
      </c>
      <c r="T47" s="20" t="n">
        <v>0</v>
      </c>
      <c r="U47" s="18" t="n">
        <v>0</v>
      </c>
      <c r="V47" s="20" t="n">
        <v>0</v>
      </c>
      <c r="W47" s="18" t="n">
        <v>18.39167375</v>
      </c>
      <c r="X47" s="20" t="n">
        <v>1.19940654</v>
      </c>
    </row>
    <row r="48" spans="1:24">
      <c r="A48" s="15" t="s">
        <v>223</v>
      </c>
      <c r="B48" s="17" t="n">
        <v>9841</v>
      </c>
      <c r="C48" s="18">
        <f>(19.0/B48*100)</f>
        <v/>
      </c>
      <c r="D48" s="19" t="n">
        <v>9822</v>
      </c>
      <c r="E48" s="18" t="n">
        <v>66.94783537000001</v>
      </c>
      <c r="F48" s="20" t="n">
        <v>0.88338832</v>
      </c>
      <c r="G48" s="18" t="n">
        <v>13.93165807</v>
      </c>
      <c r="H48" s="20" t="n">
        <v>0.5614637099999999</v>
      </c>
      <c r="I48" s="18" t="n">
        <v>9.95653723</v>
      </c>
      <c r="J48" s="20" t="n">
        <v>0.46721457</v>
      </c>
      <c r="K48" s="18" t="n">
        <v>2.70995002</v>
      </c>
      <c r="L48" s="20" t="n">
        <v>0.22200126</v>
      </c>
      <c r="M48" s="18" t="n">
        <v>2.47764551</v>
      </c>
      <c r="N48" s="20" t="n">
        <v>0.26425014</v>
      </c>
      <c r="O48" s="18" t="n">
        <v>2.15559195</v>
      </c>
      <c r="P48" s="20" t="n">
        <v>0.33339127</v>
      </c>
      <c r="Q48" s="18" t="s">
        <v>182</v>
      </c>
      <c r="R48" s="20" t="s">
        <v>182</v>
      </c>
      <c r="S48" s="18" t="n">
        <v>0</v>
      </c>
      <c r="T48" s="20" t="n">
        <v>0</v>
      </c>
      <c r="U48" s="18" t="n">
        <v>0</v>
      </c>
      <c r="V48" s="20" t="n">
        <v>0</v>
      </c>
      <c r="W48" s="18" t="n">
        <v>1.82078185</v>
      </c>
      <c r="X48" s="20" t="n">
        <v>0.40729722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19.81782767</v>
      </c>
      <c r="F50" s="20" t="n">
        <v>0.7615068</v>
      </c>
      <c r="G50" s="18" t="n">
        <v>12.08500806</v>
      </c>
      <c r="H50" s="20" t="n">
        <v>0.43793862</v>
      </c>
      <c r="I50" s="18" t="n">
        <v>17.05029615</v>
      </c>
      <c r="J50" s="20" t="n">
        <v>0.45263477</v>
      </c>
      <c r="K50" s="18" t="n">
        <v>23.04348849</v>
      </c>
      <c r="L50" s="20" t="n">
        <v>0.72704862</v>
      </c>
      <c r="M50" s="18" t="n">
        <v>15.46660559</v>
      </c>
      <c r="N50" s="20" t="n">
        <v>0.59497187</v>
      </c>
      <c r="O50" s="18" t="n">
        <v>1.74613723</v>
      </c>
      <c r="P50" s="20" t="n">
        <v>0.26468044</v>
      </c>
      <c r="Q50" s="18" t="s">
        <v>182</v>
      </c>
      <c r="R50" s="20" t="s">
        <v>182</v>
      </c>
      <c r="S50" s="18" t="n">
        <v>0</v>
      </c>
      <c r="T50" s="20" t="n">
        <v>0</v>
      </c>
      <c r="U50" s="18" t="n">
        <v>0</v>
      </c>
      <c r="V50" s="20" t="n">
        <v>0</v>
      </c>
      <c r="W50" s="18" t="n">
        <v>10.79063681</v>
      </c>
      <c r="X50" s="20" t="n">
        <v>0.66112264</v>
      </c>
    </row>
    <row r="51" spans="1:24">
      <c r="A51" s="15" t="s">
        <v>226</v>
      </c>
      <c r="B51" s="17" t="n">
        <v>6866</v>
      </c>
      <c r="C51" s="18">
        <f>(117.0/B51*100)</f>
        <v/>
      </c>
      <c r="D51" s="19" t="n">
        <v>6749</v>
      </c>
      <c r="E51" s="18" t="n">
        <v>25.9734881</v>
      </c>
      <c r="F51" s="20" t="n">
        <v>0.77673416</v>
      </c>
      <c r="G51" s="18" t="n">
        <v>12.95199323</v>
      </c>
      <c r="H51" s="20" t="n">
        <v>0.47185858</v>
      </c>
      <c r="I51" s="18" t="n">
        <v>17.04427961</v>
      </c>
      <c r="J51" s="20" t="n">
        <v>0.53751787</v>
      </c>
      <c r="K51" s="18" t="n">
        <v>12.3968598</v>
      </c>
      <c r="L51" s="20" t="n">
        <v>0.4612365</v>
      </c>
      <c r="M51" s="18" t="n">
        <v>8.58256738</v>
      </c>
      <c r="N51" s="20" t="n">
        <v>0.42685298</v>
      </c>
      <c r="O51" s="18" t="n">
        <v>0.58301091</v>
      </c>
      <c r="P51" s="20" t="n">
        <v>0.10105253</v>
      </c>
      <c r="Q51" s="18" t="s">
        <v>182</v>
      </c>
      <c r="R51" s="20" t="s">
        <v>182</v>
      </c>
      <c r="S51" s="18" t="n">
        <v>10.58157789</v>
      </c>
      <c r="T51" s="20" t="n">
        <v>0.61231698</v>
      </c>
      <c r="U51" s="18" t="n">
        <v>0</v>
      </c>
      <c r="V51" s="20" t="n">
        <v>0</v>
      </c>
      <c r="W51" s="18" t="n">
        <v>11.88622309</v>
      </c>
      <c r="X51" s="20" t="n">
        <v>1.24160553</v>
      </c>
    </row>
    <row r="52" spans="1:24">
      <c r="A52" s="15" t="s">
        <v>227</v>
      </c>
      <c r="B52" s="17" t="n">
        <v>5809</v>
      </c>
      <c r="C52" s="18">
        <f>(119.0/B52*100)</f>
        <v/>
      </c>
      <c r="D52" s="19" t="n">
        <v>5690</v>
      </c>
      <c r="E52" s="18" t="n">
        <v>55.76452159</v>
      </c>
      <c r="F52" s="20" t="n">
        <v>1.01831355</v>
      </c>
      <c r="G52" s="18" t="n">
        <v>14.76519161</v>
      </c>
      <c r="H52" s="20" t="n">
        <v>0.45803209</v>
      </c>
      <c r="I52" s="18" t="n">
        <v>11.05460115</v>
      </c>
      <c r="J52" s="20" t="n">
        <v>0.43636892</v>
      </c>
      <c r="K52" s="18" t="n">
        <v>6.03349429</v>
      </c>
      <c r="L52" s="20" t="n">
        <v>0.36651973</v>
      </c>
      <c r="M52" s="18" t="n">
        <v>4.56683882</v>
      </c>
      <c r="N52" s="20" t="n">
        <v>0.33863637</v>
      </c>
      <c r="O52" s="18" t="n">
        <v>0.34059407</v>
      </c>
      <c r="P52" s="20" t="n">
        <v>0.08846993</v>
      </c>
      <c r="Q52" s="18" t="s">
        <v>182</v>
      </c>
      <c r="R52" s="20" t="s">
        <v>182</v>
      </c>
      <c r="S52" s="18" t="n">
        <v>0</v>
      </c>
      <c r="T52" s="20" t="n">
        <v>0</v>
      </c>
      <c r="U52" s="18" t="n">
        <v>0</v>
      </c>
      <c r="V52" s="20" t="n">
        <v>0</v>
      </c>
      <c r="W52" s="18" t="n">
        <v>7.47475846</v>
      </c>
      <c r="X52" s="20" t="n">
        <v>0.51544489</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17.9159285</v>
      </c>
      <c r="F54" s="20" t="n">
        <v>0.8625043100000001</v>
      </c>
      <c r="G54" s="18" t="n">
        <v>12.18550986</v>
      </c>
      <c r="H54" s="20" t="n">
        <v>0.59323824</v>
      </c>
      <c r="I54" s="18" t="n">
        <v>13.11701306</v>
      </c>
      <c r="J54" s="20" t="n">
        <v>0.5680214099999999</v>
      </c>
      <c r="K54" s="18" t="n">
        <v>20.19800258</v>
      </c>
      <c r="L54" s="20" t="n">
        <v>0.7099415100000001</v>
      </c>
      <c r="M54" s="18" t="n">
        <v>17.03913832</v>
      </c>
      <c r="N54" s="20" t="n">
        <v>0.90187856</v>
      </c>
      <c r="O54" s="18" t="n">
        <v>3.36640988</v>
      </c>
      <c r="P54" s="20" t="n">
        <v>0.32451355</v>
      </c>
      <c r="Q54" s="18" t="s">
        <v>182</v>
      </c>
      <c r="R54" s="20" t="s">
        <v>182</v>
      </c>
      <c r="S54" s="18" t="n">
        <v>0</v>
      </c>
      <c r="T54" s="20" t="n">
        <v>0</v>
      </c>
      <c r="U54" s="18" t="n">
        <v>0</v>
      </c>
      <c r="V54" s="20" t="n">
        <v>0</v>
      </c>
      <c r="W54" s="18" t="n">
        <v>16.17799781</v>
      </c>
      <c r="X54" s="20" t="n">
        <v>0.96562506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34.40197054</v>
      </c>
      <c r="F56" s="20" t="n">
        <v>0.9860502</v>
      </c>
      <c r="G56" s="18" t="n">
        <v>27.12441791</v>
      </c>
      <c r="H56" s="20" t="n">
        <v>0.62286562</v>
      </c>
      <c r="I56" s="18" t="n">
        <v>24.2772865</v>
      </c>
      <c r="J56" s="20" t="n">
        <v>0.66346796</v>
      </c>
      <c r="K56" s="18" t="n">
        <v>7.37721847</v>
      </c>
      <c r="L56" s="20" t="n">
        <v>0.41585754</v>
      </c>
      <c r="M56" s="18" t="n">
        <v>4.43850776</v>
      </c>
      <c r="N56" s="20" t="n">
        <v>0.34465809</v>
      </c>
      <c r="O56" s="18" t="n">
        <v>0.86016939</v>
      </c>
      <c r="P56" s="20" t="n">
        <v>0.13748164</v>
      </c>
      <c r="Q56" s="18" t="s">
        <v>182</v>
      </c>
      <c r="R56" s="20" t="s">
        <v>182</v>
      </c>
      <c r="S56" s="18" t="n">
        <v>0</v>
      </c>
      <c r="T56" s="20" t="n">
        <v>0</v>
      </c>
      <c r="U56" s="18" t="n">
        <v>0</v>
      </c>
      <c r="V56" s="20" t="n">
        <v>0</v>
      </c>
      <c r="W56" s="18" t="n">
        <v>1.52042943</v>
      </c>
      <c r="X56" s="20" t="n">
        <v>0.24825155</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35.81967801</v>
      </c>
      <c r="F61" s="20" t="n">
        <v>0.71658194</v>
      </c>
      <c r="G61" s="18" t="n">
        <v>18.51045389</v>
      </c>
      <c r="H61" s="20" t="n">
        <v>0.56188005</v>
      </c>
      <c r="I61" s="18" t="n">
        <v>18.91039223</v>
      </c>
      <c r="J61" s="20" t="n">
        <v>0.5281727899999999</v>
      </c>
      <c r="K61" s="18" t="n">
        <v>11.34732747</v>
      </c>
      <c r="L61" s="20" t="n">
        <v>0.41496403</v>
      </c>
      <c r="M61" s="18" t="n">
        <v>7.98697132</v>
      </c>
      <c r="N61" s="20" t="n">
        <v>0.40532461</v>
      </c>
      <c r="O61" s="18" t="n">
        <v>1.11512449</v>
      </c>
      <c r="P61" s="20" t="n">
        <v>0.15885075</v>
      </c>
      <c r="Q61" s="18" t="s">
        <v>182</v>
      </c>
      <c r="R61" s="20" t="s">
        <v>182</v>
      </c>
      <c r="S61" s="18" t="n">
        <v>0</v>
      </c>
      <c r="T61" s="20" t="n">
        <v>0</v>
      </c>
      <c r="U61" s="18" t="n">
        <v>0</v>
      </c>
      <c r="V61" s="20" t="n">
        <v>0</v>
      </c>
      <c r="W61" s="18" t="n">
        <v>6.31005259</v>
      </c>
      <c r="X61" s="20" t="n">
        <v>0.6966779400000001</v>
      </c>
    </row>
    <row r="62" spans="1:24">
      <c r="A62" s="15" t="s">
        <v>237</v>
      </c>
      <c r="B62" s="17" t="n">
        <v>4476</v>
      </c>
      <c r="C62" s="18">
        <f>(5.0/B62*100)</f>
        <v/>
      </c>
      <c r="D62" s="19" t="n">
        <v>4471</v>
      </c>
      <c r="E62" s="18" t="n">
        <v>41.40861504</v>
      </c>
      <c r="F62" s="20" t="n">
        <v>0.62172143</v>
      </c>
      <c r="G62" s="18" t="n">
        <v>24.11304747</v>
      </c>
      <c r="H62" s="20" t="n">
        <v>0.60236647</v>
      </c>
      <c r="I62" s="18" t="n">
        <v>21.65445763</v>
      </c>
      <c r="J62" s="20" t="n">
        <v>0.5591409899999999</v>
      </c>
      <c r="K62" s="18" t="n">
        <v>6.93428287</v>
      </c>
      <c r="L62" s="20" t="n">
        <v>0.3911061</v>
      </c>
      <c r="M62" s="18" t="n">
        <v>4.42731098</v>
      </c>
      <c r="N62" s="20" t="n">
        <v>0.30568202</v>
      </c>
      <c r="O62" s="18" t="n">
        <v>0.58527585</v>
      </c>
      <c r="P62" s="20" t="n">
        <v>0.13101018</v>
      </c>
      <c r="Q62" s="18" t="s">
        <v>182</v>
      </c>
      <c r="R62" s="20" t="s">
        <v>182</v>
      </c>
      <c r="S62" s="18" t="n">
        <v>0</v>
      </c>
      <c r="T62" s="20" t="n">
        <v>0</v>
      </c>
      <c r="U62" s="18" t="n">
        <v>0</v>
      </c>
      <c r="V62" s="20" t="n">
        <v>0</v>
      </c>
      <c r="W62" s="18" t="n">
        <v>0.87701017</v>
      </c>
      <c r="X62" s="20" t="n">
        <v>0.15292182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56.58577814</v>
      </c>
      <c r="F67" s="20" t="n">
        <v>0.84636166</v>
      </c>
      <c r="G67" s="18" t="n">
        <v>10.56014308</v>
      </c>
      <c r="H67" s="20" t="n">
        <v>0.47285499</v>
      </c>
      <c r="I67" s="18" t="n">
        <v>10.51218416</v>
      </c>
      <c r="J67" s="20" t="n">
        <v>0.42584335</v>
      </c>
      <c r="K67" s="18" t="n">
        <v>8.21874959</v>
      </c>
      <c r="L67" s="20" t="n">
        <v>0.44790718</v>
      </c>
      <c r="M67" s="18" t="n">
        <v>4.09535003</v>
      </c>
      <c r="N67" s="20" t="n">
        <v>0.29694664</v>
      </c>
      <c r="O67" s="18" t="n">
        <v>4.25439598</v>
      </c>
      <c r="P67" s="20" t="n">
        <v>0.34243169</v>
      </c>
      <c r="Q67" s="18" t="s">
        <v>182</v>
      </c>
      <c r="R67" s="20" t="s">
        <v>182</v>
      </c>
      <c r="S67" s="18" t="n">
        <v>0</v>
      </c>
      <c r="T67" s="20" t="n">
        <v>0</v>
      </c>
      <c r="U67" s="18" t="n">
        <v>0</v>
      </c>
      <c r="V67" s="20" t="n">
        <v>0</v>
      </c>
      <c r="W67" s="18" t="n">
        <v>5.77339902</v>
      </c>
      <c r="X67" s="20" t="n">
        <v>0.3859447</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34.29743248</v>
      </c>
      <c r="F70" s="20" t="n">
        <v>0.92751764</v>
      </c>
      <c r="G70" s="18" t="n">
        <v>14.9092986</v>
      </c>
      <c r="H70" s="20" t="n">
        <v>0.40942211</v>
      </c>
      <c r="I70" s="18" t="n">
        <v>17.37887113</v>
      </c>
      <c r="J70" s="20" t="n">
        <v>0.50241555</v>
      </c>
      <c r="K70" s="18" t="n">
        <v>14.84972159</v>
      </c>
      <c r="L70" s="20" t="n">
        <v>0.57865475</v>
      </c>
      <c r="M70" s="18" t="n">
        <v>9.734387079999999</v>
      </c>
      <c r="N70" s="20" t="n">
        <v>0.37923217</v>
      </c>
      <c r="O70" s="18" t="n">
        <v>0.78554432</v>
      </c>
      <c r="P70" s="20" t="n">
        <v>0.1032537</v>
      </c>
      <c r="Q70" s="18" t="s">
        <v>182</v>
      </c>
      <c r="R70" s="20" t="s">
        <v>182</v>
      </c>
      <c r="S70" s="18" t="n">
        <v>0</v>
      </c>
      <c r="T70" s="20" t="n">
        <v>0</v>
      </c>
      <c r="U70" s="18" t="n">
        <v>0</v>
      </c>
      <c r="V70" s="20" t="n">
        <v>0</v>
      </c>
      <c r="W70" s="18" t="n">
        <v>8.0447448</v>
      </c>
      <c r="X70" s="20" t="n">
        <v>0.54309178</v>
      </c>
    </row>
    <row r="71" spans="1:24">
      <c r="A71" s="15" t="s">
        <v>246</v>
      </c>
      <c r="B71" s="17" t="n">
        <v>6115</v>
      </c>
      <c r="C71" s="18">
        <f>(119.0/B71*100)</f>
        <v/>
      </c>
      <c r="D71" s="19" t="n">
        <v>5996</v>
      </c>
      <c r="E71" s="18" t="n">
        <v>39.25528991</v>
      </c>
      <c r="F71" s="20" t="n">
        <v>0.6316171900000001</v>
      </c>
      <c r="G71" s="18" t="n">
        <v>28.03823549</v>
      </c>
      <c r="H71" s="20" t="n">
        <v>0.64962553</v>
      </c>
      <c r="I71" s="18" t="n">
        <v>19.12600719</v>
      </c>
      <c r="J71" s="20" t="n">
        <v>0.51125549</v>
      </c>
      <c r="K71" s="18" t="n">
        <v>7.88478784</v>
      </c>
      <c r="L71" s="20" t="n">
        <v>0.31785769</v>
      </c>
      <c r="M71" s="18" t="n">
        <v>3.58154031</v>
      </c>
      <c r="N71" s="20" t="n">
        <v>0.26047125</v>
      </c>
      <c r="O71" s="18" t="n">
        <v>0.43865782</v>
      </c>
      <c r="P71" s="20" t="n">
        <v>0.07816818</v>
      </c>
      <c r="Q71" s="18" t="s">
        <v>182</v>
      </c>
      <c r="R71" s="20" t="s">
        <v>182</v>
      </c>
      <c r="S71" s="18" t="n">
        <v>0</v>
      </c>
      <c r="T71" s="20" t="n">
        <v>0</v>
      </c>
      <c r="U71" s="18" t="n">
        <v>0</v>
      </c>
      <c r="V71" s="20" t="n">
        <v>0</v>
      </c>
      <c r="W71" s="18" t="n">
        <v>1.67548144</v>
      </c>
      <c r="X71" s="20" t="n">
        <v>0.14497596</v>
      </c>
    </row>
    <row r="72" spans="1:24">
      <c r="A72" s="15" t="s">
        <v>247</v>
      </c>
      <c r="B72" s="17" t="n">
        <v>7708</v>
      </c>
      <c r="C72" s="18">
        <f>(9.0/B72*100)</f>
        <v/>
      </c>
      <c r="D72" s="19" t="n">
        <v>7699</v>
      </c>
      <c r="E72" s="18" t="n">
        <v>48.23195105</v>
      </c>
      <c r="F72" s="20" t="n">
        <v>0.75308517</v>
      </c>
      <c r="G72" s="18" t="n">
        <v>30.30249454</v>
      </c>
      <c r="H72" s="20" t="n">
        <v>0.59249296</v>
      </c>
      <c r="I72" s="18" t="n">
        <v>15.68040652</v>
      </c>
      <c r="J72" s="20" t="n">
        <v>0.48450705</v>
      </c>
      <c r="K72" s="18" t="n">
        <v>2.98032606</v>
      </c>
      <c r="L72" s="20" t="n">
        <v>0.21896377</v>
      </c>
      <c r="M72" s="18" t="n">
        <v>1.72776163</v>
      </c>
      <c r="N72" s="20" t="n">
        <v>0.17671211</v>
      </c>
      <c r="O72" s="18" t="n">
        <v>0.58568115</v>
      </c>
      <c r="P72" s="20" t="n">
        <v>0.09795208</v>
      </c>
      <c r="Q72" s="18" t="s">
        <v>182</v>
      </c>
      <c r="R72" s="20" t="s">
        <v>182</v>
      </c>
      <c r="S72" s="18" t="n">
        <v>0</v>
      </c>
      <c r="T72" s="20" t="n">
        <v>0</v>
      </c>
      <c r="U72" s="18" t="n">
        <v>0</v>
      </c>
      <c r="V72" s="20" t="n">
        <v>0</v>
      </c>
      <c r="W72" s="18" t="n">
        <v>0.49137905</v>
      </c>
      <c r="X72" s="20" t="n">
        <v>0.08371149</v>
      </c>
    </row>
    <row r="73" spans="1:24">
      <c r="A73" s="15" t="s">
        <v>248</v>
      </c>
      <c r="B73" s="17" t="n">
        <v>8249</v>
      </c>
      <c r="C73" s="18">
        <f>(244.0/B73*100)</f>
        <v/>
      </c>
      <c r="D73" s="19" t="n">
        <v>8005</v>
      </c>
      <c r="E73" s="18" t="n">
        <v>14.83092631</v>
      </c>
      <c r="F73" s="20" t="n">
        <v>0.64419463</v>
      </c>
      <c r="G73" s="18" t="n">
        <v>16.4895806</v>
      </c>
      <c r="H73" s="20" t="n">
        <v>0.55132106</v>
      </c>
      <c r="I73" s="18" t="n">
        <v>28.89410057</v>
      </c>
      <c r="J73" s="20" t="n">
        <v>0.68854516</v>
      </c>
      <c r="K73" s="18" t="n">
        <v>22.94841083</v>
      </c>
      <c r="L73" s="20" t="n">
        <v>0.7124189</v>
      </c>
      <c r="M73" s="18" t="n">
        <v>12.21189101</v>
      </c>
      <c r="N73" s="20" t="n">
        <v>0.45733445</v>
      </c>
      <c r="O73" s="18" t="n">
        <v>2.4901841</v>
      </c>
      <c r="P73" s="20" t="n">
        <v>0.2501564</v>
      </c>
      <c r="Q73" s="18" t="s">
        <v>182</v>
      </c>
      <c r="R73" s="20" t="s">
        <v>182</v>
      </c>
      <c r="S73" s="18" t="n">
        <v>0</v>
      </c>
      <c r="T73" s="20" t="n">
        <v>0</v>
      </c>
      <c r="U73" s="18" t="n">
        <v>0</v>
      </c>
      <c r="V73" s="20" t="n">
        <v>0</v>
      </c>
      <c r="W73" s="18" t="n">
        <v>2.13490658</v>
      </c>
      <c r="X73" s="20" t="n">
        <v>0.2300621</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21.20887645</v>
      </c>
      <c r="F77" s="20" t="n">
        <v>0.70347987</v>
      </c>
      <c r="G77" s="18" t="n">
        <v>10.98044977</v>
      </c>
      <c r="H77" s="20" t="n">
        <v>0.36015969</v>
      </c>
      <c r="I77" s="18" t="n">
        <v>13.50480404</v>
      </c>
      <c r="J77" s="20" t="n">
        <v>0.5317183599999999</v>
      </c>
      <c r="K77" s="18" t="n">
        <v>16.67678513</v>
      </c>
      <c r="L77" s="20" t="n">
        <v>0.5326978999999999</v>
      </c>
      <c r="M77" s="18" t="n">
        <v>12.13383572</v>
      </c>
      <c r="N77" s="20" t="n">
        <v>0.51737259</v>
      </c>
      <c r="O77" s="18" t="n">
        <v>0.98965999</v>
      </c>
      <c r="P77" s="20" t="n">
        <v>0.117223</v>
      </c>
      <c r="Q77" s="18" t="s">
        <v>182</v>
      </c>
      <c r="R77" s="20" t="s">
        <v>182</v>
      </c>
      <c r="S77" s="18" t="n">
        <v>0</v>
      </c>
      <c r="T77" s="20" t="n">
        <v>0</v>
      </c>
      <c r="U77" s="18" t="n">
        <v>0</v>
      </c>
      <c r="V77" s="20" t="n">
        <v>0</v>
      </c>
      <c r="W77" s="18" t="n">
        <v>24.5055889</v>
      </c>
      <c r="X77" s="20" t="n">
        <v>1.06896795</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338</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55.06056065</v>
      </c>
      <c r="F7" s="20" t="n">
        <v>0.69481328</v>
      </c>
      <c r="G7" s="18" t="n">
        <v>17.60027038</v>
      </c>
      <c r="H7" s="20" t="n">
        <v>0.40931133</v>
      </c>
      <c r="I7" s="18" t="n">
        <v>9.20179061</v>
      </c>
      <c r="J7" s="20" t="n">
        <v>0.30303008</v>
      </c>
      <c r="K7" s="18" t="n">
        <v>4.54394733</v>
      </c>
      <c r="L7" s="20" t="n">
        <v>0.19118979</v>
      </c>
      <c r="M7" s="18" t="n">
        <v>3.5271108</v>
      </c>
      <c r="N7" s="20" t="n">
        <v>0.16137922</v>
      </c>
      <c r="O7" s="18" t="n">
        <v>0.68774866</v>
      </c>
      <c r="P7" s="20" t="n">
        <v>0.08991532000000001</v>
      </c>
      <c r="Q7" s="18" t="s">
        <v>182</v>
      </c>
      <c r="R7" s="20" t="s">
        <v>182</v>
      </c>
      <c r="S7" s="18" t="n">
        <v>0</v>
      </c>
      <c r="T7" s="20" t="n">
        <v>0</v>
      </c>
      <c r="U7" s="18" t="n">
        <v>0</v>
      </c>
      <c r="V7" s="20" t="n">
        <v>0</v>
      </c>
      <c r="W7" s="18" t="n">
        <v>9.378571559999999</v>
      </c>
      <c r="X7" s="20" t="n">
        <v>0.49248674</v>
      </c>
    </row>
    <row r="8" spans="1:24">
      <c r="A8" s="15" t="s">
        <v>183</v>
      </c>
      <c r="B8" s="17" t="n">
        <v>7007</v>
      </c>
      <c r="C8" s="18">
        <f>(169.0/B8*100)</f>
        <v/>
      </c>
      <c r="D8" s="19" t="n">
        <v>6838</v>
      </c>
      <c r="E8" s="18" t="n">
        <v>57.20812229</v>
      </c>
      <c r="F8" s="20" t="n">
        <v>0.9992096</v>
      </c>
      <c r="G8" s="18" t="n">
        <v>14.17899166</v>
      </c>
      <c r="H8" s="20" t="n">
        <v>0.50032675</v>
      </c>
      <c r="I8" s="18" t="n">
        <v>10.70703637</v>
      </c>
      <c r="J8" s="20" t="n">
        <v>0.54346597</v>
      </c>
      <c r="K8" s="18" t="n">
        <v>4.35749872</v>
      </c>
      <c r="L8" s="20" t="n">
        <v>0.27856603</v>
      </c>
      <c r="M8" s="18" t="n">
        <v>3.75924624</v>
      </c>
      <c r="N8" s="20" t="n">
        <v>0.28446863</v>
      </c>
      <c r="O8" s="18" t="n">
        <v>0.38590065</v>
      </c>
      <c r="P8" s="20" t="n">
        <v>0.10117383</v>
      </c>
      <c r="Q8" s="18" t="s">
        <v>182</v>
      </c>
      <c r="R8" s="20" t="s">
        <v>182</v>
      </c>
      <c r="S8" s="18" t="n">
        <v>0.48434356</v>
      </c>
      <c r="T8" s="20" t="n">
        <v>0.11930055</v>
      </c>
      <c r="U8" s="18" t="n">
        <v>0</v>
      </c>
      <c r="V8" s="20" t="n">
        <v>0</v>
      </c>
      <c r="W8" s="18" t="n">
        <v>8.91886053</v>
      </c>
      <c r="X8" s="20" t="n">
        <v>0.53065277</v>
      </c>
    </row>
    <row r="9" spans="1:24">
      <c r="A9" s="15" t="s">
        <v>184</v>
      </c>
      <c r="B9" s="17" t="n">
        <v>9651</v>
      </c>
      <c r="C9" s="18">
        <f>(568.0/B9*100)</f>
        <v/>
      </c>
      <c r="D9" s="19" t="n">
        <v>9083</v>
      </c>
      <c r="E9" s="18" t="n">
        <v>56.387528</v>
      </c>
      <c r="F9" s="20" t="n">
        <v>0.81357329</v>
      </c>
      <c r="G9" s="18" t="n">
        <v>14.27461988</v>
      </c>
      <c r="H9" s="20" t="n">
        <v>0.42386</v>
      </c>
      <c r="I9" s="18" t="n">
        <v>8.11952116</v>
      </c>
      <c r="J9" s="20" t="n">
        <v>0.32256682</v>
      </c>
      <c r="K9" s="18" t="n">
        <v>4.3448804</v>
      </c>
      <c r="L9" s="20" t="n">
        <v>0.24283105</v>
      </c>
      <c r="M9" s="18" t="n">
        <v>4.30990968</v>
      </c>
      <c r="N9" s="20" t="n">
        <v>0.21143449</v>
      </c>
      <c r="O9" s="18" t="n">
        <v>0.05018437</v>
      </c>
      <c r="P9" s="20" t="n">
        <v>0.01996797</v>
      </c>
      <c r="Q9" s="18" t="s">
        <v>182</v>
      </c>
      <c r="R9" s="20" t="s">
        <v>182</v>
      </c>
      <c r="S9" s="18" t="n">
        <v>3.16253061</v>
      </c>
      <c r="T9" s="20" t="n">
        <v>0.56482542</v>
      </c>
      <c r="U9" s="18" t="n">
        <v>0</v>
      </c>
      <c r="V9" s="20" t="n">
        <v>0</v>
      </c>
      <c r="W9" s="18" t="n">
        <v>9.35082588</v>
      </c>
      <c r="X9" s="20" t="n">
        <v>0.6110055599999999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49.15474203</v>
      </c>
      <c r="F11" s="20" t="n">
        <v>1.07744352</v>
      </c>
      <c r="G11" s="18" t="n">
        <v>17.977003</v>
      </c>
      <c r="H11" s="20" t="n">
        <v>0.49395247</v>
      </c>
      <c r="I11" s="18" t="n">
        <v>11.80877048</v>
      </c>
      <c r="J11" s="20" t="n">
        <v>0.41940976</v>
      </c>
      <c r="K11" s="18" t="n">
        <v>6.61043889</v>
      </c>
      <c r="L11" s="20" t="n">
        <v>0.38387005</v>
      </c>
      <c r="M11" s="18" t="n">
        <v>4.88906875</v>
      </c>
      <c r="N11" s="20" t="n">
        <v>0.37816212</v>
      </c>
      <c r="O11" s="18" t="n">
        <v>0.51226732</v>
      </c>
      <c r="P11" s="20" t="n">
        <v>0.12373296</v>
      </c>
      <c r="Q11" s="18" t="s">
        <v>182</v>
      </c>
      <c r="R11" s="20" t="s">
        <v>182</v>
      </c>
      <c r="S11" s="18" t="n">
        <v>0</v>
      </c>
      <c r="T11" s="20" t="n">
        <v>0</v>
      </c>
      <c r="U11" s="18" t="n">
        <v>0</v>
      </c>
      <c r="V11" s="20" t="n">
        <v>0</v>
      </c>
      <c r="W11" s="18" t="n">
        <v>9.04770952</v>
      </c>
      <c r="X11" s="20" t="n">
        <v>0.73179642</v>
      </c>
    </row>
    <row r="12" spans="1:24">
      <c r="A12" s="15" t="s">
        <v>187</v>
      </c>
      <c r="B12" s="17" t="n">
        <v>6894</v>
      </c>
      <c r="C12" s="18">
        <f>(127.0/B12*100)</f>
        <v/>
      </c>
      <c r="D12" s="19" t="n">
        <v>6767</v>
      </c>
      <c r="E12" s="18" t="n">
        <v>52.73865714</v>
      </c>
      <c r="F12" s="20" t="n">
        <v>0.93304441</v>
      </c>
      <c r="G12" s="18" t="n">
        <v>16.36726114</v>
      </c>
      <c r="H12" s="20" t="n">
        <v>0.55105159</v>
      </c>
      <c r="I12" s="18" t="n">
        <v>10.2242047</v>
      </c>
      <c r="J12" s="20" t="n">
        <v>0.4276252</v>
      </c>
      <c r="K12" s="18" t="n">
        <v>5.69575477</v>
      </c>
      <c r="L12" s="20" t="n">
        <v>0.35972692</v>
      </c>
      <c r="M12" s="18" t="n">
        <v>4.95370325</v>
      </c>
      <c r="N12" s="20" t="n">
        <v>0.35464943</v>
      </c>
      <c r="O12" s="18" t="n">
        <v>0.27941933</v>
      </c>
      <c r="P12" s="20" t="n">
        <v>0.06467172</v>
      </c>
      <c r="Q12" s="18" t="s">
        <v>182</v>
      </c>
      <c r="R12" s="20" t="s">
        <v>182</v>
      </c>
      <c r="S12" s="18" t="n">
        <v>2.37512526</v>
      </c>
      <c r="T12" s="20" t="n">
        <v>0.59821216</v>
      </c>
      <c r="U12" s="18" t="n">
        <v>0</v>
      </c>
      <c r="V12" s="20" t="n">
        <v>0</v>
      </c>
      <c r="W12" s="18" t="n">
        <v>7.36587441</v>
      </c>
      <c r="X12" s="20" t="n">
        <v>0.52908546</v>
      </c>
    </row>
    <row r="13" spans="1:24">
      <c r="A13" s="15" t="s">
        <v>188</v>
      </c>
      <c r="B13" s="17" t="n">
        <v>7161</v>
      </c>
      <c r="C13" s="18">
        <f>(329.0/B13*100)</f>
        <v/>
      </c>
      <c r="D13" s="19" t="n">
        <v>6832</v>
      </c>
      <c r="E13" s="18" t="n">
        <v>42.14209049</v>
      </c>
      <c r="F13" s="20" t="n">
        <v>1.13555834</v>
      </c>
      <c r="G13" s="18" t="n">
        <v>28.80493492</v>
      </c>
      <c r="H13" s="20" t="n">
        <v>0.85978728</v>
      </c>
      <c r="I13" s="18" t="n">
        <v>8.866469800000001</v>
      </c>
      <c r="J13" s="20" t="n">
        <v>0.45250191</v>
      </c>
      <c r="K13" s="18" t="n">
        <v>4.22574691</v>
      </c>
      <c r="L13" s="20" t="n">
        <v>0.29334401</v>
      </c>
      <c r="M13" s="18" t="n">
        <v>3.60393992</v>
      </c>
      <c r="N13" s="20" t="n">
        <v>0.32242512</v>
      </c>
      <c r="O13" s="18" t="n">
        <v>0.21730871</v>
      </c>
      <c r="P13" s="20" t="n">
        <v>0.05247583</v>
      </c>
      <c r="Q13" s="18" t="s">
        <v>182</v>
      </c>
      <c r="R13" s="20" t="s">
        <v>182</v>
      </c>
      <c r="S13" s="18" t="n">
        <v>4.19704376</v>
      </c>
      <c r="T13" s="20" t="n">
        <v>0.48239823</v>
      </c>
      <c r="U13" s="18" t="n">
        <v>0</v>
      </c>
      <c r="V13" s="20" t="n">
        <v>0</v>
      </c>
      <c r="W13" s="18" t="n">
        <v>7.94246549</v>
      </c>
      <c r="X13" s="20" t="n">
        <v>0.65114857</v>
      </c>
    </row>
    <row r="14" spans="1:24">
      <c r="A14" s="15" t="s">
        <v>189</v>
      </c>
      <c r="B14" s="17" t="n">
        <v>5587</v>
      </c>
      <c r="C14" s="18">
        <f>(197.0/B14*100)</f>
        <v/>
      </c>
      <c r="D14" s="19" t="n">
        <v>5390</v>
      </c>
      <c r="E14" s="18" t="n">
        <v>50.93929583</v>
      </c>
      <c r="F14" s="20" t="n">
        <v>0.80040899</v>
      </c>
      <c r="G14" s="18" t="n">
        <v>22.12926792</v>
      </c>
      <c r="H14" s="20" t="n">
        <v>0.65006805</v>
      </c>
      <c r="I14" s="18" t="n">
        <v>11.42445578</v>
      </c>
      <c r="J14" s="20" t="n">
        <v>0.45175182</v>
      </c>
      <c r="K14" s="18" t="n">
        <v>7.07274139</v>
      </c>
      <c r="L14" s="20" t="n">
        <v>0.42488247</v>
      </c>
      <c r="M14" s="18" t="n">
        <v>4.81370316</v>
      </c>
      <c r="N14" s="20" t="n">
        <v>0.31416535</v>
      </c>
      <c r="O14" s="18" t="n">
        <v>0.61502641</v>
      </c>
      <c r="P14" s="20" t="n">
        <v>0.11407521</v>
      </c>
      <c r="Q14" s="18" t="s">
        <v>182</v>
      </c>
      <c r="R14" s="20" t="s">
        <v>182</v>
      </c>
      <c r="S14" s="18" t="n">
        <v>0</v>
      </c>
      <c r="T14" s="20" t="n">
        <v>0</v>
      </c>
      <c r="U14" s="18" t="n">
        <v>0</v>
      </c>
      <c r="V14" s="20" t="n">
        <v>0</v>
      </c>
      <c r="W14" s="18" t="n">
        <v>3.0055095</v>
      </c>
      <c r="X14" s="20" t="n">
        <v>0.2515095</v>
      </c>
    </row>
    <row r="15" spans="1:24">
      <c r="A15" s="15" t="s">
        <v>190</v>
      </c>
      <c r="B15" s="17" t="n">
        <v>5882</v>
      </c>
      <c r="C15" s="18">
        <f>(151.0/B15*100)</f>
        <v/>
      </c>
      <c r="D15" s="19" t="n">
        <v>5731</v>
      </c>
      <c r="E15" s="18" t="n">
        <v>70.6196298</v>
      </c>
      <c r="F15" s="20" t="n">
        <v>1.26725998</v>
      </c>
      <c r="G15" s="18" t="n">
        <v>13.31642933</v>
      </c>
      <c r="H15" s="20" t="n">
        <v>0.6097112099999999</v>
      </c>
      <c r="I15" s="18" t="n">
        <v>5.90294262</v>
      </c>
      <c r="J15" s="20" t="n">
        <v>0.37598598</v>
      </c>
      <c r="K15" s="18" t="n">
        <v>1.95098785</v>
      </c>
      <c r="L15" s="20" t="n">
        <v>0.19945279</v>
      </c>
      <c r="M15" s="18" t="n">
        <v>1.40800483</v>
      </c>
      <c r="N15" s="20" t="n">
        <v>0.18203695</v>
      </c>
      <c r="O15" s="18" t="n">
        <v>0.47125671</v>
      </c>
      <c r="P15" s="20" t="n">
        <v>0.10649858</v>
      </c>
      <c r="Q15" s="18" t="s">
        <v>182</v>
      </c>
      <c r="R15" s="20" t="s">
        <v>182</v>
      </c>
      <c r="S15" s="18" t="n">
        <v>1.02980603</v>
      </c>
      <c r="T15" s="20" t="n">
        <v>0.4615394</v>
      </c>
      <c r="U15" s="18" t="n">
        <v>0</v>
      </c>
      <c r="V15" s="20" t="n">
        <v>0</v>
      </c>
      <c r="W15" s="18" t="n">
        <v>5.30094283</v>
      </c>
      <c r="X15" s="20" t="n">
        <v>0.5604145699999999</v>
      </c>
    </row>
    <row r="16" spans="1:24">
      <c r="A16" s="15" t="s">
        <v>191</v>
      </c>
      <c r="B16" s="17" t="n">
        <v>6108</v>
      </c>
      <c r="C16" s="18">
        <f>(264.0/B16*100)</f>
        <v/>
      </c>
      <c r="D16" s="19" t="n">
        <v>5844</v>
      </c>
      <c r="E16" s="18" t="n">
        <v>60.47295043</v>
      </c>
      <c r="F16" s="20" t="n">
        <v>0.94344598</v>
      </c>
      <c r="G16" s="18" t="n">
        <v>12.15283279</v>
      </c>
      <c r="H16" s="20" t="n">
        <v>0.48170151</v>
      </c>
      <c r="I16" s="18" t="n">
        <v>6.78165858</v>
      </c>
      <c r="J16" s="20" t="n">
        <v>0.4188691</v>
      </c>
      <c r="K16" s="18" t="n">
        <v>4.19592287</v>
      </c>
      <c r="L16" s="20" t="n">
        <v>0.28684383</v>
      </c>
      <c r="M16" s="18" t="n">
        <v>4.87198653</v>
      </c>
      <c r="N16" s="20" t="n">
        <v>0.35351306</v>
      </c>
      <c r="O16" s="18" t="n">
        <v>0.51396477</v>
      </c>
      <c r="P16" s="20" t="n">
        <v>0.08769067</v>
      </c>
      <c r="Q16" s="18" t="s">
        <v>182</v>
      </c>
      <c r="R16" s="20" t="s">
        <v>182</v>
      </c>
      <c r="S16" s="18" t="n">
        <v>0</v>
      </c>
      <c r="T16" s="20" t="n">
        <v>0</v>
      </c>
      <c r="U16" s="18" t="n">
        <v>0</v>
      </c>
      <c r="V16" s="20" t="n">
        <v>0</v>
      </c>
      <c r="W16" s="18" t="n">
        <v>11.01068402</v>
      </c>
      <c r="X16" s="20" t="n">
        <v>0.75621181</v>
      </c>
    </row>
    <row r="17" spans="1:24">
      <c r="A17" s="15" t="s">
        <v>192</v>
      </c>
      <c r="B17" s="17" t="n">
        <v>6504</v>
      </c>
      <c r="C17" s="18">
        <f>(794.0/B17*100)</f>
        <v/>
      </c>
      <c r="D17" s="19" t="n">
        <v>5710</v>
      </c>
      <c r="E17" s="18" t="n">
        <v>68.39897524</v>
      </c>
      <c r="F17" s="20" t="n">
        <v>0.91364543</v>
      </c>
      <c r="G17" s="18" t="n">
        <v>13.50992742</v>
      </c>
      <c r="H17" s="20" t="n">
        <v>0.48109823</v>
      </c>
      <c r="I17" s="18" t="n">
        <v>6.1301118</v>
      </c>
      <c r="J17" s="20" t="n">
        <v>0.36951183</v>
      </c>
      <c r="K17" s="18" t="n">
        <v>2.36736548</v>
      </c>
      <c r="L17" s="20" t="n">
        <v>0.21280035</v>
      </c>
      <c r="M17" s="18" t="n">
        <v>1.05764916</v>
      </c>
      <c r="N17" s="20" t="n">
        <v>0.16553649</v>
      </c>
      <c r="O17" s="18" t="n">
        <v>0</v>
      </c>
      <c r="P17" s="20" t="n">
        <v>0</v>
      </c>
      <c r="Q17" s="18" t="s">
        <v>182</v>
      </c>
      <c r="R17" s="20" t="s">
        <v>182</v>
      </c>
      <c r="S17" s="18" t="n">
        <v>2.59380422</v>
      </c>
      <c r="T17" s="20" t="n">
        <v>0.34447954</v>
      </c>
      <c r="U17" s="18" t="n">
        <v>0</v>
      </c>
      <c r="V17" s="20" t="n">
        <v>0</v>
      </c>
      <c r="W17" s="18" t="n">
        <v>5.94216668</v>
      </c>
      <c r="X17" s="20" t="n">
        <v>0.56311097</v>
      </c>
    </row>
    <row r="18" spans="1:24">
      <c r="A18" s="15" t="s">
        <v>193</v>
      </c>
      <c r="B18" s="17" t="n">
        <v>5532</v>
      </c>
      <c r="C18" s="18">
        <f>(40.0/B18*100)</f>
        <v/>
      </c>
      <c r="D18" s="19" t="n">
        <v>5492</v>
      </c>
      <c r="E18" s="18" t="n">
        <v>47.95448275</v>
      </c>
      <c r="F18" s="20" t="n">
        <v>1.44428297</v>
      </c>
      <c r="G18" s="18" t="n">
        <v>15.13422918</v>
      </c>
      <c r="H18" s="20" t="n">
        <v>0.59649518</v>
      </c>
      <c r="I18" s="18" t="n">
        <v>10.41568288</v>
      </c>
      <c r="J18" s="20" t="n">
        <v>0.46625054</v>
      </c>
      <c r="K18" s="18" t="n">
        <v>8.070432520000001</v>
      </c>
      <c r="L18" s="20" t="n">
        <v>0.44915978</v>
      </c>
      <c r="M18" s="18" t="n">
        <v>7.84982226</v>
      </c>
      <c r="N18" s="20" t="n">
        <v>0.3577781</v>
      </c>
      <c r="O18" s="18" t="n">
        <v>1.16408786</v>
      </c>
      <c r="P18" s="20" t="n">
        <v>0.19350159</v>
      </c>
      <c r="Q18" s="18" t="s">
        <v>182</v>
      </c>
      <c r="R18" s="20" t="s">
        <v>182</v>
      </c>
      <c r="S18" s="18" t="n">
        <v>0</v>
      </c>
      <c r="T18" s="20" t="n">
        <v>0</v>
      </c>
      <c r="U18" s="18" t="n">
        <v>0</v>
      </c>
      <c r="V18" s="20" t="n">
        <v>0</v>
      </c>
      <c r="W18" s="18" t="n">
        <v>9.41126255</v>
      </c>
      <c r="X18" s="20" t="n">
        <v>0.8791263</v>
      </c>
    </row>
    <row r="19" spans="1:24">
      <c r="A19" s="15" t="s">
        <v>194</v>
      </c>
      <c r="B19" s="17" t="n">
        <v>5658</v>
      </c>
      <c r="C19" s="18">
        <f>(154.0/B19*100)</f>
        <v/>
      </c>
      <c r="D19" s="19" t="n">
        <v>5504</v>
      </c>
      <c r="E19" s="18" t="n">
        <v>44.78835871</v>
      </c>
      <c r="F19" s="20" t="n">
        <v>1.07763612</v>
      </c>
      <c r="G19" s="18" t="n">
        <v>19.99106826</v>
      </c>
      <c r="H19" s="20" t="n">
        <v>0.5360403</v>
      </c>
      <c r="I19" s="18" t="n">
        <v>14.05135429</v>
      </c>
      <c r="J19" s="20" t="n">
        <v>0.57142403</v>
      </c>
      <c r="K19" s="18" t="n">
        <v>7.51918129</v>
      </c>
      <c r="L19" s="20" t="n">
        <v>0.42525281</v>
      </c>
      <c r="M19" s="18" t="n">
        <v>6.27049822</v>
      </c>
      <c r="N19" s="20" t="n">
        <v>0.38668039</v>
      </c>
      <c r="O19" s="18" t="n">
        <v>0.64597583</v>
      </c>
      <c r="P19" s="20" t="n">
        <v>0.13395366</v>
      </c>
      <c r="Q19" s="18" t="s">
        <v>182</v>
      </c>
      <c r="R19" s="20" t="s">
        <v>182</v>
      </c>
      <c r="S19" s="18" t="n">
        <v>0</v>
      </c>
      <c r="T19" s="20" t="n">
        <v>0</v>
      </c>
      <c r="U19" s="18" t="n">
        <v>0</v>
      </c>
      <c r="V19" s="20" t="n">
        <v>0</v>
      </c>
      <c r="W19" s="18" t="n">
        <v>6.73356339</v>
      </c>
      <c r="X19" s="20" t="n">
        <v>0.53765121</v>
      </c>
    </row>
    <row r="20" spans="1:24">
      <c r="A20" s="15" t="s">
        <v>195</v>
      </c>
      <c r="B20" s="17" t="n">
        <v>3371</v>
      </c>
      <c r="C20" s="18">
        <f>(81.0/B20*100)</f>
        <v/>
      </c>
      <c r="D20" s="19" t="n">
        <v>3290</v>
      </c>
      <c r="E20" s="18" t="n">
        <v>47.27151343</v>
      </c>
      <c r="F20" s="20" t="n">
        <v>0.85497629</v>
      </c>
      <c r="G20" s="18" t="n">
        <v>24.46574878</v>
      </c>
      <c r="H20" s="20" t="n">
        <v>0.74161416</v>
      </c>
      <c r="I20" s="18" t="n">
        <v>13.72354034</v>
      </c>
      <c r="J20" s="20" t="n">
        <v>0.5830254499999999</v>
      </c>
      <c r="K20" s="18" t="n">
        <v>4.72881236</v>
      </c>
      <c r="L20" s="20" t="n">
        <v>0.35880103</v>
      </c>
      <c r="M20" s="18" t="n">
        <v>3.08070368</v>
      </c>
      <c r="N20" s="20" t="n">
        <v>0.31064138</v>
      </c>
      <c r="O20" s="18" t="n">
        <v>0</v>
      </c>
      <c r="P20" s="20" t="n">
        <v>0</v>
      </c>
      <c r="Q20" s="18" t="s">
        <v>182</v>
      </c>
      <c r="R20" s="20" t="s">
        <v>182</v>
      </c>
      <c r="S20" s="18" t="n">
        <v>0</v>
      </c>
      <c r="T20" s="20" t="n">
        <v>0</v>
      </c>
      <c r="U20" s="18" t="n">
        <v>0</v>
      </c>
      <c r="V20" s="20" t="n">
        <v>0</v>
      </c>
      <c r="W20" s="18" t="n">
        <v>6.72968141</v>
      </c>
      <c r="X20" s="20" t="n">
        <v>0.42252327</v>
      </c>
    </row>
    <row r="21" spans="1:24">
      <c r="A21" s="15" t="s">
        <v>196</v>
      </c>
      <c r="B21" s="17" t="n">
        <v>5741</v>
      </c>
      <c r="C21" s="18">
        <f>(81.0/B21*100)</f>
        <v/>
      </c>
      <c r="D21" s="19" t="n">
        <v>5660</v>
      </c>
      <c r="E21" s="18" t="n">
        <v>63.25894044</v>
      </c>
      <c r="F21" s="20" t="n">
        <v>0.9891555</v>
      </c>
      <c r="G21" s="18" t="n">
        <v>20.57751909</v>
      </c>
      <c r="H21" s="20" t="n">
        <v>0.67474966</v>
      </c>
      <c r="I21" s="18" t="n">
        <v>6.99279461</v>
      </c>
      <c r="J21" s="20" t="n">
        <v>0.40278709</v>
      </c>
      <c r="K21" s="18" t="n">
        <v>3.25365772</v>
      </c>
      <c r="L21" s="20" t="n">
        <v>0.24588694</v>
      </c>
      <c r="M21" s="18" t="n">
        <v>2.38246602</v>
      </c>
      <c r="N21" s="20" t="n">
        <v>0.20532022</v>
      </c>
      <c r="O21" s="18" t="n">
        <v>0.18203839</v>
      </c>
      <c r="P21" s="20" t="n">
        <v>0.05703257</v>
      </c>
      <c r="Q21" s="18" t="s">
        <v>182</v>
      </c>
      <c r="R21" s="20" t="s">
        <v>182</v>
      </c>
      <c r="S21" s="18" t="n">
        <v>0</v>
      </c>
      <c r="T21" s="20" t="n">
        <v>0</v>
      </c>
      <c r="U21" s="18" t="n">
        <v>0</v>
      </c>
      <c r="V21" s="20" t="n">
        <v>0</v>
      </c>
      <c r="W21" s="18" t="n">
        <v>3.35258373</v>
      </c>
      <c r="X21" s="20" t="n">
        <v>0.27612501</v>
      </c>
    </row>
    <row r="22" spans="1:24">
      <c r="A22" s="15" t="s">
        <v>197</v>
      </c>
      <c r="B22" s="17" t="n">
        <v>6598</v>
      </c>
      <c r="C22" s="18">
        <f>(102.0/B22*100)</f>
        <v/>
      </c>
      <c r="D22" s="19" t="n">
        <v>6496</v>
      </c>
      <c r="E22" s="18" t="n">
        <v>37.7044763</v>
      </c>
      <c r="F22" s="20" t="n">
        <v>1.41244956</v>
      </c>
      <c r="G22" s="18" t="n">
        <v>17.83892276</v>
      </c>
      <c r="H22" s="20" t="n">
        <v>0.61716571</v>
      </c>
      <c r="I22" s="18" t="n">
        <v>11.21591584</v>
      </c>
      <c r="J22" s="20" t="n">
        <v>0.5048075</v>
      </c>
      <c r="K22" s="18" t="n">
        <v>6.14276722</v>
      </c>
      <c r="L22" s="20" t="n">
        <v>0.26979945</v>
      </c>
      <c r="M22" s="18" t="n">
        <v>5.95286852</v>
      </c>
      <c r="N22" s="20" t="n">
        <v>0.39251695</v>
      </c>
      <c r="O22" s="18" t="n">
        <v>2.35932767</v>
      </c>
      <c r="P22" s="20" t="n">
        <v>0.31576942</v>
      </c>
      <c r="Q22" s="18" t="s">
        <v>182</v>
      </c>
      <c r="R22" s="20" t="s">
        <v>182</v>
      </c>
      <c r="S22" s="18" t="n">
        <v>10.38721195</v>
      </c>
      <c r="T22" s="20" t="n">
        <v>1.34114536</v>
      </c>
      <c r="U22" s="18" t="n">
        <v>0</v>
      </c>
      <c r="V22" s="20" t="n">
        <v>0</v>
      </c>
      <c r="W22" s="18" t="n">
        <v>8.39850974</v>
      </c>
      <c r="X22" s="20" t="n">
        <v>0.72182059</v>
      </c>
    </row>
    <row r="23" spans="1:24">
      <c r="A23" s="15" t="s">
        <v>198</v>
      </c>
      <c r="B23" s="17" t="n">
        <v>11583</v>
      </c>
      <c r="C23" s="18">
        <f>(522.0/B23*100)</f>
        <v/>
      </c>
      <c r="D23" s="19" t="n">
        <v>11061</v>
      </c>
      <c r="E23" s="18" t="n">
        <v>51.73925488</v>
      </c>
      <c r="F23" s="20" t="n">
        <v>0.78426198</v>
      </c>
      <c r="G23" s="18" t="n">
        <v>16.31202876</v>
      </c>
      <c r="H23" s="20" t="n">
        <v>0.60707567</v>
      </c>
      <c r="I23" s="18" t="n">
        <v>11.71875157</v>
      </c>
      <c r="J23" s="20" t="n">
        <v>0.48889815</v>
      </c>
      <c r="K23" s="18" t="n">
        <v>7.48305384</v>
      </c>
      <c r="L23" s="20" t="n">
        <v>0.42228245</v>
      </c>
      <c r="M23" s="18" t="n">
        <v>4.64946606</v>
      </c>
      <c r="N23" s="20" t="n">
        <v>0.30350192</v>
      </c>
      <c r="O23" s="18" t="n">
        <v>0.42133272</v>
      </c>
      <c r="P23" s="20" t="n">
        <v>0.10175451</v>
      </c>
      <c r="Q23" s="18" t="s">
        <v>182</v>
      </c>
      <c r="R23" s="20" t="s">
        <v>182</v>
      </c>
      <c r="S23" s="18" t="n">
        <v>0</v>
      </c>
      <c r="T23" s="20" t="n">
        <v>0</v>
      </c>
      <c r="U23" s="18" t="n">
        <v>0</v>
      </c>
      <c r="V23" s="20" t="n">
        <v>0</v>
      </c>
      <c r="W23" s="18" t="n">
        <v>7.67611217</v>
      </c>
      <c r="X23" s="20" t="n">
        <v>0.55179629</v>
      </c>
    </row>
    <row r="24" spans="1:24">
      <c r="A24" s="15" t="s">
        <v>199</v>
      </c>
      <c r="B24" s="17" t="n">
        <v>6647</v>
      </c>
      <c r="C24" s="18">
        <f>(20.0/B24*100)</f>
        <v/>
      </c>
      <c r="D24" s="19" t="n">
        <v>6627</v>
      </c>
      <c r="E24" s="18" t="n">
        <v>79.76311921999999</v>
      </c>
      <c r="F24" s="20" t="n">
        <v>0.79225961</v>
      </c>
      <c r="G24" s="18" t="n">
        <v>12.33320578</v>
      </c>
      <c r="H24" s="20" t="n">
        <v>0.66059</v>
      </c>
      <c r="I24" s="18" t="n">
        <v>3.23469288</v>
      </c>
      <c r="J24" s="20" t="n">
        <v>0.25292319</v>
      </c>
      <c r="K24" s="18" t="n">
        <v>0.93947326</v>
      </c>
      <c r="L24" s="20" t="n">
        <v>0.12222491</v>
      </c>
      <c r="M24" s="18" t="n">
        <v>1.01248563</v>
      </c>
      <c r="N24" s="20" t="n">
        <v>0.14540479</v>
      </c>
      <c r="O24" s="18" t="n">
        <v>0.74285009</v>
      </c>
      <c r="P24" s="20" t="n">
        <v>0.1355868</v>
      </c>
      <c r="Q24" s="18" t="s">
        <v>182</v>
      </c>
      <c r="R24" s="20" t="s">
        <v>182</v>
      </c>
      <c r="S24" s="18" t="n">
        <v>0</v>
      </c>
      <c r="T24" s="20" t="n">
        <v>0</v>
      </c>
      <c r="U24" s="18" t="n">
        <v>0</v>
      </c>
      <c r="V24" s="20" t="n">
        <v>0</v>
      </c>
      <c r="W24" s="18" t="n">
        <v>1.97417314</v>
      </c>
      <c r="X24" s="20" t="n">
        <v>0.30437245</v>
      </c>
    </row>
    <row r="25" spans="1:24">
      <c r="A25" s="15" t="s">
        <v>200</v>
      </c>
      <c r="B25" s="17" t="n">
        <v>5581</v>
      </c>
      <c r="C25" s="18">
        <f>(28.0/B25*100)</f>
        <v/>
      </c>
      <c r="D25" s="19" t="n">
        <v>5553</v>
      </c>
      <c r="E25" s="18" t="n">
        <v>57.4900118</v>
      </c>
      <c r="F25" s="20" t="n">
        <v>0.8508202</v>
      </c>
      <c r="G25" s="18" t="n">
        <v>23.4726192</v>
      </c>
      <c r="H25" s="20" t="n">
        <v>0.67215355</v>
      </c>
      <c r="I25" s="18" t="n">
        <v>13.18785462</v>
      </c>
      <c r="J25" s="20" t="n">
        <v>0.50083652</v>
      </c>
      <c r="K25" s="18" t="n">
        <v>3.25515909</v>
      </c>
      <c r="L25" s="20" t="n">
        <v>0.24095877</v>
      </c>
      <c r="M25" s="18" t="n">
        <v>1.36665974</v>
      </c>
      <c r="N25" s="20" t="n">
        <v>0.15921902</v>
      </c>
      <c r="O25" s="18" t="n">
        <v>0.26888821</v>
      </c>
      <c r="P25" s="20" t="n">
        <v>0.07687529999999999</v>
      </c>
      <c r="Q25" s="18" t="s">
        <v>182</v>
      </c>
      <c r="R25" s="20" t="s">
        <v>182</v>
      </c>
      <c r="S25" s="18" t="n">
        <v>0</v>
      </c>
      <c r="T25" s="20" t="n">
        <v>0</v>
      </c>
      <c r="U25" s="18" t="n">
        <v>0</v>
      </c>
      <c r="V25" s="20" t="n">
        <v>0</v>
      </c>
      <c r="W25" s="18" t="n">
        <v>0.95880734</v>
      </c>
      <c r="X25" s="20" t="n">
        <v>0.16866464</v>
      </c>
    </row>
    <row r="26" spans="1:24">
      <c r="A26" s="15" t="s">
        <v>201</v>
      </c>
      <c r="B26" s="17" t="n">
        <v>4869</v>
      </c>
      <c r="C26" s="18">
        <f>(102.0/B26*100)</f>
        <v/>
      </c>
      <c r="D26" s="19" t="n">
        <v>4767</v>
      </c>
      <c r="E26" s="18" t="n">
        <v>43.1864762</v>
      </c>
      <c r="F26" s="20" t="n">
        <v>0.7750070100000001</v>
      </c>
      <c r="G26" s="18" t="n">
        <v>22.4692161</v>
      </c>
      <c r="H26" s="20" t="n">
        <v>0.66365302</v>
      </c>
      <c r="I26" s="18" t="n">
        <v>15.15687806</v>
      </c>
      <c r="J26" s="20" t="n">
        <v>0.5094965</v>
      </c>
      <c r="K26" s="18" t="n">
        <v>9.02418129</v>
      </c>
      <c r="L26" s="20" t="n">
        <v>0.40590081</v>
      </c>
      <c r="M26" s="18" t="n">
        <v>6.07962969</v>
      </c>
      <c r="N26" s="20" t="n">
        <v>0.37788116</v>
      </c>
      <c r="O26" s="18" t="n">
        <v>0</v>
      </c>
      <c r="P26" s="20" t="n">
        <v>0</v>
      </c>
      <c r="Q26" s="18" t="s">
        <v>182</v>
      </c>
      <c r="R26" s="20" t="s">
        <v>182</v>
      </c>
      <c r="S26" s="18" t="n">
        <v>0</v>
      </c>
      <c r="T26" s="20" t="n">
        <v>0</v>
      </c>
      <c r="U26" s="18" t="n">
        <v>0</v>
      </c>
      <c r="V26" s="20" t="n">
        <v>0</v>
      </c>
      <c r="W26" s="18" t="n">
        <v>4.08361867</v>
      </c>
      <c r="X26" s="20" t="n">
        <v>0.36036933</v>
      </c>
    </row>
    <row r="27" spans="1:24">
      <c r="A27" s="15" t="s">
        <v>202</v>
      </c>
      <c r="B27" s="17" t="n">
        <v>5299</v>
      </c>
      <c r="C27" s="18">
        <f>(186.0/B27*100)</f>
        <v/>
      </c>
      <c r="D27" s="19" t="n">
        <v>5113</v>
      </c>
      <c r="E27" s="18" t="n">
        <v>49.38877411</v>
      </c>
      <c r="F27" s="20" t="n">
        <v>0.66090445</v>
      </c>
      <c r="G27" s="18" t="n">
        <v>15.20827211</v>
      </c>
      <c r="H27" s="20" t="n">
        <v>0.58937938</v>
      </c>
      <c r="I27" s="18" t="n">
        <v>11.08824365</v>
      </c>
      <c r="J27" s="20" t="n">
        <v>0.4493506</v>
      </c>
      <c r="K27" s="18" t="n">
        <v>6.10436917</v>
      </c>
      <c r="L27" s="20" t="n">
        <v>0.34262924</v>
      </c>
      <c r="M27" s="18" t="n">
        <v>4.33753427</v>
      </c>
      <c r="N27" s="20" t="n">
        <v>0.29531701</v>
      </c>
      <c r="O27" s="18" t="n">
        <v>1.21075947</v>
      </c>
      <c r="P27" s="20" t="n">
        <v>0.13630639</v>
      </c>
      <c r="Q27" s="18" t="s">
        <v>182</v>
      </c>
      <c r="R27" s="20" t="s">
        <v>182</v>
      </c>
      <c r="S27" s="18" t="n">
        <v>0</v>
      </c>
      <c r="T27" s="20" t="n">
        <v>0</v>
      </c>
      <c r="U27" s="18" t="n">
        <v>0</v>
      </c>
      <c r="V27" s="20" t="n">
        <v>0</v>
      </c>
      <c r="W27" s="18" t="n">
        <v>12.66204722</v>
      </c>
      <c r="X27" s="20" t="n">
        <v>0.43264261</v>
      </c>
    </row>
    <row r="28" spans="1:24">
      <c r="A28" s="15" t="s">
        <v>203</v>
      </c>
      <c r="B28" s="17" t="n">
        <v>7568</v>
      </c>
      <c r="C28" s="18">
        <f>(135.0/B28*100)</f>
        <v/>
      </c>
      <c r="D28" s="19" t="n">
        <v>7433</v>
      </c>
      <c r="E28" s="18" t="n">
        <v>51.46204233</v>
      </c>
      <c r="F28" s="20" t="n">
        <v>0.87009141</v>
      </c>
      <c r="G28" s="18" t="n">
        <v>17.58246874</v>
      </c>
      <c r="H28" s="20" t="n">
        <v>0.5011148</v>
      </c>
      <c r="I28" s="18" t="n">
        <v>12.24859588</v>
      </c>
      <c r="J28" s="20" t="n">
        <v>0.4282156</v>
      </c>
      <c r="K28" s="18" t="n">
        <v>8.260381690000001</v>
      </c>
      <c r="L28" s="20" t="n">
        <v>0.37189388</v>
      </c>
      <c r="M28" s="18" t="n">
        <v>5.61886528</v>
      </c>
      <c r="N28" s="20" t="n">
        <v>0.35666466</v>
      </c>
      <c r="O28" s="18" t="n">
        <v>2.26184378</v>
      </c>
      <c r="P28" s="20" t="n">
        <v>0.33063322</v>
      </c>
      <c r="Q28" s="18" t="s">
        <v>182</v>
      </c>
      <c r="R28" s="20" t="s">
        <v>182</v>
      </c>
      <c r="S28" s="18" t="n">
        <v>0</v>
      </c>
      <c r="T28" s="20" t="n">
        <v>0</v>
      </c>
      <c r="U28" s="18" t="n">
        <v>0</v>
      </c>
      <c r="V28" s="20" t="n">
        <v>0</v>
      </c>
      <c r="W28" s="18" t="n">
        <v>2.56580229</v>
      </c>
      <c r="X28" s="20" t="n">
        <v>0.37399438</v>
      </c>
    </row>
    <row r="29" spans="1:24">
      <c r="A29" s="15" t="s">
        <v>204</v>
      </c>
      <c r="B29" s="17" t="n">
        <v>5385</v>
      </c>
      <c r="C29" s="18">
        <f>(37.0/B29*100)</f>
        <v/>
      </c>
      <c r="D29" s="19" t="n">
        <v>5348</v>
      </c>
      <c r="E29" s="18" t="n">
        <v>53.00486659</v>
      </c>
      <c r="F29" s="20" t="n">
        <v>0.92474228</v>
      </c>
      <c r="G29" s="18" t="n">
        <v>21.52476337</v>
      </c>
      <c r="H29" s="20" t="n">
        <v>0.70529963</v>
      </c>
      <c r="I29" s="18" t="n">
        <v>10.33239342</v>
      </c>
      <c r="J29" s="20" t="n">
        <v>0.42805825</v>
      </c>
      <c r="K29" s="18" t="n">
        <v>6.16478785</v>
      </c>
      <c r="L29" s="20" t="n">
        <v>0.32560264</v>
      </c>
      <c r="M29" s="18" t="n">
        <v>3.50233145</v>
      </c>
      <c r="N29" s="20" t="n">
        <v>0.25506159</v>
      </c>
      <c r="O29" s="18" t="n">
        <v>0.11230563</v>
      </c>
      <c r="P29" s="20" t="n">
        <v>0.03615354</v>
      </c>
      <c r="Q29" s="18" t="s">
        <v>182</v>
      </c>
      <c r="R29" s="20" t="s">
        <v>182</v>
      </c>
      <c r="S29" s="18" t="n">
        <v>2.76962022</v>
      </c>
      <c r="T29" s="20" t="n">
        <v>0.2415476</v>
      </c>
      <c r="U29" s="18" t="n">
        <v>0</v>
      </c>
      <c r="V29" s="20" t="n">
        <v>0</v>
      </c>
      <c r="W29" s="18" t="n">
        <v>2.58893148</v>
      </c>
      <c r="X29" s="20" t="n">
        <v>0.32525274</v>
      </c>
    </row>
    <row r="30" spans="1:24">
      <c r="A30" s="15" t="s">
        <v>205</v>
      </c>
      <c r="B30" s="17" t="n">
        <v>4520</v>
      </c>
      <c r="C30" s="18">
        <f>(577.0/B30*100)</f>
        <v/>
      </c>
      <c r="D30" s="19" t="n">
        <v>3943</v>
      </c>
      <c r="E30" s="18" t="n">
        <v>45.20464835</v>
      </c>
      <c r="F30" s="20" t="n">
        <v>1.02091456</v>
      </c>
      <c r="G30" s="18" t="n">
        <v>22.46663054</v>
      </c>
      <c r="H30" s="20" t="n">
        <v>0.77202085</v>
      </c>
      <c r="I30" s="18" t="n">
        <v>11.70710241</v>
      </c>
      <c r="J30" s="20" t="n">
        <v>0.60815562</v>
      </c>
      <c r="K30" s="18" t="n">
        <v>7.02466944</v>
      </c>
      <c r="L30" s="20" t="n">
        <v>0.39080654</v>
      </c>
      <c r="M30" s="18" t="n">
        <v>4.52028029</v>
      </c>
      <c r="N30" s="20" t="n">
        <v>0.38098463</v>
      </c>
      <c r="O30" s="18" t="n">
        <v>0.80788731</v>
      </c>
      <c r="P30" s="20" t="n">
        <v>0.15690365</v>
      </c>
      <c r="Q30" s="18" t="s">
        <v>182</v>
      </c>
      <c r="R30" s="20" t="s">
        <v>182</v>
      </c>
      <c r="S30" s="18" t="n">
        <v>0</v>
      </c>
      <c r="T30" s="20" t="n">
        <v>0</v>
      </c>
      <c r="U30" s="18" t="n">
        <v>0</v>
      </c>
      <c r="V30" s="20" t="n">
        <v>0</v>
      </c>
      <c r="W30" s="18" t="n">
        <v>8.268781669999999</v>
      </c>
      <c r="X30" s="20" t="n">
        <v>0.72855115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50.11839299</v>
      </c>
      <c r="F32" s="20" t="n">
        <v>0.90967726</v>
      </c>
      <c r="G32" s="18" t="n">
        <v>20.33152095</v>
      </c>
      <c r="H32" s="20" t="n">
        <v>0.62943597</v>
      </c>
      <c r="I32" s="18" t="n">
        <v>13.32621749</v>
      </c>
      <c r="J32" s="20" t="n">
        <v>0.6013802</v>
      </c>
      <c r="K32" s="18" t="n">
        <v>7.27629735</v>
      </c>
      <c r="L32" s="20" t="n">
        <v>0.39798427</v>
      </c>
      <c r="M32" s="18" t="n">
        <v>5.07260197</v>
      </c>
      <c r="N32" s="20" t="n">
        <v>0.34858496</v>
      </c>
      <c r="O32" s="18" t="n">
        <v>0.34528398</v>
      </c>
      <c r="P32" s="20" t="n">
        <v>0.08411763</v>
      </c>
      <c r="Q32" s="18" t="s">
        <v>182</v>
      </c>
      <c r="R32" s="20" t="s">
        <v>182</v>
      </c>
      <c r="S32" s="18" t="n">
        <v>0</v>
      </c>
      <c r="T32" s="20" t="n">
        <v>0</v>
      </c>
      <c r="U32" s="18" t="n">
        <v>0</v>
      </c>
      <c r="V32" s="20" t="n">
        <v>0</v>
      </c>
      <c r="W32" s="18" t="n">
        <v>3.52968527</v>
      </c>
      <c r="X32" s="20" t="n">
        <v>0.37563682</v>
      </c>
    </row>
    <row r="33" spans="1:24">
      <c r="A33" s="15" t="s">
        <v>208</v>
      </c>
      <c r="B33" s="17" t="n">
        <v>7325</v>
      </c>
      <c r="C33" s="18">
        <f>(246.0/B33*100)</f>
        <v/>
      </c>
      <c r="D33" s="19" t="n">
        <v>7079</v>
      </c>
      <c r="E33" s="18" t="n">
        <v>51.34583176</v>
      </c>
      <c r="F33" s="20" t="n">
        <v>1.08123145</v>
      </c>
      <c r="G33" s="18" t="n">
        <v>17.30918294</v>
      </c>
      <c r="H33" s="20" t="n">
        <v>0.57859274</v>
      </c>
      <c r="I33" s="18" t="n">
        <v>13.07780603</v>
      </c>
      <c r="J33" s="20" t="n">
        <v>0.54626344</v>
      </c>
      <c r="K33" s="18" t="n">
        <v>8.06771327</v>
      </c>
      <c r="L33" s="20" t="n">
        <v>0.39835664</v>
      </c>
      <c r="M33" s="18" t="n">
        <v>5.64534557</v>
      </c>
      <c r="N33" s="20" t="n">
        <v>0.42288069</v>
      </c>
      <c r="O33" s="18" t="n">
        <v>0.23146691</v>
      </c>
      <c r="P33" s="20" t="n">
        <v>0.06110415</v>
      </c>
      <c r="Q33" s="18" t="s">
        <v>182</v>
      </c>
      <c r="R33" s="20" t="s">
        <v>182</v>
      </c>
      <c r="S33" s="18" t="n">
        <v>0</v>
      </c>
      <c r="T33" s="20" t="n">
        <v>0</v>
      </c>
      <c r="U33" s="18" t="n">
        <v>0</v>
      </c>
      <c r="V33" s="20" t="n">
        <v>0</v>
      </c>
      <c r="W33" s="18" t="n">
        <v>4.32265352</v>
      </c>
      <c r="X33" s="20" t="n">
        <v>0.39970028</v>
      </c>
    </row>
    <row r="34" spans="1:24">
      <c r="A34" s="15" t="s">
        <v>209</v>
      </c>
      <c r="B34" s="17" t="n">
        <v>6350</v>
      </c>
      <c r="C34" s="18">
        <f>(87.0/B34*100)</f>
        <v/>
      </c>
      <c r="D34" s="19" t="n">
        <v>6263</v>
      </c>
      <c r="E34" s="18" t="n">
        <v>41.22239278</v>
      </c>
      <c r="F34" s="20" t="n">
        <v>0.91800808</v>
      </c>
      <c r="G34" s="18" t="n">
        <v>19.92660525</v>
      </c>
      <c r="H34" s="20" t="n">
        <v>0.56328879</v>
      </c>
      <c r="I34" s="18" t="n">
        <v>12.93692875</v>
      </c>
      <c r="J34" s="20" t="n">
        <v>0.51844746</v>
      </c>
      <c r="K34" s="18" t="n">
        <v>7.49402061</v>
      </c>
      <c r="L34" s="20" t="n">
        <v>0.40338111</v>
      </c>
      <c r="M34" s="18" t="n">
        <v>7.07335298</v>
      </c>
      <c r="N34" s="20" t="n">
        <v>0.36293567</v>
      </c>
      <c r="O34" s="18" t="n">
        <v>1.16659714</v>
      </c>
      <c r="P34" s="20" t="n">
        <v>0.13799501</v>
      </c>
      <c r="Q34" s="18" t="s">
        <v>182</v>
      </c>
      <c r="R34" s="20" t="s">
        <v>182</v>
      </c>
      <c r="S34" s="18" t="n">
        <v>2.58008762</v>
      </c>
      <c r="T34" s="20" t="n">
        <v>0.5353811000000001</v>
      </c>
      <c r="U34" s="18" t="n">
        <v>0</v>
      </c>
      <c r="V34" s="20" t="n">
        <v>0</v>
      </c>
      <c r="W34" s="18" t="n">
        <v>7.60001486</v>
      </c>
      <c r="X34" s="20" t="n">
        <v>0.62697053</v>
      </c>
    </row>
    <row r="35" spans="1:24">
      <c r="A35" s="15" t="s">
        <v>210</v>
      </c>
      <c r="B35" s="17" t="n">
        <v>6406</v>
      </c>
      <c r="C35" s="18">
        <f>(76.0/B35*100)</f>
        <v/>
      </c>
      <c r="D35" s="19" t="n">
        <v>6330</v>
      </c>
      <c r="E35" s="18" t="n">
        <v>56.84385624</v>
      </c>
      <c r="F35" s="20" t="n">
        <v>0.6583243</v>
      </c>
      <c r="G35" s="18" t="n">
        <v>17.07523583</v>
      </c>
      <c r="H35" s="20" t="n">
        <v>0.6011531</v>
      </c>
      <c r="I35" s="18" t="n">
        <v>10.76894378</v>
      </c>
      <c r="J35" s="20" t="n">
        <v>0.49990611</v>
      </c>
      <c r="K35" s="18" t="n">
        <v>5.05024174</v>
      </c>
      <c r="L35" s="20" t="n">
        <v>0.3077128</v>
      </c>
      <c r="M35" s="18" t="n">
        <v>3.3149916</v>
      </c>
      <c r="N35" s="20" t="n">
        <v>0.26124738</v>
      </c>
      <c r="O35" s="18" t="n">
        <v>0.52845563</v>
      </c>
      <c r="P35" s="20" t="n">
        <v>0.09285879</v>
      </c>
      <c r="Q35" s="18" t="s">
        <v>182</v>
      </c>
      <c r="R35" s="20" t="s">
        <v>182</v>
      </c>
      <c r="S35" s="18" t="n">
        <v>1.04219496</v>
      </c>
      <c r="T35" s="20" t="n">
        <v>0.05701847</v>
      </c>
      <c r="U35" s="18" t="n">
        <v>0</v>
      </c>
      <c r="V35" s="20" t="n">
        <v>0</v>
      </c>
      <c r="W35" s="18" t="n">
        <v>5.37608021</v>
      </c>
      <c r="X35" s="20" t="n">
        <v>0.3166385</v>
      </c>
    </row>
    <row r="36" spans="1:24">
      <c r="A36" s="15" t="s">
        <v>211</v>
      </c>
      <c r="B36" s="17" t="n">
        <v>6736</v>
      </c>
      <c r="C36" s="18">
        <f>(54.0/B36*100)</f>
        <v/>
      </c>
      <c r="D36" s="19" t="n">
        <v>6682</v>
      </c>
      <c r="E36" s="18" t="n">
        <v>66.06360103999999</v>
      </c>
      <c r="F36" s="20" t="n">
        <v>0.94395826</v>
      </c>
      <c r="G36" s="18" t="n">
        <v>14.55118011</v>
      </c>
      <c r="H36" s="20" t="n">
        <v>0.56477155</v>
      </c>
      <c r="I36" s="18" t="n">
        <v>7.11947393</v>
      </c>
      <c r="J36" s="20" t="n">
        <v>0.35467095</v>
      </c>
      <c r="K36" s="18" t="n">
        <v>4.30360036</v>
      </c>
      <c r="L36" s="20" t="n">
        <v>0.26839808</v>
      </c>
      <c r="M36" s="18" t="n">
        <v>2.84321842</v>
      </c>
      <c r="N36" s="20" t="n">
        <v>0.27237448</v>
      </c>
      <c r="O36" s="18" t="n">
        <v>0.41568488</v>
      </c>
      <c r="P36" s="20" t="n">
        <v>0.08133863</v>
      </c>
      <c r="Q36" s="18" t="s">
        <v>182</v>
      </c>
      <c r="R36" s="20" t="s">
        <v>182</v>
      </c>
      <c r="S36" s="18" t="n">
        <v>0</v>
      </c>
      <c r="T36" s="20" t="n">
        <v>0</v>
      </c>
      <c r="U36" s="18" t="n">
        <v>0</v>
      </c>
      <c r="V36" s="20" t="n">
        <v>0</v>
      </c>
      <c r="W36" s="18" t="n">
        <v>4.70324125</v>
      </c>
      <c r="X36" s="20" t="n">
        <v>0.33809007</v>
      </c>
    </row>
    <row r="37" spans="1:24">
      <c r="A37" s="15" t="s">
        <v>212</v>
      </c>
      <c r="B37" s="17" t="n">
        <v>5458</v>
      </c>
      <c r="C37" s="18">
        <f>(271.0/B37*100)</f>
        <v/>
      </c>
      <c r="D37" s="19" t="n">
        <v>5187</v>
      </c>
      <c r="E37" s="18" t="n">
        <v>50.26379946</v>
      </c>
      <c r="F37" s="20" t="n">
        <v>1.388331</v>
      </c>
      <c r="G37" s="18" t="n">
        <v>17.05648905</v>
      </c>
      <c r="H37" s="20" t="n">
        <v>0.66460263</v>
      </c>
      <c r="I37" s="18" t="n">
        <v>10.01036501</v>
      </c>
      <c r="J37" s="20" t="n">
        <v>0.43548242</v>
      </c>
      <c r="K37" s="18" t="n">
        <v>5.68543635</v>
      </c>
      <c r="L37" s="20" t="n">
        <v>0.40389842</v>
      </c>
      <c r="M37" s="18" t="n">
        <v>4.31562091</v>
      </c>
      <c r="N37" s="20" t="n">
        <v>0.28925248</v>
      </c>
      <c r="O37" s="18" t="n">
        <v>0.78801617</v>
      </c>
      <c r="P37" s="20" t="n">
        <v>0.13947193</v>
      </c>
      <c r="Q37" s="18" t="s">
        <v>182</v>
      </c>
      <c r="R37" s="20" t="s">
        <v>182</v>
      </c>
      <c r="S37" s="18" t="n">
        <v>0</v>
      </c>
      <c r="T37" s="20" t="n">
        <v>0</v>
      </c>
      <c r="U37" s="18" t="n">
        <v>0</v>
      </c>
      <c r="V37" s="20" t="n">
        <v>0</v>
      </c>
      <c r="W37" s="18" t="n">
        <v>11.88027305</v>
      </c>
      <c r="X37" s="20" t="n">
        <v>0.96532258</v>
      </c>
    </row>
    <row r="38" spans="1:24">
      <c r="A38" s="15" t="s">
        <v>213</v>
      </c>
      <c r="B38" s="17" t="n">
        <v>5860</v>
      </c>
      <c r="C38" s="18">
        <f>(68.0/B38*100)</f>
        <v/>
      </c>
      <c r="D38" s="19" t="n">
        <v>5792</v>
      </c>
      <c r="E38" s="18" t="n">
        <v>54.76337112</v>
      </c>
      <c r="F38" s="20" t="n">
        <v>1.16849795</v>
      </c>
      <c r="G38" s="18" t="n">
        <v>18.31617211</v>
      </c>
      <c r="H38" s="20" t="n">
        <v>0.6148418</v>
      </c>
      <c r="I38" s="18" t="n">
        <v>9.60659635</v>
      </c>
      <c r="J38" s="20" t="n">
        <v>0.56066943</v>
      </c>
      <c r="K38" s="18" t="n">
        <v>4.33607066</v>
      </c>
      <c r="L38" s="20" t="n">
        <v>0.35246343</v>
      </c>
      <c r="M38" s="18" t="n">
        <v>2.58347751</v>
      </c>
      <c r="N38" s="20" t="n">
        <v>0.30335066</v>
      </c>
      <c r="O38" s="18" t="n">
        <v>0.63908881</v>
      </c>
      <c r="P38" s="20" t="n">
        <v>0.12651194</v>
      </c>
      <c r="Q38" s="18" t="s">
        <v>182</v>
      </c>
      <c r="R38" s="20" t="s">
        <v>182</v>
      </c>
      <c r="S38" s="18" t="n">
        <v>0</v>
      </c>
      <c r="T38" s="20" t="n">
        <v>0</v>
      </c>
      <c r="U38" s="18" t="n">
        <v>0</v>
      </c>
      <c r="V38" s="20" t="n">
        <v>0</v>
      </c>
      <c r="W38" s="18" t="n">
        <v>9.75522344</v>
      </c>
      <c r="X38" s="20" t="n">
        <v>0.66386954</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38.35612431</v>
      </c>
      <c r="F40" s="20" t="n">
        <v>1.05364016</v>
      </c>
      <c r="G40" s="18" t="n">
        <v>22.40010526</v>
      </c>
      <c r="H40" s="20" t="n">
        <v>0.91220466</v>
      </c>
      <c r="I40" s="18" t="n">
        <v>11.89649686</v>
      </c>
      <c r="J40" s="20" t="n">
        <v>0.47082209</v>
      </c>
      <c r="K40" s="18" t="n">
        <v>5.7509285</v>
      </c>
      <c r="L40" s="20" t="n">
        <v>0.37911015</v>
      </c>
      <c r="M40" s="18" t="n">
        <v>4.69970176</v>
      </c>
      <c r="N40" s="20" t="n">
        <v>0.30281801</v>
      </c>
      <c r="O40" s="18" t="n">
        <v>0.41370479</v>
      </c>
      <c r="P40" s="20" t="n">
        <v>0.09597839</v>
      </c>
      <c r="Q40" s="18" t="s">
        <v>182</v>
      </c>
      <c r="R40" s="20" t="s">
        <v>182</v>
      </c>
      <c r="S40" s="18" t="n">
        <v>9.003766690000001</v>
      </c>
      <c r="T40" s="20" t="n">
        <v>0.20144504</v>
      </c>
      <c r="U40" s="18" t="n">
        <v>0</v>
      </c>
      <c r="V40" s="20" t="n">
        <v>0</v>
      </c>
      <c r="W40" s="18" t="n">
        <v>7.47917183</v>
      </c>
      <c r="X40" s="20" t="n">
        <v>0.81939392</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27.03440736</v>
      </c>
      <c r="F46" s="20" t="n">
        <v>0.75977072</v>
      </c>
      <c r="G46" s="18" t="n">
        <v>11.28309446</v>
      </c>
      <c r="H46" s="20" t="n">
        <v>0.41462683</v>
      </c>
      <c r="I46" s="18" t="n">
        <v>8.67312686</v>
      </c>
      <c r="J46" s="20" t="n">
        <v>0.34006485</v>
      </c>
      <c r="K46" s="18" t="n">
        <v>7.64726233</v>
      </c>
      <c r="L46" s="20" t="n">
        <v>0.28745028</v>
      </c>
      <c r="M46" s="18" t="n">
        <v>5.97956328</v>
      </c>
      <c r="N46" s="20" t="n">
        <v>0.2236439</v>
      </c>
      <c r="O46" s="18" t="n">
        <v>1.14077814</v>
      </c>
      <c r="P46" s="20" t="n">
        <v>0.1017309</v>
      </c>
      <c r="Q46" s="18" t="s">
        <v>182</v>
      </c>
      <c r="R46" s="20" t="s">
        <v>182</v>
      </c>
      <c r="S46" s="18" t="n">
        <v>0</v>
      </c>
      <c r="T46" s="20" t="n">
        <v>0</v>
      </c>
      <c r="U46" s="18" t="n">
        <v>0</v>
      </c>
      <c r="V46" s="20" t="n">
        <v>0</v>
      </c>
      <c r="W46" s="18" t="n">
        <v>38.24176756</v>
      </c>
      <c r="X46" s="20" t="n">
        <v>1.26214331</v>
      </c>
    </row>
    <row r="47" spans="1:24">
      <c r="A47" s="15" t="s">
        <v>222</v>
      </c>
      <c r="B47" s="17" t="n">
        <v>5928</v>
      </c>
      <c r="C47" s="18">
        <f>(162.0/B47*100)</f>
        <v/>
      </c>
      <c r="D47" s="19" t="n">
        <v>5766</v>
      </c>
      <c r="E47" s="18" t="n">
        <v>29.18613915</v>
      </c>
      <c r="F47" s="20" t="n">
        <v>1.12108674</v>
      </c>
      <c r="G47" s="18" t="n">
        <v>16.71084289</v>
      </c>
      <c r="H47" s="20" t="n">
        <v>0.64705041</v>
      </c>
      <c r="I47" s="18" t="n">
        <v>14.3904272</v>
      </c>
      <c r="J47" s="20" t="n">
        <v>0.50833484</v>
      </c>
      <c r="K47" s="18" t="n">
        <v>11.1325945</v>
      </c>
      <c r="L47" s="20" t="n">
        <v>0.37996159</v>
      </c>
      <c r="M47" s="18" t="n">
        <v>9.47721306</v>
      </c>
      <c r="N47" s="20" t="n">
        <v>0.4763454</v>
      </c>
      <c r="O47" s="18" t="n">
        <v>1.43860706</v>
      </c>
      <c r="P47" s="20" t="n">
        <v>0.18756808</v>
      </c>
      <c r="Q47" s="18" t="s">
        <v>182</v>
      </c>
      <c r="R47" s="20" t="s">
        <v>182</v>
      </c>
      <c r="S47" s="18" t="n">
        <v>0</v>
      </c>
      <c r="T47" s="20" t="n">
        <v>0</v>
      </c>
      <c r="U47" s="18" t="n">
        <v>0</v>
      </c>
      <c r="V47" s="20" t="n">
        <v>0</v>
      </c>
      <c r="W47" s="18" t="n">
        <v>17.66417614</v>
      </c>
      <c r="X47" s="20" t="n">
        <v>1.19310243</v>
      </c>
    </row>
    <row r="48" spans="1:24">
      <c r="A48" s="15" t="s">
        <v>223</v>
      </c>
      <c r="B48" s="17" t="n">
        <v>9841</v>
      </c>
      <c r="C48" s="18">
        <f>(19.0/B48*100)</f>
        <v/>
      </c>
      <c r="D48" s="19" t="n">
        <v>9822</v>
      </c>
      <c r="E48" s="18" t="n">
        <v>47.10980021</v>
      </c>
      <c r="F48" s="20" t="n">
        <v>0.86090702</v>
      </c>
      <c r="G48" s="18" t="n">
        <v>27.16949644</v>
      </c>
      <c r="H48" s="20" t="n">
        <v>0.76415093</v>
      </c>
      <c r="I48" s="18" t="n">
        <v>15.44210519</v>
      </c>
      <c r="J48" s="20" t="n">
        <v>0.57546906</v>
      </c>
      <c r="K48" s="18" t="n">
        <v>3.72262969</v>
      </c>
      <c r="L48" s="20" t="n">
        <v>0.27377891</v>
      </c>
      <c r="M48" s="18" t="n">
        <v>2.96735109</v>
      </c>
      <c r="N48" s="20" t="n">
        <v>0.26771581</v>
      </c>
      <c r="O48" s="18" t="n">
        <v>2.15559195</v>
      </c>
      <c r="P48" s="20" t="n">
        <v>0.33339127</v>
      </c>
      <c r="Q48" s="18" t="s">
        <v>182</v>
      </c>
      <c r="R48" s="20" t="s">
        <v>182</v>
      </c>
      <c r="S48" s="18" t="n">
        <v>0</v>
      </c>
      <c r="T48" s="20" t="n">
        <v>0</v>
      </c>
      <c r="U48" s="18" t="n">
        <v>0</v>
      </c>
      <c r="V48" s="20" t="n">
        <v>0</v>
      </c>
      <c r="W48" s="18" t="n">
        <v>1.43302543</v>
      </c>
      <c r="X48" s="20" t="n">
        <v>0.40445982</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35.07226226</v>
      </c>
      <c r="F50" s="20" t="n">
        <v>0.88727931</v>
      </c>
      <c r="G50" s="18" t="n">
        <v>17.89513091</v>
      </c>
      <c r="H50" s="20" t="n">
        <v>0.56680989</v>
      </c>
      <c r="I50" s="18" t="n">
        <v>14.59352087</v>
      </c>
      <c r="J50" s="20" t="n">
        <v>0.44740504</v>
      </c>
      <c r="K50" s="18" t="n">
        <v>13.60821541</v>
      </c>
      <c r="L50" s="20" t="n">
        <v>0.48119871</v>
      </c>
      <c r="M50" s="18" t="n">
        <v>8.59073658</v>
      </c>
      <c r="N50" s="20" t="n">
        <v>0.41033941</v>
      </c>
      <c r="O50" s="18" t="n">
        <v>1.74613723</v>
      </c>
      <c r="P50" s="20" t="n">
        <v>0.26468044</v>
      </c>
      <c r="Q50" s="18" t="s">
        <v>182</v>
      </c>
      <c r="R50" s="20" t="s">
        <v>182</v>
      </c>
      <c r="S50" s="18" t="n">
        <v>0</v>
      </c>
      <c r="T50" s="20" t="n">
        <v>0</v>
      </c>
      <c r="U50" s="18" t="n">
        <v>0</v>
      </c>
      <c r="V50" s="20" t="n">
        <v>0</v>
      </c>
      <c r="W50" s="18" t="n">
        <v>8.493996729999999</v>
      </c>
      <c r="X50" s="20" t="n">
        <v>0.69232936</v>
      </c>
    </row>
    <row r="51" spans="1:24">
      <c r="A51" s="15" t="s">
        <v>226</v>
      </c>
      <c r="B51" s="17" t="n">
        <v>6866</v>
      </c>
      <c r="C51" s="18">
        <f>(117.0/B51*100)</f>
        <v/>
      </c>
      <c r="D51" s="19" t="n">
        <v>6749</v>
      </c>
      <c r="E51" s="18" t="n">
        <v>35.8692152</v>
      </c>
      <c r="F51" s="20" t="n">
        <v>1.01691195</v>
      </c>
      <c r="G51" s="18" t="n">
        <v>15.20692472</v>
      </c>
      <c r="H51" s="20" t="n">
        <v>0.55776412</v>
      </c>
      <c r="I51" s="18" t="n">
        <v>11.30922301</v>
      </c>
      <c r="J51" s="20" t="n">
        <v>0.50580448</v>
      </c>
      <c r="K51" s="18" t="n">
        <v>8.225543679999999</v>
      </c>
      <c r="L51" s="20" t="n">
        <v>0.40729365</v>
      </c>
      <c r="M51" s="18" t="n">
        <v>6.72836717</v>
      </c>
      <c r="N51" s="20" t="n">
        <v>0.40528137</v>
      </c>
      <c r="O51" s="18" t="n">
        <v>0.58301091</v>
      </c>
      <c r="P51" s="20" t="n">
        <v>0.10105253</v>
      </c>
      <c r="Q51" s="18" t="s">
        <v>182</v>
      </c>
      <c r="R51" s="20" t="s">
        <v>182</v>
      </c>
      <c r="S51" s="18" t="n">
        <v>10.58157789</v>
      </c>
      <c r="T51" s="20" t="n">
        <v>0.61231698</v>
      </c>
      <c r="U51" s="18" t="n">
        <v>0</v>
      </c>
      <c r="V51" s="20" t="n">
        <v>0</v>
      </c>
      <c r="W51" s="18" t="n">
        <v>11.49613741</v>
      </c>
      <c r="X51" s="20" t="n">
        <v>1.23354038</v>
      </c>
    </row>
    <row r="52" spans="1:24">
      <c r="A52" s="15" t="s">
        <v>227</v>
      </c>
      <c r="B52" s="17" t="n">
        <v>5809</v>
      </c>
      <c r="C52" s="18">
        <f>(119.0/B52*100)</f>
        <v/>
      </c>
      <c r="D52" s="19" t="n">
        <v>5690</v>
      </c>
      <c r="E52" s="18" t="n">
        <v>52.22765404</v>
      </c>
      <c r="F52" s="20" t="n">
        <v>1.00752811</v>
      </c>
      <c r="G52" s="18" t="n">
        <v>16.65145094</v>
      </c>
      <c r="H52" s="20" t="n">
        <v>0.51043165</v>
      </c>
      <c r="I52" s="18" t="n">
        <v>11.80850913</v>
      </c>
      <c r="J52" s="20" t="n">
        <v>0.45714928</v>
      </c>
      <c r="K52" s="18" t="n">
        <v>6.82063112</v>
      </c>
      <c r="L52" s="20" t="n">
        <v>0.42350036</v>
      </c>
      <c r="M52" s="18" t="n">
        <v>5.99097779</v>
      </c>
      <c r="N52" s="20" t="n">
        <v>0.33254256</v>
      </c>
      <c r="O52" s="18" t="n">
        <v>0.34059407</v>
      </c>
      <c r="P52" s="20" t="n">
        <v>0.08846993</v>
      </c>
      <c r="Q52" s="18" t="s">
        <v>182</v>
      </c>
      <c r="R52" s="20" t="s">
        <v>182</v>
      </c>
      <c r="S52" s="18" t="n">
        <v>0</v>
      </c>
      <c r="T52" s="20" t="n">
        <v>0</v>
      </c>
      <c r="U52" s="18" t="n">
        <v>0</v>
      </c>
      <c r="V52" s="20" t="n">
        <v>0</v>
      </c>
      <c r="W52" s="18" t="n">
        <v>6.16018291</v>
      </c>
      <c r="X52" s="20" t="n">
        <v>0.4982396</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26.51946888</v>
      </c>
      <c r="F54" s="20" t="n">
        <v>1.06690933</v>
      </c>
      <c r="G54" s="18" t="n">
        <v>15.4942445</v>
      </c>
      <c r="H54" s="20" t="n">
        <v>0.63080344</v>
      </c>
      <c r="I54" s="18" t="n">
        <v>11.60975024</v>
      </c>
      <c r="J54" s="20" t="n">
        <v>0.51718658</v>
      </c>
      <c r="K54" s="18" t="n">
        <v>15.11165264</v>
      </c>
      <c r="L54" s="20" t="n">
        <v>0.62240504</v>
      </c>
      <c r="M54" s="18" t="n">
        <v>12.62233322</v>
      </c>
      <c r="N54" s="20" t="n">
        <v>0.74629269</v>
      </c>
      <c r="O54" s="18" t="n">
        <v>3.36640988</v>
      </c>
      <c r="P54" s="20" t="n">
        <v>0.32451355</v>
      </c>
      <c r="Q54" s="18" t="s">
        <v>182</v>
      </c>
      <c r="R54" s="20" t="s">
        <v>182</v>
      </c>
      <c r="S54" s="18" t="n">
        <v>0</v>
      </c>
      <c r="T54" s="20" t="n">
        <v>0</v>
      </c>
      <c r="U54" s="18" t="n">
        <v>0</v>
      </c>
      <c r="V54" s="20" t="n">
        <v>0</v>
      </c>
      <c r="W54" s="18" t="n">
        <v>15.27614064</v>
      </c>
      <c r="X54" s="20" t="n">
        <v>1.02227358</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45.39142394</v>
      </c>
      <c r="F56" s="20" t="n">
        <v>1.04773622</v>
      </c>
      <c r="G56" s="18" t="n">
        <v>26.05886915</v>
      </c>
      <c r="H56" s="20" t="n">
        <v>0.72115316</v>
      </c>
      <c r="I56" s="18" t="n">
        <v>16.85794437</v>
      </c>
      <c r="J56" s="20" t="n">
        <v>0.5861126</v>
      </c>
      <c r="K56" s="18" t="n">
        <v>5.7046916</v>
      </c>
      <c r="L56" s="20" t="n">
        <v>0.35362102</v>
      </c>
      <c r="M56" s="18" t="n">
        <v>3.70885425</v>
      </c>
      <c r="N56" s="20" t="n">
        <v>0.35782966</v>
      </c>
      <c r="O56" s="18" t="n">
        <v>0.86016939</v>
      </c>
      <c r="P56" s="20" t="n">
        <v>0.13748164</v>
      </c>
      <c r="Q56" s="18" t="s">
        <v>182</v>
      </c>
      <c r="R56" s="20" t="s">
        <v>182</v>
      </c>
      <c r="S56" s="18" t="n">
        <v>0</v>
      </c>
      <c r="T56" s="20" t="n">
        <v>0</v>
      </c>
      <c r="U56" s="18" t="n">
        <v>0</v>
      </c>
      <c r="V56" s="20" t="n">
        <v>0</v>
      </c>
      <c r="W56" s="18" t="n">
        <v>1.41804729</v>
      </c>
      <c r="X56" s="20" t="n">
        <v>0.25651504</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42.45936753</v>
      </c>
      <c r="F61" s="20" t="n">
        <v>0.93930581</v>
      </c>
      <c r="G61" s="18" t="n">
        <v>19.09383813</v>
      </c>
      <c r="H61" s="20" t="n">
        <v>0.58079346</v>
      </c>
      <c r="I61" s="18" t="n">
        <v>15.05878497</v>
      </c>
      <c r="J61" s="20" t="n">
        <v>0.55586866</v>
      </c>
      <c r="K61" s="18" t="n">
        <v>8.8472046</v>
      </c>
      <c r="L61" s="20" t="n">
        <v>0.45981036</v>
      </c>
      <c r="M61" s="18" t="n">
        <v>7.47655632</v>
      </c>
      <c r="N61" s="20" t="n">
        <v>0.38785396</v>
      </c>
      <c r="O61" s="18" t="n">
        <v>1.11512449</v>
      </c>
      <c r="P61" s="20" t="n">
        <v>0.15885075</v>
      </c>
      <c r="Q61" s="18" t="s">
        <v>182</v>
      </c>
      <c r="R61" s="20" t="s">
        <v>182</v>
      </c>
      <c r="S61" s="18" t="n">
        <v>0</v>
      </c>
      <c r="T61" s="20" t="n">
        <v>0</v>
      </c>
      <c r="U61" s="18" t="n">
        <v>0</v>
      </c>
      <c r="V61" s="20" t="n">
        <v>0</v>
      </c>
      <c r="W61" s="18" t="n">
        <v>5.94912397</v>
      </c>
      <c r="X61" s="20" t="n">
        <v>0.68799204</v>
      </c>
    </row>
    <row r="62" spans="1:24">
      <c r="A62" s="15" t="s">
        <v>237</v>
      </c>
      <c r="B62" s="17" t="n">
        <v>4476</v>
      </c>
      <c r="C62" s="18">
        <f>(5.0/B62*100)</f>
        <v/>
      </c>
      <c r="D62" s="19" t="n">
        <v>4471</v>
      </c>
      <c r="E62" s="18" t="n">
        <v>57.32235082</v>
      </c>
      <c r="F62" s="20" t="n">
        <v>0.72319112</v>
      </c>
      <c r="G62" s="18" t="n">
        <v>23.31900686</v>
      </c>
      <c r="H62" s="20" t="n">
        <v>0.6667334700000001</v>
      </c>
      <c r="I62" s="18" t="n">
        <v>12.23746297</v>
      </c>
      <c r="J62" s="20" t="n">
        <v>0.43276306</v>
      </c>
      <c r="K62" s="18" t="n">
        <v>3.46962089</v>
      </c>
      <c r="L62" s="20" t="n">
        <v>0.27005903</v>
      </c>
      <c r="M62" s="18" t="n">
        <v>2.57490081</v>
      </c>
      <c r="N62" s="20" t="n">
        <v>0.26653955</v>
      </c>
      <c r="O62" s="18" t="n">
        <v>0.58527585</v>
      </c>
      <c r="P62" s="20" t="n">
        <v>0.13101018</v>
      </c>
      <c r="Q62" s="18" t="s">
        <v>182</v>
      </c>
      <c r="R62" s="20" t="s">
        <v>182</v>
      </c>
      <c r="S62" s="18" t="n">
        <v>0</v>
      </c>
      <c r="T62" s="20" t="n">
        <v>0</v>
      </c>
      <c r="U62" s="18" t="n">
        <v>0</v>
      </c>
      <c r="V62" s="20" t="n">
        <v>0</v>
      </c>
      <c r="W62" s="18" t="n">
        <v>0.49138181</v>
      </c>
      <c r="X62" s="20" t="n">
        <v>0.10386017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61.9344997</v>
      </c>
      <c r="F67" s="20" t="n">
        <v>0.65514652</v>
      </c>
      <c r="G67" s="18" t="n">
        <v>14.26394202</v>
      </c>
      <c r="H67" s="20" t="n">
        <v>0.50053999</v>
      </c>
      <c r="I67" s="18" t="n">
        <v>8.259723770000001</v>
      </c>
      <c r="J67" s="20" t="n">
        <v>0.39971504</v>
      </c>
      <c r="K67" s="18" t="n">
        <v>4.23069118</v>
      </c>
      <c r="L67" s="20" t="n">
        <v>0.27313823</v>
      </c>
      <c r="M67" s="18" t="n">
        <v>1.93203077</v>
      </c>
      <c r="N67" s="20" t="n">
        <v>0.18914735</v>
      </c>
      <c r="O67" s="18" t="n">
        <v>4.25439598</v>
      </c>
      <c r="P67" s="20" t="n">
        <v>0.34243169</v>
      </c>
      <c r="Q67" s="18" t="s">
        <v>182</v>
      </c>
      <c r="R67" s="20" t="s">
        <v>182</v>
      </c>
      <c r="S67" s="18" t="n">
        <v>0</v>
      </c>
      <c r="T67" s="20" t="n">
        <v>0</v>
      </c>
      <c r="U67" s="18" t="n">
        <v>0</v>
      </c>
      <c r="V67" s="20" t="n">
        <v>0</v>
      </c>
      <c r="W67" s="18" t="n">
        <v>5.12471658</v>
      </c>
      <c r="X67" s="20" t="n">
        <v>0.36394059</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31.31666853</v>
      </c>
      <c r="F70" s="20" t="n">
        <v>0.71481766</v>
      </c>
      <c r="G70" s="18" t="n">
        <v>18.31345407</v>
      </c>
      <c r="H70" s="20" t="n">
        <v>0.63251992</v>
      </c>
      <c r="I70" s="18" t="n">
        <v>18.21105744</v>
      </c>
      <c r="J70" s="20" t="n">
        <v>0.64135469</v>
      </c>
      <c r="K70" s="18" t="n">
        <v>14.68229997</v>
      </c>
      <c r="L70" s="20" t="n">
        <v>0.61652794</v>
      </c>
      <c r="M70" s="18" t="n">
        <v>9.32233203</v>
      </c>
      <c r="N70" s="20" t="n">
        <v>0.49263964</v>
      </c>
      <c r="O70" s="18" t="n">
        <v>0.78554432</v>
      </c>
      <c r="P70" s="20" t="n">
        <v>0.1032537</v>
      </c>
      <c r="Q70" s="18" t="s">
        <v>182</v>
      </c>
      <c r="R70" s="20" t="s">
        <v>182</v>
      </c>
      <c r="S70" s="18" t="n">
        <v>0</v>
      </c>
      <c r="T70" s="20" t="n">
        <v>0</v>
      </c>
      <c r="U70" s="18" t="n">
        <v>0</v>
      </c>
      <c r="V70" s="20" t="n">
        <v>0</v>
      </c>
      <c r="W70" s="18" t="n">
        <v>7.36864363</v>
      </c>
      <c r="X70" s="20" t="n">
        <v>0.6550391800000001</v>
      </c>
    </row>
    <row r="71" spans="1:24">
      <c r="A71" s="15" t="s">
        <v>246</v>
      </c>
      <c r="B71" s="17" t="n">
        <v>6115</v>
      </c>
      <c r="C71" s="18">
        <f>(119.0/B71*100)</f>
        <v/>
      </c>
      <c r="D71" s="19" t="n">
        <v>5996</v>
      </c>
      <c r="E71" s="18" t="n">
        <v>53.10617887</v>
      </c>
      <c r="F71" s="20" t="n">
        <v>0.69086345</v>
      </c>
      <c r="G71" s="18" t="n">
        <v>25.38235763</v>
      </c>
      <c r="H71" s="20" t="n">
        <v>0.59976597</v>
      </c>
      <c r="I71" s="18" t="n">
        <v>12.34131975</v>
      </c>
      <c r="J71" s="20" t="n">
        <v>0.42823664</v>
      </c>
      <c r="K71" s="18" t="n">
        <v>4.73206695</v>
      </c>
      <c r="L71" s="20" t="n">
        <v>0.23732589</v>
      </c>
      <c r="M71" s="18" t="n">
        <v>2.67009909</v>
      </c>
      <c r="N71" s="20" t="n">
        <v>0.22409318</v>
      </c>
      <c r="O71" s="18" t="n">
        <v>0.43865782</v>
      </c>
      <c r="P71" s="20" t="n">
        <v>0.07816818</v>
      </c>
      <c r="Q71" s="18" t="s">
        <v>182</v>
      </c>
      <c r="R71" s="20" t="s">
        <v>182</v>
      </c>
      <c r="S71" s="18" t="n">
        <v>0</v>
      </c>
      <c r="T71" s="20" t="n">
        <v>0</v>
      </c>
      <c r="U71" s="18" t="n">
        <v>0</v>
      </c>
      <c r="V71" s="20" t="n">
        <v>0</v>
      </c>
      <c r="W71" s="18" t="n">
        <v>1.32931989</v>
      </c>
      <c r="X71" s="20" t="n">
        <v>0.12083274</v>
      </c>
    </row>
    <row r="72" spans="1:24">
      <c r="A72" s="15" t="s">
        <v>247</v>
      </c>
      <c r="B72" s="17" t="n">
        <v>7708</v>
      </c>
      <c r="C72" s="18">
        <f>(9.0/B72*100)</f>
        <v/>
      </c>
      <c r="D72" s="19" t="n">
        <v>7699</v>
      </c>
      <c r="E72" s="18" t="n">
        <v>57.44201824</v>
      </c>
      <c r="F72" s="20" t="n">
        <v>0.74710675</v>
      </c>
      <c r="G72" s="18" t="n">
        <v>26.17554766</v>
      </c>
      <c r="H72" s="20" t="n">
        <v>0.55929295</v>
      </c>
      <c r="I72" s="18" t="n">
        <v>11.52450069</v>
      </c>
      <c r="J72" s="20" t="n">
        <v>0.39981429</v>
      </c>
      <c r="K72" s="18" t="n">
        <v>2.24406785</v>
      </c>
      <c r="L72" s="20" t="n">
        <v>0.19108465</v>
      </c>
      <c r="M72" s="18" t="n">
        <v>1.53356186</v>
      </c>
      <c r="N72" s="20" t="n">
        <v>0.15812349</v>
      </c>
      <c r="O72" s="18" t="n">
        <v>0.58568115</v>
      </c>
      <c r="P72" s="20" t="n">
        <v>0.09795208</v>
      </c>
      <c r="Q72" s="18" t="s">
        <v>182</v>
      </c>
      <c r="R72" s="20" t="s">
        <v>182</v>
      </c>
      <c r="S72" s="18" t="n">
        <v>0</v>
      </c>
      <c r="T72" s="20" t="n">
        <v>0</v>
      </c>
      <c r="U72" s="18" t="n">
        <v>0</v>
      </c>
      <c r="V72" s="20" t="n">
        <v>0</v>
      </c>
      <c r="W72" s="18" t="n">
        <v>0.49462256</v>
      </c>
      <c r="X72" s="20" t="n">
        <v>0.08004359</v>
      </c>
    </row>
    <row r="73" spans="1:24">
      <c r="A73" s="15" t="s">
        <v>248</v>
      </c>
      <c r="B73" s="17" t="n">
        <v>8249</v>
      </c>
      <c r="C73" s="18">
        <f>(244.0/B73*100)</f>
        <v/>
      </c>
      <c r="D73" s="19" t="n">
        <v>8005</v>
      </c>
      <c r="E73" s="18" t="n">
        <v>17.13608372</v>
      </c>
      <c r="F73" s="20" t="n">
        <v>0.70466007</v>
      </c>
      <c r="G73" s="18" t="n">
        <v>21.14365158</v>
      </c>
      <c r="H73" s="20" t="n">
        <v>0.61704909</v>
      </c>
      <c r="I73" s="18" t="n">
        <v>27.80014723</v>
      </c>
      <c r="J73" s="20" t="n">
        <v>0.61527471</v>
      </c>
      <c r="K73" s="18" t="n">
        <v>18.99551458</v>
      </c>
      <c r="L73" s="20" t="n">
        <v>0.64397114</v>
      </c>
      <c r="M73" s="18" t="n">
        <v>10.29121103</v>
      </c>
      <c r="N73" s="20" t="n">
        <v>0.42307532</v>
      </c>
      <c r="O73" s="18" t="n">
        <v>2.4901841</v>
      </c>
      <c r="P73" s="20" t="n">
        <v>0.2501564</v>
      </c>
      <c r="Q73" s="18" t="s">
        <v>182</v>
      </c>
      <c r="R73" s="20" t="s">
        <v>182</v>
      </c>
      <c r="S73" s="18" t="n">
        <v>0</v>
      </c>
      <c r="T73" s="20" t="n">
        <v>0</v>
      </c>
      <c r="U73" s="18" t="n">
        <v>0</v>
      </c>
      <c r="V73" s="20" t="n">
        <v>0</v>
      </c>
      <c r="W73" s="18" t="n">
        <v>2.14320776</v>
      </c>
      <c r="X73" s="20" t="n">
        <v>0.23832748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35.7541019</v>
      </c>
      <c r="F77" s="20" t="n">
        <v>0.9326389</v>
      </c>
      <c r="G77" s="18" t="n">
        <v>12.40758349</v>
      </c>
      <c r="H77" s="20" t="n">
        <v>0.47043661</v>
      </c>
      <c r="I77" s="18" t="n">
        <v>9.623538809999999</v>
      </c>
      <c r="J77" s="20" t="n">
        <v>0.42577913</v>
      </c>
      <c r="K77" s="18" t="n">
        <v>9.310152840000001</v>
      </c>
      <c r="L77" s="20" t="n">
        <v>0.48004592</v>
      </c>
      <c r="M77" s="18" t="n">
        <v>8.34009401</v>
      </c>
      <c r="N77" s="20" t="n">
        <v>0.44059556</v>
      </c>
      <c r="O77" s="18" t="n">
        <v>0.98965999</v>
      </c>
      <c r="P77" s="20" t="n">
        <v>0.117223</v>
      </c>
      <c r="Q77" s="18" t="s">
        <v>182</v>
      </c>
      <c r="R77" s="20" t="s">
        <v>182</v>
      </c>
      <c r="S77" s="18" t="n">
        <v>0</v>
      </c>
      <c r="T77" s="20" t="n">
        <v>0</v>
      </c>
      <c r="U77" s="18" t="n">
        <v>0</v>
      </c>
      <c r="V77" s="20" t="n">
        <v>0</v>
      </c>
      <c r="W77" s="18" t="n">
        <v>23.57486895</v>
      </c>
      <c r="X77" s="20" t="n">
        <v>1.11424382</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2.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339</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(1273.0/B7*100)</f>
        <v/>
      </c>
      <c r="D7" s="19" t="n">
        <v>13257</v>
      </c>
      <c r="E7" s="18" t="n">
        <v>64.94104</v>
      </c>
      <c r="F7" s="20" t="n">
        <v>0.66072183</v>
      </c>
      <c r="G7" s="18" t="n">
        <v>11.67205424</v>
      </c>
      <c r="H7" s="20" t="n">
        <v>0.35523361</v>
      </c>
      <c r="I7" s="18" t="n">
        <v>6.71129411</v>
      </c>
      <c r="J7" s="20" t="n">
        <v>0.29336805</v>
      </c>
      <c r="K7" s="18" t="n">
        <v>3.63044034</v>
      </c>
      <c r="L7" s="20" t="n">
        <v>0.16067305</v>
      </c>
      <c r="M7" s="18" t="n">
        <v>3.05860836</v>
      </c>
      <c r="N7" s="20" t="n">
        <v>0.14157206</v>
      </c>
      <c r="O7" s="18" t="n">
        <v>0.68774866</v>
      </c>
      <c r="P7" s="20" t="n">
        <v>0.08991532000000001</v>
      </c>
      <c r="Q7" s="18" t="s">
        <v>182</v>
      </c>
      <c r="R7" s="20" t="s">
        <v>182</v>
      </c>
      <c r="S7" s="18" t="n">
        <v>0</v>
      </c>
      <c r="T7" s="20" t="n">
        <v>0</v>
      </c>
      <c r="U7" s="18" t="n">
        <v>0</v>
      </c>
      <c r="V7" s="20" t="n">
        <v>0</v>
      </c>
      <c r="W7" s="18" t="n">
        <v>9.298814289999999</v>
      </c>
      <c r="X7" s="20" t="n">
        <v>0.48332917</v>
      </c>
    </row>
    <row r="8" spans="1:24">
      <c r="A8" s="15" t="s">
        <v>183</v>
      </c>
      <c r="B8" s="17" t="n">
        <v>7007</v>
      </c>
      <c r="C8" s="18">
        <f>(169.0/B8*100)</f>
        <v/>
      </c>
      <c r="D8" s="19" t="n">
        <v>6838</v>
      </c>
      <c r="E8" s="18" t="n">
        <v>65.04999352</v>
      </c>
      <c r="F8" s="20" t="n">
        <v>1.01037</v>
      </c>
      <c r="G8" s="18" t="n">
        <v>9.28616413</v>
      </c>
      <c r="H8" s="20" t="n">
        <v>0.34536617</v>
      </c>
      <c r="I8" s="18" t="n">
        <v>7.81418933</v>
      </c>
      <c r="J8" s="20" t="n">
        <v>0.44614959</v>
      </c>
      <c r="K8" s="18" t="n">
        <v>4.29191588</v>
      </c>
      <c r="L8" s="20" t="n">
        <v>0.32170571</v>
      </c>
      <c r="M8" s="18" t="n">
        <v>3.48755525</v>
      </c>
      <c r="N8" s="20" t="n">
        <v>0.32773792</v>
      </c>
      <c r="O8" s="18" t="n">
        <v>0.38590065</v>
      </c>
      <c r="P8" s="20" t="n">
        <v>0.10117383</v>
      </c>
      <c r="Q8" s="18" t="s">
        <v>182</v>
      </c>
      <c r="R8" s="20" t="s">
        <v>182</v>
      </c>
      <c r="S8" s="18" t="n">
        <v>0.48434356</v>
      </c>
      <c r="T8" s="20" t="n">
        <v>0.11930055</v>
      </c>
      <c r="U8" s="18" t="n">
        <v>0</v>
      </c>
      <c r="V8" s="20" t="n">
        <v>0</v>
      </c>
      <c r="W8" s="18" t="n">
        <v>9.19993768</v>
      </c>
      <c r="X8" s="20" t="n">
        <v>0.55022563</v>
      </c>
    </row>
    <row r="9" spans="1:24">
      <c r="A9" s="15" t="s">
        <v>184</v>
      </c>
      <c r="B9" s="17" t="n">
        <v>9651</v>
      </c>
      <c r="C9" s="18">
        <f>(568.0/B9*100)</f>
        <v/>
      </c>
      <c r="D9" s="19" t="n">
        <v>9083</v>
      </c>
      <c r="E9" s="18" t="n">
        <v>63.58244251</v>
      </c>
      <c r="F9" s="20" t="n">
        <v>0.86705904</v>
      </c>
      <c r="G9" s="18" t="n">
        <v>9.84609287</v>
      </c>
      <c r="H9" s="20" t="n">
        <v>0.29292119</v>
      </c>
      <c r="I9" s="18" t="n">
        <v>5.99035047</v>
      </c>
      <c r="J9" s="20" t="n">
        <v>0.25744286</v>
      </c>
      <c r="K9" s="18" t="n">
        <v>3.88569849</v>
      </c>
      <c r="L9" s="20" t="n">
        <v>0.26446096</v>
      </c>
      <c r="M9" s="18" t="n">
        <v>3.98746598</v>
      </c>
      <c r="N9" s="20" t="n">
        <v>0.26371737</v>
      </c>
      <c r="O9" s="18" t="n">
        <v>0.05018437</v>
      </c>
      <c r="P9" s="20" t="n">
        <v>0.01996797</v>
      </c>
      <c r="Q9" s="18" t="s">
        <v>182</v>
      </c>
      <c r="R9" s="20" t="s">
        <v>182</v>
      </c>
      <c r="S9" s="18" t="n">
        <v>3.16253061</v>
      </c>
      <c r="T9" s="20" t="n">
        <v>0.56482542</v>
      </c>
      <c r="U9" s="18" t="n">
        <v>0</v>
      </c>
      <c r="V9" s="20" t="n">
        <v>0</v>
      </c>
      <c r="W9" s="18" t="n">
        <v>9.49523469</v>
      </c>
      <c r="X9" s="20" t="n">
        <v>0.62896694</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(125.0/B11*100)</f>
        <v/>
      </c>
      <c r="D11" s="19" t="n">
        <v>6928</v>
      </c>
      <c r="E11" s="18" t="n">
        <v>56.8882826</v>
      </c>
      <c r="F11" s="20" t="n">
        <v>1.01509586</v>
      </c>
      <c r="G11" s="18" t="n">
        <v>13.76921122</v>
      </c>
      <c r="H11" s="20" t="n">
        <v>0.46647738</v>
      </c>
      <c r="I11" s="18" t="n">
        <v>9.70695385</v>
      </c>
      <c r="J11" s="20" t="n">
        <v>0.37749277</v>
      </c>
      <c r="K11" s="18" t="n">
        <v>5.30422017</v>
      </c>
      <c r="L11" s="20" t="n">
        <v>0.32343084</v>
      </c>
      <c r="M11" s="18" t="n">
        <v>4.54869978</v>
      </c>
      <c r="N11" s="20" t="n">
        <v>0.34991107</v>
      </c>
      <c r="O11" s="18" t="n">
        <v>0.51226732</v>
      </c>
      <c r="P11" s="20" t="n">
        <v>0.12373296</v>
      </c>
      <c r="Q11" s="18" t="s">
        <v>182</v>
      </c>
      <c r="R11" s="20" t="s">
        <v>182</v>
      </c>
      <c r="S11" s="18" t="n">
        <v>0</v>
      </c>
      <c r="T11" s="20" t="n">
        <v>0</v>
      </c>
      <c r="U11" s="18" t="n">
        <v>0</v>
      </c>
      <c r="V11" s="20" t="n">
        <v>0</v>
      </c>
      <c r="W11" s="18" t="n">
        <v>9.270365050000001</v>
      </c>
      <c r="X11" s="20" t="n">
        <v>0.75170468</v>
      </c>
    </row>
    <row r="12" spans="1:24">
      <c r="A12" s="15" t="s">
        <v>187</v>
      </c>
      <c r="B12" s="17" t="n">
        <v>6894</v>
      </c>
      <c r="C12" s="18">
        <f>(127.0/B12*100)</f>
        <v/>
      </c>
      <c r="D12" s="19" t="n">
        <v>6767</v>
      </c>
      <c r="E12" s="18" t="n">
        <v>62.20361788</v>
      </c>
      <c r="F12" s="20" t="n">
        <v>0.98015011</v>
      </c>
      <c r="G12" s="18" t="n">
        <v>10.59547305</v>
      </c>
      <c r="H12" s="20" t="n">
        <v>0.47435788</v>
      </c>
      <c r="I12" s="18" t="n">
        <v>7.28035736</v>
      </c>
      <c r="J12" s="20" t="n">
        <v>0.34820897</v>
      </c>
      <c r="K12" s="18" t="n">
        <v>5.27711812</v>
      </c>
      <c r="L12" s="20" t="n">
        <v>0.35769052</v>
      </c>
      <c r="M12" s="18" t="n">
        <v>4.47099211</v>
      </c>
      <c r="N12" s="20" t="n">
        <v>0.35885691</v>
      </c>
      <c r="O12" s="18" t="n">
        <v>0.27941933</v>
      </c>
      <c r="P12" s="20" t="n">
        <v>0.06467172</v>
      </c>
      <c r="Q12" s="18" t="s">
        <v>182</v>
      </c>
      <c r="R12" s="20" t="s">
        <v>182</v>
      </c>
      <c r="S12" s="18" t="n">
        <v>2.37512526</v>
      </c>
      <c r="T12" s="20" t="n">
        <v>0.59821216</v>
      </c>
      <c r="U12" s="18" t="n">
        <v>0</v>
      </c>
      <c r="V12" s="20" t="n">
        <v>0</v>
      </c>
      <c r="W12" s="18" t="n">
        <v>7.51789689</v>
      </c>
      <c r="X12" s="20" t="n">
        <v>0.56328738</v>
      </c>
    </row>
    <row r="13" spans="1:24">
      <c r="A13" s="15" t="s">
        <v>188</v>
      </c>
      <c r="B13" s="17" t="n">
        <v>7161</v>
      </c>
      <c r="C13" s="18">
        <f>(329.0/B13*100)</f>
        <v/>
      </c>
      <c r="D13" s="19" t="n">
        <v>6832</v>
      </c>
      <c r="E13" s="18" t="n">
        <v>61.59982681</v>
      </c>
      <c r="F13" s="20" t="n">
        <v>1.08382621</v>
      </c>
      <c r="G13" s="18" t="n">
        <v>14.26185323</v>
      </c>
      <c r="H13" s="20" t="n">
        <v>0.6835439800000001</v>
      </c>
      <c r="I13" s="18" t="n">
        <v>5.74064471</v>
      </c>
      <c r="J13" s="20" t="n">
        <v>0.36302944</v>
      </c>
      <c r="K13" s="18" t="n">
        <v>3.50649498</v>
      </c>
      <c r="L13" s="20" t="n">
        <v>0.27033185</v>
      </c>
      <c r="M13" s="18" t="n">
        <v>2.78944383</v>
      </c>
      <c r="N13" s="20" t="n">
        <v>0.28070593</v>
      </c>
      <c r="O13" s="18" t="n">
        <v>0.21730871</v>
      </c>
      <c r="P13" s="20" t="n">
        <v>0.05247583</v>
      </c>
      <c r="Q13" s="18" t="s">
        <v>182</v>
      </c>
      <c r="R13" s="20" t="s">
        <v>182</v>
      </c>
      <c r="S13" s="18" t="n">
        <v>4.19704376</v>
      </c>
      <c r="T13" s="20" t="n">
        <v>0.48239823</v>
      </c>
      <c r="U13" s="18" t="n">
        <v>0</v>
      </c>
      <c r="V13" s="20" t="n">
        <v>0</v>
      </c>
      <c r="W13" s="18" t="n">
        <v>7.68738397</v>
      </c>
      <c r="X13" s="20" t="n">
        <v>0.6301968100000001</v>
      </c>
    </row>
    <row r="14" spans="1:24">
      <c r="A14" s="15" t="s">
        <v>189</v>
      </c>
      <c r="B14" s="17" t="n">
        <v>5587</v>
      </c>
      <c r="C14" s="18">
        <f>(197.0/B14*100)</f>
        <v/>
      </c>
      <c r="D14" s="19" t="n">
        <v>5390</v>
      </c>
      <c r="E14" s="18" t="n">
        <v>55.69826593</v>
      </c>
      <c r="F14" s="20" t="n">
        <v>0.83296213</v>
      </c>
      <c r="G14" s="18" t="n">
        <v>18.56021257</v>
      </c>
      <c r="H14" s="20" t="n">
        <v>0.56724134</v>
      </c>
      <c r="I14" s="18" t="n">
        <v>10.70729072</v>
      </c>
      <c r="J14" s="20" t="n">
        <v>0.46594729</v>
      </c>
      <c r="K14" s="18" t="n">
        <v>6.35474401</v>
      </c>
      <c r="L14" s="20" t="n">
        <v>0.36254933</v>
      </c>
      <c r="M14" s="18" t="n">
        <v>5.13405747</v>
      </c>
      <c r="N14" s="20" t="n">
        <v>0.34923439</v>
      </c>
      <c r="O14" s="18" t="n">
        <v>0.61502641</v>
      </c>
      <c r="P14" s="20" t="n">
        <v>0.11407521</v>
      </c>
      <c r="Q14" s="18" t="s">
        <v>182</v>
      </c>
      <c r="R14" s="20" t="s">
        <v>182</v>
      </c>
      <c r="S14" s="18" t="n">
        <v>0</v>
      </c>
      <c r="T14" s="20" t="n">
        <v>0</v>
      </c>
      <c r="U14" s="18" t="n">
        <v>0</v>
      </c>
      <c r="V14" s="20" t="n">
        <v>0</v>
      </c>
      <c r="W14" s="18" t="n">
        <v>2.93040289</v>
      </c>
      <c r="X14" s="20" t="n">
        <v>0.26972282</v>
      </c>
    </row>
    <row r="15" spans="1:24">
      <c r="A15" s="15" t="s">
        <v>190</v>
      </c>
      <c r="B15" s="17" t="n">
        <v>5882</v>
      </c>
      <c r="C15" s="18">
        <f>(151.0/B15*100)</f>
        <v/>
      </c>
      <c r="D15" s="19" t="n">
        <v>5731</v>
      </c>
      <c r="E15" s="18" t="n">
        <v>76.14110628</v>
      </c>
      <c r="F15" s="20" t="n">
        <v>1.20658805</v>
      </c>
      <c r="G15" s="18" t="n">
        <v>8.654926400000001</v>
      </c>
      <c r="H15" s="20" t="n">
        <v>0.42597164</v>
      </c>
      <c r="I15" s="18" t="n">
        <v>4.89756548</v>
      </c>
      <c r="J15" s="20" t="n">
        <v>0.35468714</v>
      </c>
      <c r="K15" s="18" t="n">
        <v>2.01408818</v>
      </c>
      <c r="L15" s="20" t="n">
        <v>0.2225182</v>
      </c>
      <c r="M15" s="18" t="n">
        <v>1.40103303</v>
      </c>
      <c r="N15" s="20" t="n">
        <v>0.18366286</v>
      </c>
      <c r="O15" s="18" t="n">
        <v>0.47125671</v>
      </c>
      <c r="P15" s="20" t="n">
        <v>0.10649858</v>
      </c>
      <c r="Q15" s="18" t="s">
        <v>182</v>
      </c>
      <c r="R15" s="20" t="s">
        <v>182</v>
      </c>
      <c r="S15" s="18" t="n">
        <v>1.02980603</v>
      </c>
      <c r="T15" s="20" t="n">
        <v>0.4615394</v>
      </c>
      <c r="U15" s="18" t="n">
        <v>0</v>
      </c>
      <c r="V15" s="20" t="n">
        <v>0</v>
      </c>
      <c r="W15" s="18" t="n">
        <v>5.39021789</v>
      </c>
      <c r="X15" s="20" t="n">
        <v>0.58071505</v>
      </c>
    </row>
    <row r="16" spans="1:24">
      <c r="A16" s="15" t="s">
        <v>191</v>
      </c>
      <c r="B16" s="17" t="n">
        <v>6108</v>
      </c>
      <c r="C16" s="18">
        <f>(264.0/B16*100)</f>
        <v/>
      </c>
      <c r="D16" s="19" t="n">
        <v>5844</v>
      </c>
      <c r="E16" s="18" t="n">
        <v>66.29430813</v>
      </c>
      <c r="F16" s="20" t="n">
        <v>1.02604389</v>
      </c>
      <c r="G16" s="18" t="n">
        <v>8.631096810000001</v>
      </c>
      <c r="H16" s="20" t="n">
        <v>0.39940199</v>
      </c>
      <c r="I16" s="18" t="n">
        <v>5.34408047</v>
      </c>
      <c r="J16" s="20" t="n">
        <v>0.34266693</v>
      </c>
      <c r="K16" s="18" t="n">
        <v>3.64807435</v>
      </c>
      <c r="L16" s="20" t="n">
        <v>0.27248025</v>
      </c>
      <c r="M16" s="18" t="n">
        <v>4.58749448</v>
      </c>
      <c r="N16" s="20" t="n">
        <v>0.34443622</v>
      </c>
      <c r="O16" s="18" t="n">
        <v>0.51396477</v>
      </c>
      <c r="P16" s="20" t="n">
        <v>0.08769067</v>
      </c>
      <c r="Q16" s="18" t="s">
        <v>182</v>
      </c>
      <c r="R16" s="20" t="s">
        <v>182</v>
      </c>
      <c r="S16" s="18" t="n">
        <v>0</v>
      </c>
      <c r="T16" s="20" t="n">
        <v>0</v>
      </c>
      <c r="U16" s="18" t="n">
        <v>0</v>
      </c>
      <c r="V16" s="20" t="n">
        <v>0</v>
      </c>
      <c r="W16" s="18" t="n">
        <v>10.98098098</v>
      </c>
      <c r="X16" s="20" t="n">
        <v>0.72162987</v>
      </c>
    </row>
    <row r="17" spans="1:24">
      <c r="A17" s="15" t="s">
        <v>192</v>
      </c>
      <c r="B17" s="17" t="n">
        <v>6504</v>
      </c>
      <c r="C17" s="18">
        <f>(794.0/B17*100)</f>
        <v/>
      </c>
      <c r="D17" s="19" t="n">
        <v>5710</v>
      </c>
      <c r="E17" s="18" t="n">
        <v>74.89753274</v>
      </c>
      <c r="F17" s="20" t="n">
        <v>0.92373704</v>
      </c>
      <c r="G17" s="18" t="n">
        <v>9.303781109999999</v>
      </c>
      <c r="H17" s="20" t="n">
        <v>0.37603818</v>
      </c>
      <c r="I17" s="18" t="n">
        <v>3.88340305</v>
      </c>
      <c r="J17" s="20" t="n">
        <v>0.26936056</v>
      </c>
      <c r="K17" s="18" t="n">
        <v>2.1957726</v>
      </c>
      <c r="L17" s="20" t="n">
        <v>0.21934068</v>
      </c>
      <c r="M17" s="18" t="n">
        <v>0.84716383</v>
      </c>
      <c r="N17" s="20" t="n">
        <v>0.15252368</v>
      </c>
      <c r="O17" s="18" t="n">
        <v>0</v>
      </c>
      <c r="P17" s="20" t="n">
        <v>0</v>
      </c>
      <c r="Q17" s="18" t="s">
        <v>182</v>
      </c>
      <c r="R17" s="20" t="s">
        <v>182</v>
      </c>
      <c r="S17" s="18" t="n">
        <v>2.59380422</v>
      </c>
      <c r="T17" s="20" t="n">
        <v>0.34447954</v>
      </c>
      <c r="U17" s="18" t="n">
        <v>0</v>
      </c>
      <c r="V17" s="20" t="n">
        <v>0</v>
      </c>
      <c r="W17" s="18" t="n">
        <v>6.27854244</v>
      </c>
      <c r="X17" s="20" t="n">
        <v>0.55321323</v>
      </c>
    </row>
    <row r="18" spans="1:24">
      <c r="A18" s="15" t="s">
        <v>193</v>
      </c>
      <c r="B18" s="17" t="n">
        <v>5532</v>
      </c>
      <c r="C18" s="18">
        <f>(40.0/B18*100)</f>
        <v/>
      </c>
      <c r="D18" s="19" t="n">
        <v>5492</v>
      </c>
      <c r="E18" s="18" t="n">
        <v>51.94199234</v>
      </c>
      <c r="F18" s="20" t="n">
        <v>1.41718139</v>
      </c>
      <c r="G18" s="18" t="n">
        <v>13.10643454</v>
      </c>
      <c r="H18" s="20" t="n">
        <v>0.43848423</v>
      </c>
      <c r="I18" s="18" t="n">
        <v>8.96640468</v>
      </c>
      <c r="J18" s="20" t="n">
        <v>0.42023292</v>
      </c>
      <c r="K18" s="18" t="n">
        <v>7.28390682</v>
      </c>
      <c r="L18" s="20" t="n">
        <v>0.37059515</v>
      </c>
      <c r="M18" s="18" t="n">
        <v>8.39704367</v>
      </c>
      <c r="N18" s="20" t="n">
        <v>0.4341547</v>
      </c>
      <c r="O18" s="18" t="n">
        <v>1.16408786</v>
      </c>
      <c r="P18" s="20" t="n">
        <v>0.19350159</v>
      </c>
      <c r="Q18" s="18" t="s">
        <v>182</v>
      </c>
      <c r="R18" s="20" t="s">
        <v>182</v>
      </c>
      <c r="S18" s="18" t="n">
        <v>0</v>
      </c>
      <c r="T18" s="20" t="n">
        <v>0</v>
      </c>
      <c r="U18" s="18" t="n">
        <v>0</v>
      </c>
      <c r="V18" s="20" t="n">
        <v>0</v>
      </c>
      <c r="W18" s="18" t="n">
        <v>9.14013009</v>
      </c>
      <c r="X18" s="20" t="n">
        <v>0.90237352</v>
      </c>
    </row>
    <row r="19" spans="1:24">
      <c r="A19" s="15" t="s">
        <v>194</v>
      </c>
      <c r="B19" s="17" t="n">
        <v>5658</v>
      </c>
      <c r="C19" s="18">
        <f>(154.0/B19*100)</f>
        <v/>
      </c>
      <c r="D19" s="19" t="n">
        <v>5504</v>
      </c>
      <c r="E19" s="18" t="n">
        <v>48.35541615</v>
      </c>
      <c r="F19" s="20" t="n">
        <v>1.09558863</v>
      </c>
      <c r="G19" s="18" t="n">
        <v>17.67546432</v>
      </c>
      <c r="H19" s="20" t="n">
        <v>0.58345077</v>
      </c>
      <c r="I19" s="18" t="n">
        <v>12.53667684</v>
      </c>
      <c r="J19" s="20" t="n">
        <v>0.49274978</v>
      </c>
      <c r="K19" s="18" t="n">
        <v>7.5302517</v>
      </c>
      <c r="L19" s="20" t="n">
        <v>0.4080778</v>
      </c>
      <c r="M19" s="18" t="n">
        <v>6.33806852</v>
      </c>
      <c r="N19" s="20" t="n">
        <v>0.4254553</v>
      </c>
      <c r="O19" s="18" t="n">
        <v>0.64597583</v>
      </c>
      <c r="P19" s="20" t="n">
        <v>0.13395366</v>
      </c>
      <c r="Q19" s="18" t="s">
        <v>182</v>
      </c>
      <c r="R19" s="20" t="s">
        <v>182</v>
      </c>
      <c r="S19" s="18" t="n">
        <v>0</v>
      </c>
      <c r="T19" s="20" t="n">
        <v>0</v>
      </c>
      <c r="U19" s="18" t="n">
        <v>0</v>
      </c>
      <c r="V19" s="20" t="n">
        <v>0</v>
      </c>
      <c r="W19" s="18" t="n">
        <v>6.91814664</v>
      </c>
      <c r="X19" s="20" t="n">
        <v>0.53294012</v>
      </c>
    </row>
    <row r="20" spans="1:24">
      <c r="A20" s="15" t="s">
        <v>195</v>
      </c>
      <c r="B20" s="17" t="n">
        <v>3371</v>
      </c>
      <c r="C20" s="18">
        <f>(81.0/B20*100)</f>
        <v/>
      </c>
      <c r="D20" s="19" t="n">
        <v>3290</v>
      </c>
      <c r="E20" s="18" t="n">
        <v>58.93131794</v>
      </c>
      <c r="F20" s="20" t="n">
        <v>0.79507914</v>
      </c>
      <c r="G20" s="18" t="n">
        <v>16.25485177</v>
      </c>
      <c r="H20" s="20" t="n">
        <v>0.60775324</v>
      </c>
      <c r="I20" s="18" t="n">
        <v>10.58441423</v>
      </c>
      <c r="J20" s="20" t="n">
        <v>0.47728597</v>
      </c>
      <c r="K20" s="18" t="n">
        <v>4.63603414</v>
      </c>
      <c r="L20" s="20" t="n">
        <v>0.39668518</v>
      </c>
      <c r="M20" s="18" t="n">
        <v>2.76583037</v>
      </c>
      <c r="N20" s="20" t="n">
        <v>0.29285479</v>
      </c>
      <c r="O20" s="18" t="n">
        <v>0</v>
      </c>
      <c r="P20" s="20" t="n">
        <v>0</v>
      </c>
      <c r="Q20" s="18" t="s">
        <v>182</v>
      </c>
      <c r="R20" s="20" t="s">
        <v>182</v>
      </c>
      <c r="S20" s="18" t="n">
        <v>0</v>
      </c>
      <c r="T20" s="20" t="n">
        <v>0</v>
      </c>
      <c r="U20" s="18" t="n">
        <v>0</v>
      </c>
      <c r="V20" s="20" t="n">
        <v>0</v>
      </c>
      <c r="W20" s="18" t="n">
        <v>6.82755155</v>
      </c>
      <c r="X20" s="20" t="n">
        <v>0.44151953</v>
      </c>
    </row>
    <row r="21" spans="1:24">
      <c r="A21" s="15" t="s">
        <v>196</v>
      </c>
      <c r="B21" s="17" t="n">
        <v>5741</v>
      </c>
      <c r="C21" s="18">
        <f>(81.0/B21*100)</f>
        <v/>
      </c>
      <c r="D21" s="19" t="n">
        <v>5660</v>
      </c>
      <c r="E21" s="18" t="n">
        <v>75.08201493999999</v>
      </c>
      <c r="F21" s="20" t="n">
        <v>0.75137759</v>
      </c>
      <c r="G21" s="18" t="n">
        <v>12.93776892</v>
      </c>
      <c r="H21" s="20" t="n">
        <v>0.5273697000000001</v>
      </c>
      <c r="I21" s="18" t="n">
        <v>4.90575929</v>
      </c>
      <c r="J21" s="20" t="n">
        <v>0.31796251</v>
      </c>
      <c r="K21" s="18" t="n">
        <v>2.04040519</v>
      </c>
      <c r="L21" s="20" t="n">
        <v>0.17650738</v>
      </c>
      <c r="M21" s="18" t="n">
        <v>1.72788818</v>
      </c>
      <c r="N21" s="20" t="n">
        <v>0.18075752</v>
      </c>
      <c r="O21" s="18" t="n">
        <v>0.18203839</v>
      </c>
      <c r="P21" s="20" t="n">
        <v>0.05703257</v>
      </c>
      <c r="Q21" s="18" t="s">
        <v>182</v>
      </c>
      <c r="R21" s="20" t="s">
        <v>182</v>
      </c>
      <c r="S21" s="18" t="n">
        <v>0</v>
      </c>
      <c r="T21" s="20" t="n">
        <v>0</v>
      </c>
      <c r="U21" s="18" t="n">
        <v>0</v>
      </c>
      <c r="V21" s="20" t="n">
        <v>0</v>
      </c>
      <c r="W21" s="18" t="n">
        <v>3.12412508</v>
      </c>
      <c r="X21" s="20" t="n">
        <v>0.27047914</v>
      </c>
    </row>
    <row r="22" spans="1:24">
      <c r="A22" s="15" t="s">
        <v>197</v>
      </c>
      <c r="B22" s="17" t="n">
        <v>6598</v>
      </c>
      <c r="C22" s="18">
        <f>(102.0/B22*100)</f>
        <v/>
      </c>
      <c r="D22" s="19" t="n">
        <v>6496</v>
      </c>
      <c r="E22" s="18" t="n">
        <v>48.34132308</v>
      </c>
      <c r="F22" s="20" t="n">
        <v>1.46932106</v>
      </c>
      <c r="G22" s="18" t="n">
        <v>11.31185072</v>
      </c>
      <c r="H22" s="20" t="n">
        <v>0.53708305</v>
      </c>
      <c r="I22" s="18" t="n">
        <v>8.475996779999999</v>
      </c>
      <c r="J22" s="20" t="n">
        <v>0.48499349</v>
      </c>
      <c r="K22" s="18" t="n">
        <v>5.43276431</v>
      </c>
      <c r="L22" s="20" t="n">
        <v>0.25314218</v>
      </c>
      <c r="M22" s="18" t="n">
        <v>5.10827994</v>
      </c>
      <c r="N22" s="20" t="n">
        <v>0.3378372</v>
      </c>
      <c r="O22" s="18" t="n">
        <v>2.35932767</v>
      </c>
      <c r="P22" s="20" t="n">
        <v>0.31576942</v>
      </c>
      <c r="Q22" s="18" t="s">
        <v>182</v>
      </c>
      <c r="R22" s="20" t="s">
        <v>182</v>
      </c>
      <c r="S22" s="18" t="n">
        <v>10.38721195</v>
      </c>
      <c r="T22" s="20" t="n">
        <v>1.34114536</v>
      </c>
      <c r="U22" s="18" t="n">
        <v>0</v>
      </c>
      <c r="V22" s="20" t="n">
        <v>0</v>
      </c>
      <c r="W22" s="18" t="n">
        <v>8.583245529999999</v>
      </c>
      <c r="X22" s="20" t="n">
        <v>0.7298248000000001</v>
      </c>
    </row>
    <row r="23" spans="1:24">
      <c r="A23" s="15" t="s">
        <v>198</v>
      </c>
      <c r="B23" s="17" t="n">
        <v>11583</v>
      </c>
      <c r="C23" s="18">
        <f>(522.0/B23*100)</f>
        <v/>
      </c>
      <c r="D23" s="19" t="n">
        <v>11061</v>
      </c>
      <c r="E23" s="18" t="n">
        <v>56.56956082</v>
      </c>
      <c r="F23" s="20" t="n">
        <v>0.8911407099999999</v>
      </c>
      <c r="G23" s="18" t="n">
        <v>13.42110488</v>
      </c>
      <c r="H23" s="20" t="n">
        <v>0.49251158</v>
      </c>
      <c r="I23" s="18" t="n">
        <v>10.00526416</v>
      </c>
      <c r="J23" s="20" t="n">
        <v>0.44541237</v>
      </c>
      <c r="K23" s="18" t="n">
        <v>6.89993135</v>
      </c>
      <c r="L23" s="20" t="n">
        <v>0.41582681</v>
      </c>
      <c r="M23" s="18" t="n">
        <v>5.13311342</v>
      </c>
      <c r="N23" s="20" t="n">
        <v>0.33329948</v>
      </c>
      <c r="O23" s="18" t="n">
        <v>0.42133272</v>
      </c>
      <c r="P23" s="20" t="n">
        <v>0.10175451</v>
      </c>
      <c r="Q23" s="18" t="s">
        <v>182</v>
      </c>
      <c r="R23" s="20" t="s">
        <v>182</v>
      </c>
      <c r="S23" s="18" t="n">
        <v>0</v>
      </c>
      <c r="T23" s="20" t="n">
        <v>0</v>
      </c>
      <c r="U23" s="18" t="n">
        <v>0</v>
      </c>
      <c r="V23" s="20" t="n">
        <v>0</v>
      </c>
      <c r="W23" s="18" t="n">
        <v>7.54969266</v>
      </c>
      <c r="X23" s="20" t="n">
        <v>0.56975189</v>
      </c>
    </row>
    <row r="24" spans="1:24">
      <c r="A24" s="15" t="s">
        <v>199</v>
      </c>
      <c r="B24" s="17" t="n">
        <v>6647</v>
      </c>
      <c r="C24" s="18">
        <f>(20.0/B24*100)</f>
        <v/>
      </c>
      <c r="D24" s="19" t="n">
        <v>6627</v>
      </c>
      <c r="E24" s="18" t="n">
        <v>89.27011012</v>
      </c>
      <c r="F24" s="20" t="n">
        <v>0.56025387</v>
      </c>
      <c r="G24" s="18" t="n">
        <v>4.68611206</v>
      </c>
      <c r="H24" s="20" t="n">
        <v>0.28162947</v>
      </c>
      <c r="I24" s="18" t="n">
        <v>1.6665383</v>
      </c>
      <c r="J24" s="20" t="n">
        <v>0.16843608</v>
      </c>
      <c r="K24" s="18" t="n">
        <v>0.64481343</v>
      </c>
      <c r="L24" s="20" t="n">
        <v>0.11243572</v>
      </c>
      <c r="M24" s="18" t="n">
        <v>0.79170247</v>
      </c>
      <c r="N24" s="20" t="n">
        <v>0.12404317</v>
      </c>
      <c r="O24" s="18" t="n">
        <v>0.74285009</v>
      </c>
      <c r="P24" s="20" t="n">
        <v>0.1355868</v>
      </c>
      <c r="Q24" s="18" t="s">
        <v>182</v>
      </c>
      <c r="R24" s="20" t="s">
        <v>182</v>
      </c>
      <c r="S24" s="18" t="n">
        <v>0</v>
      </c>
      <c r="T24" s="20" t="n">
        <v>0</v>
      </c>
      <c r="U24" s="18" t="n">
        <v>0</v>
      </c>
      <c r="V24" s="20" t="n">
        <v>0</v>
      </c>
      <c r="W24" s="18" t="n">
        <v>2.19787352</v>
      </c>
      <c r="X24" s="20" t="n">
        <v>0.294357</v>
      </c>
    </row>
    <row r="25" spans="1:24">
      <c r="A25" s="15" t="s">
        <v>200</v>
      </c>
      <c r="B25" s="17" t="n">
        <v>5581</v>
      </c>
      <c r="C25" s="18">
        <f>(28.0/B25*100)</f>
        <v/>
      </c>
      <c r="D25" s="19" t="n">
        <v>5553</v>
      </c>
      <c r="E25" s="18" t="n">
        <v>70.35498509999999</v>
      </c>
      <c r="F25" s="20" t="n">
        <v>0.81139831</v>
      </c>
      <c r="G25" s="18" t="n">
        <v>16.00118432</v>
      </c>
      <c r="H25" s="20" t="n">
        <v>0.56798105</v>
      </c>
      <c r="I25" s="18" t="n">
        <v>9.30710813</v>
      </c>
      <c r="J25" s="20" t="n">
        <v>0.46193661</v>
      </c>
      <c r="K25" s="18" t="n">
        <v>2.11732433</v>
      </c>
      <c r="L25" s="20" t="n">
        <v>0.19279515</v>
      </c>
      <c r="M25" s="18" t="n">
        <v>0.93858274</v>
      </c>
      <c r="N25" s="20" t="n">
        <v>0.12247999</v>
      </c>
      <c r="O25" s="18" t="n">
        <v>0.26888821</v>
      </c>
      <c r="P25" s="20" t="n">
        <v>0.07687529999999999</v>
      </c>
      <c r="Q25" s="18" t="s">
        <v>182</v>
      </c>
      <c r="R25" s="20" t="s">
        <v>182</v>
      </c>
      <c r="S25" s="18" t="n">
        <v>0</v>
      </c>
      <c r="T25" s="20" t="n">
        <v>0</v>
      </c>
      <c r="U25" s="18" t="n">
        <v>0</v>
      </c>
      <c r="V25" s="20" t="n">
        <v>0</v>
      </c>
      <c r="W25" s="18" t="n">
        <v>1.01192717</v>
      </c>
      <c r="X25" s="20" t="n">
        <v>0.16741079</v>
      </c>
    </row>
    <row r="26" spans="1:24">
      <c r="A26" s="15" t="s">
        <v>201</v>
      </c>
      <c r="B26" s="17" t="n">
        <v>4869</v>
      </c>
      <c r="C26" s="18">
        <f>(102.0/B26*100)</f>
        <v/>
      </c>
      <c r="D26" s="19" t="n">
        <v>4767</v>
      </c>
      <c r="E26" s="18" t="n">
        <v>53.4025129</v>
      </c>
      <c r="F26" s="20" t="n">
        <v>0.8997691</v>
      </c>
      <c r="G26" s="18" t="n">
        <v>16.86239868</v>
      </c>
      <c r="H26" s="20" t="n">
        <v>0.6252451</v>
      </c>
      <c r="I26" s="18" t="n">
        <v>12.37013068</v>
      </c>
      <c r="J26" s="20" t="n">
        <v>0.49674075</v>
      </c>
      <c r="K26" s="18" t="n">
        <v>8.01121086</v>
      </c>
      <c r="L26" s="20" t="n">
        <v>0.4617164</v>
      </c>
      <c r="M26" s="18" t="n">
        <v>5.41153393</v>
      </c>
      <c r="N26" s="20" t="n">
        <v>0.38498877</v>
      </c>
      <c r="O26" s="18" t="n">
        <v>0</v>
      </c>
      <c r="P26" s="20" t="n">
        <v>0</v>
      </c>
      <c r="Q26" s="18" t="s">
        <v>182</v>
      </c>
      <c r="R26" s="20" t="s">
        <v>182</v>
      </c>
      <c r="S26" s="18" t="n">
        <v>0</v>
      </c>
      <c r="T26" s="20" t="n">
        <v>0</v>
      </c>
      <c r="U26" s="18" t="n">
        <v>0</v>
      </c>
      <c r="V26" s="20" t="n">
        <v>0</v>
      </c>
      <c r="W26" s="18" t="n">
        <v>3.94221295</v>
      </c>
      <c r="X26" s="20" t="n">
        <v>0.35120027</v>
      </c>
    </row>
    <row r="27" spans="1:24">
      <c r="A27" s="15" t="s">
        <v>202</v>
      </c>
      <c r="B27" s="17" t="n">
        <v>5299</v>
      </c>
      <c r="C27" s="18">
        <f>(186.0/B27*100)</f>
        <v/>
      </c>
      <c r="D27" s="19" t="n">
        <v>5113</v>
      </c>
      <c r="E27" s="18" t="n">
        <v>56.4337257</v>
      </c>
      <c r="F27" s="20" t="n">
        <v>0.58256368</v>
      </c>
      <c r="G27" s="18" t="n">
        <v>11.04617229</v>
      </c>
      <c r="H27" s="20" t="n">
        <v>0.48030815</v>
      </c>
      <c r="I27" s="18" t="n">
        <v>8.255341230000001</v>
      </c>
      <c r="J27" s="20" t="n">
        <v>0.37370359</v>
      </c>
      <c r="K27" s="18" t="n">
        <v>5.63580855</v>
      </c>
      <c r="L27" s="20" t="n">
        <v>0.31524491</v>
      </c>
      <c r="M27" s="18" t="n">
        <v>4.48166005</v>
      </c>
      <c r="N27" s="20" t="n">
        <v>0.27425978</v>
      </c>
      <c r="O27" s="18" t="n">
        <v>1.21075947</v>
      </c>
      <c r="P27" s="20" t="n">
        <v>0.13630639</v>
      </c>
      <c r="Q27" s="18" t="s">
        <v>182</v>
      </c>
      <c r="R27" s="20" t="s">
        <v>182</v>
      </c>
      <c r="S27" s="18" t="n">
        <v>0</v>
      </c>
      <c r="T27" s="20" t="n">
        <v>0</v>
      </c>
      <c r="U27" s="18" t="n">
        <v>0</v>
      </c>
      <c r="V27" s="20" t="n">
        <v>0</v>
      </c>
      <c r="W27" s="18" t="n">
        <v>12.93653272</v>
      </c>
      <c r="X27" s="20" t="n">
        <v>0.44196864</v>
      </c>
    </row>
    <row r="28" spans="1:24">
      <c r="A28" s="15" t="s">
        <v>203</v>
      </c>
      <c r="B28" s="17" t="n">
        <v>7568</v>
      </c>
      <c r="C28" s="18">
        <f>(135.0/B28*100)</f>
        <v/>
      </c>
      <c r="D28" s="19" t="n">
        <v>7433</v>
      </c>
      <c r="E28" s="18" t="n">
        <v>56.6162108</v>
      </c>
      <c r="F28" s="20" t="n">
        <v>0.92758959</v>
      </c>
      <c r="G28" s="18" t="n">
        <v>15.63208144</v>
      </c>
      <c r="H28" s="20" t="n">
        <v>0.5548952700000001</v>
      </c>
      <c r="I28" s="18" t="n">
        <v>10.6014923</v>
      </c>
      <c r="J28" s="20" t="n">
        <v>0.48050456</v>
      </c>
      <c r="K28" s="18" t="n">
        <v>7.48615421</v>
      </c>
      <c r="L28" s="20" t="n">
        <v>0.40163185</v>
      </c>
      <c r="M28" s="18" t="n">
        <v>4.74897829</v>
      </c>
      <c r="N28" s="20" t="n">
        <v>0.34553848</v>
      </c>
      <c r="O28" s="18" t="n">
        <v>2.26184378</v>
      </c>
      <c r="P28" s="20" t="n">
        <v>0.33063322</v>
      </c>
      <c r="Q28" s="18" t="s">
        <v>182</v>
      </c>
      <c r="R28" s="20" t="s">
        <v>182</v>
      </c>
      <c r="S28" s="18" t="n">
        <v>0</v>
      </c>
      <c r="T28" s="20" t="n">
        <v>0</v>
      </c>
      <c r="U28" s="18" t="n">
        <v>0</v>
      </c>
      <c r="V28" s="20" t="n">
        <v>0</v>
      </c>
      <c r="W28" s="18" t="n">
        <v>2.65323918</v>
      </c>
      <c r="X28" s="20" t="n">
        <v>0.37868648</v>
      </c>
    </row>
    <row r="29" spans="1:24">
      <c r="A29" s="15" t="s">
        <v>204</v>
      </c>
      <c r="B29" s="17" t="n">
        <v>5385</v>
      </c>
      <c r="C29" s="18">
        <f>(37.0/B29*100)</f>
        <v/>
      </c>
      <c r="D29" s="19" t="n">
        <v>5348</v>
      </c>
      <c r="E29" s="18" t="n">
        <v>71.69552029</v>
      </c>
      <c r="F29" s="20" t="n">
        <v>0.77605503</v>
      </c>
      <c r="G29" s="18" t="n">
        <v>10.09901509</v>
      </c>
      <c r="H29" s="20" t="n">
        <v>0.46357517</v>
      </c>
      <c r="I29" s="18" t="n">
        <v>6.81286091</v>
      </c>
      <c r="J29" s="20" t="n">
        <v>0.36105762</v>
      </c>
      <c r="K29" s="18" t="n">
        <v>3.73984079</v>
      </c>
      <c r="L29" s="20" t="n">
        <v>0.23753344</v>
      </c>
      <c r="M29" s="18" t="n">
        <v>2.20107303</v>
      </c>
      <c r="N29" s="20" t="n">
        <v>0.21520732</v>
      </c>
      <c r="O29" s="18" t="n">
        <v>0.11230563</v>
      </c>
      <c r="P29" s="20" t="n">
        <v>0.03615354</v>
      </c>
      <c r="Q29" s="18" t="s">
        <v>182</v>
      </c>
      <c r="R29" s="20" t="s">
        <v>182</v>
      </c>
      <c r="S29" s="18" t="n">
        <v>2.76962022</v>
      </c>
      <c r="T29" s="20" t="n">
        <v>0.2415476</v>
      </c>
      <c r="U29" s="18" t="n">
        <v>0</v>
      </c>
      <c r="V29" s="20" t="n">
        <v>0</v>
      </c>
      <c r="W29" s="18" t="n">
        <v>2.56976404</v>
      </c>
      <c r="X29" s="20" t="n">
        <v>0.31227855</v>
      </c>
    </row>
    <row r="30" spans="1:24">
      <c r="A30" s="15" t="s">
        <v>205</v>
      </c>
      <c r="B30" s="17" t="n">
        <v>4520</v>
      </c>
      <c r="C30" s="18">
        <f>(577.0/B30*100)</f>
        <v/>
      </c>
      <c r="D30" s="19" t="n">
        <v>3943</v>
      </c>
      <c r="E30" s="18" t="n">
        <v>59.80542792</v>
      </c>
      <c r="F30" s="20" t="n">
        <v>1.06408313</v>
      </c>
      <c r="G30" s="18" t="n">
        <v>13.42067573</v>
      </c>
      <c r="H30" s="20" t="n">
        <v>0.57042158</v>
      </c>
      <c r="I30" s="18" t="n">
        <v>8.34772624</v>
      </c>
      <c r="J30" s="20" t="n">
        <v>0.53167785</v>
      </c>
      <c r="K30" s="18" t="n">
        <v>5.45375188</v>
      </c>
      <c r="L30" s="20" t="n">
        <v>0.32024898</v>
      </c>
      <c r="M30" s="18" t="n">
        <v>3.62002201</v>
      </c>
      <c r="N30" s="20" t="n">
        <v>0.30957805</v>
      </c>
      <c r="O30" s="18" t="n">
        <v>0.80788731</v>
      </c>
      <c r="P30" s="20" t="n">
        <v>0.15690365</v>
      </c>
      <c r="Q30" s="18" t="s">
        <v>182</v>
      </c>
      <c r="R30" s="20" t="s">
        <v>182</v>
      </c>
      <c r="S30" s="18" t="n">
        <v>0</v>
      </c>
      <c r="T30" s="20" t="n">
        <v>0</v>
      </c>
      <c r="U30" s="18" t="n">
        <v>0</v>
      </c>
      <c r="V30" s="20" t="n">
        <v>0</v>
      </c>
      <c r="W30" s="18" t="n">
        <v>8.54450892</v>
      </c>
      <c r="X30" s="20" t="n">
        <v>0.74573362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(17.0/B32*100)</f>
        <v/>
      </c>
      <c r="D32" s="19" t="n">
        <v>4461</v>
      </c>
      <c r="E32" s="18" t="n">
        <v>57.50559487</v>
      </c>
      <c r="F32" s="20" t="n">
        <v>0.91075447</v>
      </c>
      <c r="G32" s="18" t="n">
        <v>15.82010057</v>
      </c>
      <c r="H32" s="20" t="n">
        <v>0.58091563</v>
      </c>
      <c r="I32" s="18" t="n">
        <v>11.53874645</v>
      </c>
      <c r="J32" s="20" t="n">
        <v>0.61970433</v>
      </c>
      <c r="K32" s="18" t="n">
        <v>6.7221922</v>
      </c>
      <c r="L32" s="20" t="n">
        <v>0.4028986</v>
      </c>
      <c r="M32" s="18" t="n">
        <v>4.71818994</v>
      </c>
      <c r="N32" s="20" t="n">
        <v>0.34590735</v>
      </c>
      <c r="O32" s="18" t="n">
        <v>0.34528398</v>
      </c>
      <c r="P32" s="20" t="n">
        <v>0.08411763</v>
      </c>
      <c r="Q32" s="18" t="s">
        <v>182</v>
      </c>
      <c r="R32" s="20" t="s">
        <v>182</v>
      </c>
      <c r="S32" s="18" t="n">
        <v>0</v>
      </c>
      <c r="T32" s="20" t="n">
        <v>0</v>
      </c>
      <c r="U32" s="18" t="n">
        <v>0</v>
      </c>
      <c r="V32" s="20" t="n">
        <v>0</v>
      </c>
      <c r="W32" s="18" t="n">
        <v>3.34989199</v>
      </c>
      <c r="X32" s="20" t="n">
        <v>0.36613563</v>
      </c>
    </row>
    <row r="33" spans="1:24">
      <c r="A33" s="15" t="s">
        <v>208</v>
      </c>
      <c r="B33" s="17" t="n">
        <v>7325</v>
      </c>
      <c r="C33" s="18">
        <f>(246.0/B33*100)</f>
        <v/>
      </c>
      <c r="D33" s="19" t="n">
        <v>7079</v>
      </c>
      <c r="E33" s="18" t="n">
        <v>54.01605621</v>
      </c>
      <c r="F33" s="20" t="n">
        <v>1.00545598</v>
      </c>
      <c r="G33" s="18" t="n">
        <v>15.8199826</v>
      </c>
      <c r="H33" s="20" t="n">
        <v>0.53232948</v>
      </c>
      <c r="I33" s="18" t="n">
        <v>12.28358574</v>
      </c>
      <c r="J33" s="20" t="n">
        <v>0.50679506</v>
      </c>
      <c r="K33" s="18" t="n">
        <v>7.70793234</v>
      </c>
      <c r="L33" s="20" t="n">
        <v>0.35791948</v>
      </c>
      <c r="M33" s="18" t="n">
        <v>5.85854257</v>
      </c>
      <c r="N33" s="20" t="n">
        <v>0.39799536</v>
      </c>
      <c r="O33" s="18" t="n">
        <v>0.23146691</v>
      </c>
      <c r="P33" s="20" t="n">
        <v>0.06110415</v>
      </c>
      <c r="Q33" s="18" t="s">
        <v>182</v>
      </c>
      <c r="R33" s="20" t="s">
        <v>182</v>
      </c>
      <c r="S33" s="18" t="n">
        <v>0</v>
      </c>
      <c r="T33" s="20" t="n">
        <v>0</v>
      </c>
      <c r="U33" s="18" t="n">
        <v>0</v>
      </c>
      <c r="V33" s="20" t="n">
        <v>0</v>
      </c>
      <c r="W33" s="18" t="n">
        <v>4.08243364</v>
      </c>
      <c r="X33" s="20" t="n">
        <v>0.36383952</v>
      </c>
    </row>
    <row r="34" spans="1:24">
      <c r="A34" s="15" t="s">
        <v>209</v>
      </c>
      <c r="B34" s="17" t="n">
        <v>6350</v>
      </c>
      <c r="C34" s="18">
        <f>(87.0/B34*100)</f>
        <v/>
      </c>
      <c r="D34" s="19" t="n">
        <v>6263</v>
      </c>
      <c r="E34" s="18" t="n">
        <v>50.8679278</v>
      </c>
      <c r="F34" s="20" t="n">
        <v>1.09315453</v>
      </c>
      <c r="G34" s="18" t="n">
        <v>14.37406483</v>
      </c>
      <c r="H34" s="20" t="n">
        <v>0.44867242</v>
      </c>
      <c r="I34" s="18" t="n">
        <v>9.937335020000001</v>
      </c>
      <c r="J34" s="20" t="n">
        <v>0.42589773</v>
      </c>
      <c r="K34" s="18" t="n">
        <v>7.12938899</v>
      </c>
      <c r="L34" s="20" t="n">
        <v>0.37295235</v>
      </c>
      <c r="M34" s="18" t="n">
        <v>6.82366447</v>
      </c>
      <c r="N34" s="20" t="n">
        <v>0.346562</v>
      </c>
      <c r="O34" s="18" t="n">
        <v>1.16659714</v>
      </c>
      <c r="P34" s="20" t="n">
        <v>0.13799501</v>
      </c>
      <c r="Q34" s="18" t="s">
        <v>182</v>
      </c>
      <c r="R34" s="20" t="s">
        <v>182</v>
      </c>
      <c r="S34" s="18" t="n">
        <v>2.58008762</v>
      </c>
      <c r="T34" s="20" t="n">
        <v>0.5353811000000001</v>
      </c>
      <c r="U34" s="18" t="n">
        <v>0</v>
      </c>
      <c r="V34" s="20" t="n">
        <v>0</v>
      </c>
      <c r="W34" s="18" t="n">
        <v>7.12093413</v>
      </c>
      <c r="X34" s="20" t="n">
        <v>0.61645697</v>
      </c>
    </row>
    <row r="35" spans="1:24">
      <c r="A35" s="15" t="s">
        <v>210</v>
      </c>
      <c r="B35" s="17" t="n">
        <v>6406</v>
      </c>
      <c r="C35" s="18">
        <f>(76.0/B35*100)</f>
        <v/>
      </c>
      <c r="D35" s="19" t="n">
        <v>6330</v>
      </c>
      <c r="E35" s="18" t="n">
        <v>62.6992643</v>
      </c>
      <c r="F35" s="20" t="n">
        <v>0.6640568100000001</v>
      </c>
      <c r="G35" s="18" t="n">
        <v>12.5138244</v>
      </c>
      <c r="H35" s="20" t="n">
        <v>0.5998440900000001</v>
      </c>
      <c r="I35" s="18" t="n">
        <v>8.69446784</v>
      </c>
      <c r="J35" s="20" t="n">
        <v>0.44582258</v>
      </c>
      <c r="K35" s="18" t="n">
        <v>5.29540337</v>
      </c>
      <c r="L35" s="20" t="n">
        <v>0.3264181</v>
      </c>
      <c r="M35" s="18" t="n">
        <v>3.56917386</v>
      </c>
      <c r="N35" s="20" t="n">
        <v>0.27872395</v>
      </c>
      <c r="O35" s="18" t="n">
        <v>0.52845563</v>
      </c>
      <c r="P35" s="20" t="n">
        <v>0.09285879</v>
      </c>
      <c r="Q35" s="18" t="s">
        <v>182</v>
      </c>
      <c r="R35" s="20" t="s">
        <v>182</v>
      </c>
      <c r="S35" s="18" t="n">
        <v>1.04219496</v>
      </c>
      <c r="T35" s="20" t="n">
        <v>0.05701847</v>
      </c>
      <c r="U35" s="18" t="n">
        <v>0</v>
      </c>
      <c r="V35" s="20" t="n">
        <v>0</v>
      </c>
      <c r="W35" s="18" t="n">
        <v>5.65721563</v>
      </c>
      <c r="X35" s="20" t="n">
        <v>0.30028002</v>
      </c>
    </row>
    <row r="36" spans="1:24">
      <c r="A36" s="15" t="s">
        <v>211</v>
      </c>
      <c r="B36" s="17" t="n">
        <v>6736</v>
      </c>
      <c r="C36" s="18">
        <f>(54.0/B36*100)</f>
        <v/>
      </c>
      <c r="D36" s="19" t="n">
        <v>6682</v>
      </c>
      <c r="E36" s="18" t="n">
        <v>72.30710129000001</v>
      </c>
      <c r="F36" s="20" t="n">
        <v>0.85024213</v>
      </c>
      <c r="G36" s="18" t="n">
        <v>10.4525641</v>
      </c>
      <c r="H36" s="20" t="n">
        <v>0.41994486</v>
      </c>
      <c r="I36" s="18" t="n">
        <v>5.92063444</v>
      </c>
      <c r="J36" s="20" t="n">
        <v>0.35586074</v>
      </c>
      <c r="K36" s="18" t="n">
        <v>3.44534092</v>
      </c>
      <c r="L36" s="20" t="n">
        <v>0.25211176</v>
      </c>
      <c r="M36" s="18" t="n">
        <v>2.8843106</v>
      </c>
      <c r="N36" s="20" t="n">
        <v>0.27163948</v>
      </c>
      <c r="O36" s="18" t="n">
        <v>0.41568488</v>
      </c>
      <c r="P36" s="20" t="n">
        <v>0.08133863</v>
      </c>
      <c r="Q36" s="18" t="s">
        <v>182</v>
      </c>
      <c r="R36" s="20" t="s">
        <v>182</v>
      </c>
      <c r="S36" s="18" t="n">
        <v>0</v>
      </c>
      <c r="T36" s="20" t="n">
        <v>0</v>
      </c>
      <c r="U36" s="18" t="n">
        <v>0</v>
      </c>
      <c r="V36" s="20" t="n">
        <v>0</v>
      </c>
      <c r="W36" s="18" t="n">
        <v>4.57436376</v>
      </c>
      <c r="X36" s="20" t="n">
        <v>0.34191277</v>
      </c>
    </row>
    <row r="37" spans="1:24">
      <c r="A37" s="15" t="s">
        <v>212</v>
      </c>
      <c r="B37" s="17" t="n">
        <v>5458</v>
      </c>
      <c r="C37" s="18">
        <f>(271.0/B37*100)</f>
        <v/>
      </c>
      <c r="D37" s="19" t="n">
        <v>5187</v>
      </c>
      <c r="E37" s="18" t="n">
        <v>60.74792984</v>
      </c>
      <c r="F37" s="20" t="n">
        <v>1.41339071</v>
      </c>
      <c r="G37" s="18" t="n">
        <v>9.96212502</v>
      </c>
      <c r="H37" s="20" t="n">
        <v>0.48981205</v>
      </c>
      <c r="I37" s="18" t="n">
        <v>7.80072952</v>
      </c>
      <c r="J37" s="20" t="n">
        <v>0.42871797</v>
      </c>
      <c r="K37" s="18" t="n">
        <v>4.58879412</v>
      </c>
      <c r="L37" s="20" t="n">
        <v>0.36891451</v>
      </c>
      <c r="M37" s="18" t="n">
        <v>4.25443681</v>
      </c>
      <c r="N37" s="20" t="n">
        <v>0.30868665</v>
      </c>
      <c r="O37" s="18" t="n">
        <v>0.78801617</v>
      </c>
      <c r="P37" s="20" t="n">
        <v>0.13947193</v>
      </c>
      <c r="Q37" s="18" t="s">
        <v>182</v>
      </c>
      <c r="R37" s="20" t="s">
        <v>182</v>
      </c>
      <c r="S37" s="18" t="n">
        <v>0</v>
      </c>
      <c r="T37" s="20" t="n">
        <v>0</v>
      </c>
      <c r="U37" s="18" t="n">
        <v>0</v>
      </c>
      <c r="V37" s="20" t="n">
        <v>0</v>
      </c>
      <c r="W37" s="18" t="n">
        <v>11.85796852</v>
      </c>
      <c r="X37" s="20" t="n">
        <v>0.95690214</v>
      </c>
    </row>
    <row r="38" spans="1:24">
      <c r="A38" s="15" t="s">
        <v>213</v>
      </c>
      <c r="B38" s="17" t="n">
        <v>5860</v>
      </c>
      <c r="C38" s="18">
        <f>(68.0/B38*100)</f>
        <v/>
      </c>
      <c r="D38" s="19" t="n">
        <v>5792</v>
      </c>
      <c r="E38" s="18" t="n">
        <v>65.77642555</v>
      </c>
      <c r="F38" s="20" t="n">
        <v>1.26545172</v>
      </c>
      <c r="G38" s="18" t="n">
        <v>10.62555887</v>
      </c>
      <c r="H38" s="20" t="n">
        <v>0.40721957</v>
      </c>
      <c r="I38" s="18" t="n">
        <v>6.90051631</v>
      </c>
      <c r="J38" s="20" t="n">
        <v>0.4667155</v>
      </c>
      <c r="K38" s="18" t="n">
        <v>3.70253358</v>
      </c>
      <c r="L38" s="20" t="n">
        <v>0.38314951</v>
      </c>
      <c r="M38" s="18" t="n">
        <v>2.57429956</v>
      </c>
      <c r="N38" s="20" t="n">
        <v>0.25161038</v>
      </c>
      <c r="O38" s="18" t="n">
        <v>0.63908881</v>
      </c>
      <c r="P38" s="20" t="n">
        <v>0.12651194</v>
      </c>
      <c r="Q38" s="18" t="s">
        <v>182</v>
      </c>
      <c r="R38" s="20" t="s">
        <v>182</v>
      </c>
      <c r="S38" s="18" t="n">
        <v>0</v>
      </c>
      <c r="T38" s="20" t="n">
        <v>0</v>
      </c>
      <c r="U38" s="18" t="n">
        <v>0</v>
      </c>
      <c r="V38" s="20" t="n">
        <v>0</v>
      </c>
      <c r="W38" s="18" t="n">
        <v>9.78157732</v>
      </c>
      <c r="X38" s="20" t="n">
        <v>0.6602722600000001</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(5675.0/B40*100)</f>
        <v/>
      </c>
      <c r="D40" s="19" t="n">
        <v>8482</v>
      </c>
      <c r="E40" s="18" t="n">
        <v>49.84359055</v>
      </c>
      <c r="F40" s="20" t="n">
        <v>1.07459764</v>
      </c>
      <c r="G40" s="18" t="n">
        <v>15.54083367</v>
      </c>
      <c r="H40" s="20" t="n">
        <v>0.68798479</v>
      </c>
      <c r="I40" s="18" t="n">
        <v>8.685022999999999</v>
      </c>
      <c r="J40" s="20" t="n">
        <v>0.44773397</v>
      </c>
      <c r="K40" s="18" t="n">
        <v>4.72859138</v>
      </c>
      <c r="L40" s="20" t="n">
        <v>0.39121445</v>
      </c>
      <c r="M40" s="18" t="n">
        <v>4.18199557</v>
      </c>
      <c r="N40" s="20" t="n">
        <v>0.2763765</v>
      </c>
      <c r="O40" s="18" t="n">
        <v>0.41370479</v>
      </c>
      <c r="P40" s="20" t="n">
        <v>0.09597839</v>
      </c>
      <c r="Q40" s="18" t="s">
        <v>182</v>
      </c>
      <c r="R40" s="20" t="s">
        <v>182</v>
      </c>
      <c r="S40" s="18" t="n">
        <v>9.003766690000001</v>
      </c>
      <c r="T40" s="20" t="n">
        <v>0.20144504</v>
      </c>
      <c r="U40" s="18" t="n">
        <v>0</v>
      </c>
      <c r="V40" s="20" t="n">
        <v>0</v>
      </c>
      <c r="W40" s="18" t="n">
        <v>7.60249434</v>
      </c>
      <c r="X40" s="20" t="n">
        <v>0.8123254600000001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(2819.0/B46*100)</f>
        <v/>
      </c>
      <c r="D46" s="19" t="n">
        <v>20322</v>
      </c>
      <c r="E46" s="18" t="n">
        <v>31.63778448</v>
      </c>
      <c r="F46" s="20" t="n">
        <v>0.89898156</v>
      </c>
      <c r="G46" s="18" t="n">
        <v>9.748420879999999</v>
      </c>
      <c r="H46" s="20" t="n">
        <v>0.37196866</v>
      </c>
      <c r="I46" s="18" t="n">
        <v>7.12203193</v>
      </c>
      <c r="J46" s="20" t="n">
        <v>0.26773366</v>
      </c>
      <c r="K46" s="18" t="n">
        <v>6.65298132</v>
      </c>
      <c r="L46" s="20" t="n">
        <v>0.26347093</v>
      </c>
      <c r="M46" s="18" t="n">
        <v>5.53888614</v>
      </c>
      <c r="N46" s="20" t="n">
        <v>0.22195091</v>
      </c>
      <c r="O46" s="18" t="n">
        <v>1.14077814</v>
      </c>
      <c r="P46" s="20" t="n">
        <v>0.1017309</v>
      </c>
      <c r="Q46" s="18" t="s">
        <v>182</v>
      </c>
      <c r="R46" s="20" t="s">
        <v>182</v>
      </c>
      <c r="S46" s="18" t="n">
        <v>0</v>
      </c>
      <c r="T46" s="20" t="n">
        <v>0</v>
      </c>
      <c r="U46" s="18" t="n">
        <v>0</v>
      </c>
      <c r="V46" s="20" t="n">
        <v>0</v>
      </c>
      <c r="W46" s="18" t="n">
        <v>38.1591171</v>
      </c>
      <c r="X46" s="20" t="n">
        <v>1.27392679</v>
      </c>
    </row>
    <row r="47" spans="1:24">
      <c r="A47" s="15" t="s">
        <v>222</v>
      </c>
      <c r="B47" s="17" t="n">
        <v>5928</v>
      </c>
      <c r="C47" s="18">
        <f>(162.0/B47*100)</f>
        <v/>
      </c>
      <c r="D47" s="19" t="n">
        <v>5766</v>
      </c>
      <c r="E47" s="18" t="n">
        <v>35.01055351</v>
      </c>
      <c r="F47" s="20" t="n">
        <v>1.3491021</v>
      </c>
      <c r="G47" s="18" t="n">
        <v>13.44195475</v>
      </c>
      <c r="H47" s="20" t="n">
        <v>0.53282178</v>
      </c>
      <c r="I47" s="18" t="n">
        <v>11.55951793</v>
      </c>
      <c r="J47" s="20" t="n">
        <v>0.48267006</v>
      </c>
      <c r="K47" s="18" t="n">
        <v>11.14850417</v>
      </c>
      <c r="L47" s="20" t="n">
        <v>0.45596997</v>
      </c>
      <c r="M47" s="18" t="n">
        <v>9.67066191</v>
      </c>
      <c r="N47" s="20" t="n">
        <v>0.48682487</v>
      </c>
      <c r="O47" s="18" t="n">
        <v>1.43860706</v>
      </c>
      <c r="P47" s="20" t="n">
        <v>0.18756808</v>
      </c>
      <c r="Q47" s="18" t="s">
        <v>182</v>
      </c>
      <c r="R47" s="20" t="s">
        <v>182</v>
      </c>
      <c r="S47" s="18" t="n">
        <v>0</v>
      </c>
      <c r="T47" s="20" t="n">
        <v>0</v>
      </c>
      <c r="U47" s="18" t="n">
        <v>0</v>
      </c>
      <c r="V47" s="20" t="n">
        <v>0</v>
      </c>
      <c r="W47" s="18" t="n">
        <v>17.73020066</v>
      </c>
      <c r="X47" s="20" t="n">
        <v>1.18000933</v>
      </c>
    </row>
    <row r="48" spans="1:24">
      <c r="A48" s="15" t="s">
        <v>223</v>
      </c>
      <c r="B48" s="17" t="n">
        <v>9841</v>
      </c>
      <c r="C48" s="18">
        <f>(19.0/B48*100)</f>
        <v/>
      </c>
      <c r="D48" s="19" t="n">
        <v>9822</v>
      </c>
      <c r="E48" s="18" t="n">
        <v>53.5977432</v>
      </c>
      <c r="F48" s="20" t="n">
        <v>0.85162411</v>
      </c>
      <c r="G48" s="18" t="n">
        <v>22.90788975</v>
      </c>
      <c r="H48" s="20" t="n">
        <v>0.6406862</v>
      </c>
      <c r="I48" s="18" t="n">
        <v>13.11013957</v>
      </c>
      <c r="J48" s="20" t="n">
        <v>0.52715029</v>
      </c>
      <c r="K48" s="18" t="n">
        <v>3.41115773</v>
      </c>
      <c r="L48" s="20" t="n">
        <v>0.28539133</v>
      </c>
      <c r="M48" s="18" t="n">
        <v>3.05805339</v>
      </c>
      <c r="N48" s="20" t="n">
        <v>0.28081827</v>
      </c>
      <c r="O48" s="18" t="n">
        <v>2.15559195</v>
      </c>
      <c r="P48" s="20" t="n">
        <v>0.33339127</v>
      </c>
      <c r="Q48" s="18" t="s">
        <v>182</v>
      </c>
      <c r="R48" s="20" t="s">
        <v>182</v>
      </c>
      <c r="S48" s="18" t="n">
        <v>0</v>
      </c>
      <c r="T48" s="20" t="n">
        <v>0</v>
      </c>
      <c r="U48" s="18" t="n">
        <v>0</v>
      </c>
      <c r="V48" s="20" t="n">
        <v>0</v>
      </c>
      <c r="W48" s="18" t="n">
        <v>1.7594244</v>
      </c>
      <c r="X48" s="20" t="n">
        <v>0.38990893</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(1102.0/B50*100)</f>
        <v/>
      </c>
      <c r="D50" s="19" t="n">
        <v>10693</v>
      </c>
      <c r="E50" s="18" t="n">
        <v>42.34169219</v>
      </c>
      <c r="F50" s="20" t="n">
        <v>0.91009763</v>
      </c>
      <c r="G50" s="18" t="n">
        <v>15.81025127</v>
      </c>
      <c r="H50" s="20" t="n">
        <v>0.49953105</v>
      </c>
      <c r="I50" s="18" t="n">
        <v>12.01353015</v>
      </c>
      <c r="J50" s="20" t="n">
        <v>0.43193674</v>
      </c>
      <c r="K50" s="18" t="n">
        <v>11.7267673</v>
      </c>
      <c r="L50" s="20" t="n">
        <v>0.44438927</v>
      </c>
      <c r="M50" s="18" t="n">
        <v>8.011655640000001</v>
      </c>
      <c r="N50" s="20" t="n">
        <v>0.37842873</v>
      </c>
      <c r="O50" s="18" t="n">
        <v>1.74613723</v>
      </c>
      <c r="P50" s="20" t="n">
        <v>0.26468044</v>
      </c>
      <c r="Q50" s="18" t="s">
        <v>182</v>
      </c>
      <c r="R50" s="20" t="s">
        <v>182</v>
      </c>
      <c r="S50" s="18" t="n">
        <v>0</v>
      </c>
      <c r="T50" s="20" t="n">
        <v>0</v>
      </c>
      <c r="U50" s="18" t="n">
        <v>0</v>
      </c>
      <c r="V50" s="20" t="n">
        <v>0</v>
      </c>
      <c r="W50" s="18" t="n">
        <v>8.349966220000001</v>
      </c>
      <c r="X50" s="20" t="n">
        <v>0.67813919</v>
      </c>
    </row>
    <row r="51" spans="1:24">
      <c r="A51" s="15" t="s">
        <v>226</v>
      </c>
      <c r="B51" s="17" t="n">
        <v>6866</v>
      </c>
      <c r="C51" s="18">
        <f>(117.0/B51*100)</f>
        <v/>
      </c>
      <c r="D51" s="19" t="n">
        <v>6749</v>
      </c>
      <c r="E51" s="18" t="n">
        <v>46.67213616</v>
      </c>
      <c r="F51" s="20" t="n">
        <v>1.12946833</v>
      </c>
      <c r="G51" s="18" t="n">
        <v>11.85416047</v>
      </c>
      <c r="H51" s="20" t="n">
        <v>0.37802447</v>
      </c>
      <c r="I51" s="18" t="n">
        <v>8.06739219</v>
      </c>
      <c r="J51" s="20" t="n">
        <v>0.41122855</v>
      </c>
      <c r="K51" s="18" t="n">
        <v>5.65446043</v>
      </c>
      <c r="L51" s="20" t="n">
        <v>0.27317769</v>
      </c>
      <c r="M51" s="18" t="n">
        <v>5.49705018</v>
      </c>
      <c r="N51" s="20" t="n">
        <v>0.38556682</v>
      </c>
      <c r="O51" s="18" t="n">
        <v>0.58301091</v>
      </c>
      <c r="P51" s="20" t="n">
        <v>0.10105253</v>
      </c>
      <c r="Q51" s="18" t="s">
        <v>182</v>
      </c>
      <c r="R51" s="20" t="s">
        <v>182</v>
      </c>
      <c r="S51" s="18" t="n">
        <v>10.58157789</v>
      </c>
      <c r="T51" s="20" t="n">
        <v>0.61231698</v>
      </c>
      <c r="U51" s="18" t="n">
        <v>0</v>
      </c>
      <c r="V51" s="20" t="n">
        <v>0</v>
      </c>
      <c r="W51" s="18" t="n">
        <v>11.09021178</v>
      </c>
      <c r="X51" s="20" t="n">
        <v>1.25164387</v>
      </c>
    </row>
    <row r="52" spans="1:24">
      <c r="A52" s="15" t="s">
        <v>227</v>
      </c>
      <c r="B52" s="17" t="n">
        <v>5809</v>
      </c>
      <c r="C52" s="18">
        <f>(119.0/B52*100)</f>
        <v/>
      </c>
      <c r="D52" s="19" t="n">
        <v>5690</v>
      </c>
      <c r="E52" s="18" t="n">
        <v>59.91285355</v>
      </c>
      <c r="F52" s="20" t="n">
        <v>1.04037466</v>
      </c>
      <c r="G52" s="18" t="n">
        <v>12.8954312</v>
      </c>
      <c r="H52" s="20" t="n">
        <v>0.36307357</v>
      </c>
      <c r="I52" s="18" t="n">
        <v>9.208553820000001</v>
      </c>
      <c r="J52" s="20" t="n">
        <v>0.46090778</v>
      </c>
      <c r="K52" s="18" t="n">
        <v>6.26392093</v>
      </c>
      <c r="L52" s="20" t="n">
        <v>0.38529385</v>
      </c>
      <c r="M52" s="18" t="n">
        <v>5.17260055</v>
      </c>
      <c r="N52" s="20" t="n">
        <v>0.34097501</v>
      </c>
      <c r="O52" s="18" t="n">
        <v>0.34059407</v>
      </c>
      <c r="P52" s="20" t="n">
        <v>0.08846993</v>
      </c>
      <c r="Q52" s="18" t="s">
        <v>182</v>
      </c>
      <c r="R52" s="20" t="s">
        <v>182</v>
      </c>
      <c r="S52" s="18" t="n">
        <v>0</v>
      </c>
      <c r="T52" s="20" t="n">
        <v>0</v>
      </c>
      <c r="U52" s="18" t="n">
        <v>0</v>
      </c>
      <c r="V52" s="20" t="n">
        <v>0</v>
      </c>
      <c r="W52" s="18" t="n">
        <v>6.20604588</v>
      </c>
      <c r="X52" s="20" t="n">
        <v>0.51365457</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(489.0/B54*100)</f>
        <v/>
      </c>
      <c r="D54" s="19" t="n">
        <v>4251</v>
      </c>
      <c r="E54" s="18" t="n">
        <v>29.37365456</v>
      </c>
      <c r="F54" s="20" t="n">
        <v>1.13082736</v>
      </c>
      <c r="G54" s="18" t="n">
        <v>13.93424164</v>
      </c>
      <c r="H54" s="20" t="n">
        <v>0.62339904</v>
      </c>
      <c r="I54" s="18" t="n">
        <v>10.65190548</v>
      </c>
      <c r="J54" s="20" t="n">
        <v>0.42941516</v>
      </c>
      <c r="K54" s="18" t="n">
        <v>13.2098025</v>
      </c>
      <c r="L54" s="20" t="n">
        <v>0.62306933</v>
      </c>
      <c r="M54" s="18" t="n">
        <v>11.12760083</v>
      </c>
      <c r="N54" s="20" t="n">
        <v>0.6694613699999999</v>
      </c>
      <c r="O54" s="18" t="n">
        <v>3.36640988</v>
      </c>
      <c r="P54" s="20" t="n">
        <v>0.32451355</v>
      </c>
      <c r="Q54" s="18" t="s">
        <v>182</v>
      </c>
      <c r="R54" s="20" t="s">
        <v>182</v>
      </c>
      <c r="S54" s="18" t="n">
        <v>0</v>
      </c>
      <c r="T54" s="20" t="n">
        <v>0</v>
      </c>
      <c r="U54" s="18" t="n">
        <v>0</v>
      </c>
      <c r="V54" s="20" t="n">
        <v>0</v>
      </c>
      <c r="W54" s="18" t="n">
        <v>18.33638511</v>
      </c>
      <c r="X54" s="20" t="n">
        <v>1.01009102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(79.0/B56*100)</f>
        <v/>
      </c>
      <c r="D56" s="19" t="n">
        <v>5280</v>
      </c>
      <c r="E56" s="18" t="n">
        <v>53.10590044</v>
      </c>
      <c r="F56" s="20" t="n">
        <v>1.06225966</v>
      </c>
      <c r="G56" s="18" t="n">
        <v>21.59253716</v>
      </c>
      <c r="H56" s="20" t="n">
        <v>0.65605062</v>
      </c>
      <c r="I56" s="18" t="n">
        <v>14.61470064</v>
      </c>
      <c r="J56" s="20" t="n">
        <v>0.68755082</v>
      </c>
      <c r="K56" s="18" t="n">
        <v>4.7958597</v>
      </c>
      <c r="L56" s="20" t="n">
        <v>0.35673929</v>
      </c>
      <c r="M56" s="18" t="n">
        <v>3.6712825</v>
      </c>
      <c r="N56" s="20" t="n">
        <v>0.34101391</v>
      </c>
      <c r="O56" s="18" t="n">
        <v>0.86016939</v>
      </c>
      <c r="P56" s="20" t="n">
        <v>0.13748164</v>
      </c>
      <c r="Q56" s="18" t="s">
        <v>182</v>
      </c>
      <c r="R56" s="20" t="s">
        <v>182</v>
      </c>
      <c r="S56" s="18" t="n">
        <v>0</v>
      </c>
      <c r="T56" s="20" t="n">
        <v>0</v>
      </c>
      <c r="U56" s="18" t="n">
        <v>0</v>
      </c>
      <c r="V56" s="20" t="n">
        <v>0</v>
      </c>
      <c r="W56" s="18" t="n">
        <v>1.35955017</v>
      </c>
      <c r="X56" s="20" t="n">
        <v>0.25998409</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(266.0/B61*100)</f>
        <v/>
      </c>
      <c r="D61" s="19" t="n">
        <v>6259</v>
      </c>
      <c r="E61" s="18" t="n">
        <v>51.67975988</v>
      </c>
      <c r="F61" s="20" t="n">
        <v>1.1197691</v>
      </c>
      <c r="G61" s="18" t="n">
        <v>14.12484136</v>
      </c>
      <c r="H61" s="20" t="n">
        <v>0.53192584</v>
      </c>
      <c r="I61" s="18" t="n">
        <v>11.53284618</v>
      </c>
      <c r="J61" s="20" t="n">
        <v>0.50914775</v>
      </c>
      <c r="K61" s="18" t="n">
        <v>8.51575184</v>
      </c>
      <c r="L61" s="20" t="n">
        <v>0.44922353</v>
      </c>
      <c r="M61" s="18" t="n">
        <v>6.97762869</v>
      </c>
      <c r="N61" s="20" t="n">
        <v>0.39702636</v>
      </c>
      <c r="O61" s="18" t="n">
        <v>1.11512449</v>
      </c>
      <c r="P61" s="20" t="n">
        <v>0.15885075</v>
      </c>
      <c r="Q61" s="18" t="s">
        <v>182</v>
      </c>
      <c r="R61" s="20" t="s">
        <v>182</v>
      </c>
      <c r="S61" s="18" t="n">
        <v>0</v>
      </c>
      <c r="T61" s="20" t="n">
        <v>0</v>
      </c>
      <c r="U61" s="18" t="n">
        <v>0</v>
      </c>
      <c r="V61" s="20" t="n">
        <v>0</v>
      </c>
      <c r="W61" s="18" t="n">
        <v>6.05404756</v>
      </c>
      <c r="X61" s="20" t="n">
        <v>0.7017884</v>
      </c>
    </row>
    <row r="62" spans="1:24">
      <c r="A62" s="15" t="s">
        <v>237</v>
      </c>
      <c r="B62" s="17" t="n">
        <v>4476</v>
      </c>
      <c r="C62" s="18">
        <f>(5.0/B62*100)</f>
        <v/>
      </c>
      <c r="D62" s="19" t="n">
        <v>4471</v>
      </c>
      <c r="E62" s="18" t="n">
        <v>63.31711641</v>
      </c>
      <c r="F62" s="20" t="n">
        <v>0.70160236</v>
      </c>
      <c r="G62" s="18" t="n">
        <v>19.10726139</v>
      </c>
      <c r="H62" s="20" t="n">
        <v>0.55192377</v>
      </c>
      <c r="I62" s="18" t="n">
        <v>10.42208301</v>
      </c>
      <c r="J62" s="20" t="n">
        <v>0.39328794</v>
      </c>
      <c r="K62" s="18" t="n">
        <v>3.34264577</v>
      </c>
      <c r="L62" s="20" t="n">
        <v>0.2547077</v>
      </c>
      <c r="M62" s="18" t="n">
        <v>2.44277842</v>
      </c>
      <c r="N62" s="20" t="n">
        <v>0.26441115</v>
      </c>
      <c r="O62" s="18" t="n">
        <v>0.58527585</v>
      </c>
      <c r="P62" s="20" t="n">
        <v>0.13101018</v>
      </c>
      <c r="Q62" s="18" t="s">
        <v>182</v>
      </c>
      <c r="R62" s="20" t="s">
        <v>182</v>
      </c>
      <c r="S62" s="18" t="n">
        <v>0</v>
      </c>
      <c r="T62" s="20" t="n">
        <v>0</v>
      </c>
      <c r="U62" s="18" t="n">
        <v>0</v>
      </c>
      <c r="V62" s="20" t="n">
        <v>0</v>
      </c>
      <c r="W62" s="18" t="n">
        <v>0.78283914</v>
      </c>
      <c r="X62" s="20" t="n">
        <v>0.11935001</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(109.0/B67*100)</f>
        <v/>
      </c>
      <c r="D67" s="19" t="n">
        <v>6862</v>
      </c>
      <c r="E67" s="18" t="n">
        <v>62.86223052</v>
      </c>
      <c r="F67" s="20" t="n">
        <v>0.67118871</v>
      </c>
      <c r="G67" s="18" t="n">
        <v>13.47103396</v>
      </c>
      <c r="H67" s="20" t="n">
        <v>0.43513423</v>
      </c>
      <c r="I67" s="18" t="n">
        <v>8.15815096</v>
      </c>
      <c r="J67" s="20" t="n">
        <v>0.37739576</v>
      </c>
      <c r="K67" s="18" t="n">
        <v>4.16104478</v>
      </c>
      <c r="L67" s="20" t="n">
        <v>0.26227103</v>
      </c>
      <c r="M67" s="18" t="n">
        <v>1.90345376</v>
      </c>
      <c r="N67" s="20" t="n">
        <v>0.2098714</v>
      </c>
      <c r="O67" s="18" t="n">
        <v>4.25439598</v>
      </c>
      <c r="P67" s="20" t="n">
        <v>0.34243169</v>
      </c>
      <c r="Q67" s="18" t="s">
        <v>182</v>
      </c>
      <c r="R67" s="20" t="s">
        <v>182</v>
      </c>
      <c r="S67" s="18" t="n">
        <v>0</v>
      </c>
      <c r="T67" s="20" t="n">
        <v>0</v>
      </c>
      <c r="U67" s="18" t="n">
        <v>0</v>
      </c>
      <c r="V67" s="20" t="n">
        <v>0</v>
      </c>
      <c r="W67" s="18" t="n">
        <v>5.18969004</v>
      </c>
      <c r="X67" s="20" t="n">
        <v>0.39203468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36.12263483</v>
      </c>
      <c r="F70" s="20" t="n">
        <v>0.92140458</v>
      </c>
      <c r="G70" s="18" t="n">
        <v>16.6076101</v>
      </c>
      <c r="H70" s="20" t="n">
        <v>0.57734653</v>
      </c>
      <c r="I70" s="18" t="n">
        <v>16.05913389</v>
      </c>
      <c r="J70" s="20" t="n">
        <v>0.6221333</v>
      </c>
      <c r="K70" s="18" t="n">
        <v>14.01838015</v>
      </c>
      <c r="L70" s="20" t="n">
        <v>0.57639412</v>
      </c>
      <c r="M70" s="18" t="n">
        <v>9.33397195</v>
      </c>
      <c r="N70" s="20" t="n">
        <v>0.45531936</v>
      </c>
      <c r="O70" s="18" t="n">
        <v>0.78554432</v>
      </c>
      <c r="P70" s="20" t="n">
        <v>0.1032537</v>
      </c>
      <c r="Q70" s="18" t="s">
        <v>182</v>
      </c>
      <c r="R70" s="20" t="s">
        <v>182</v>
      </c>
      <c r="S70" s="18" t="n">
        <v>0</v>
      </c>
      <c r="T70" s="20" t="n">
        <v>0</v>
      </c>
      <c r="U70" s="18" t="n">
        <v>0</v>
      </c>
      <c r="V70" s="20" t="n">
        <v>0</v>
      </c>
      <c r="W70" s="18" t="n">
        <v>7.07272476</v>
      </c>
      <c r="X70" s="20" t="n">
        <v>0.59015658</v>
      </c>
    </row>
    <row r="71" spans="1:24">
      <c r="A71" s="15" t="s">
        <v>246</v>
      </c>
      <c r="B71" s="17" t="n">
        <v>6115</v>
      </c>
      <c r="C71" s="18">
        <f>(119.0/B71*100)</f>
        <v/>
      </c>
      <c r="D71" s="19" t="n">
        <v>5996</v>
      </c>
      <c r="E71" s="18" t="n">
        <v>61.87715595</v>
      </c>
      <c r="F71" s="20" t="n">
        <v>0.595373</v>
      </c>
      <c r="G71" s="18" t="n">
        <v>19.14015052</v>
      </c>
      <c r="H71" s="20" t="n">
        <v>0.41962905</v>
      </c>
      <c r="I71" s="18" t="n">
        <v>10.70627248</v>
      </c>
      <c r="J71" s="20" t="n">
        <v>0.40995331</v>
      </c>
      <c r="K71" s="18" t="n">
        <v>4.09907621</v>
      </c>
      <c r="L71" s="20" t="n">
        <v>0.25268568</v>
      </c>
      <c r="M71" s="18" t="n">
        <v>2.41683252</v>
      </c>
      <c r="N71" s="20" t="n">
        <v>0.22117219</v>
      </c>
      <c r="O71" s="18" t="n">
        <v>0.43865782</v>
      </c>
      <c r="P71" s="20" t="n">
        <v>0.07816818</v>
      </c>
      <c r="Q71" s="18" t="s">
        <v>182</v>
      </c>
      <c r="R71" s="20" t="s">
        <v>182</v>
      </c>
      <c r="S71" s="18" t="n">
        <v>0</v>
      </c>
      <c r="T71" s="20" t="n">
        <v>0</v>
      </c>
      <c r="U71" s="18" t="n">
        <v>0</v>
      </c>
      <c r="V71" s="20" t="n">
        <v>0</v>
      </c>
      <c r="W71" s="18" t="n">
        <v>1.32185451</v>
      </c>
      <c r="X71" s="20" t="n">
        <v>0.11408431</v>
      </c>
    </row>
    <row r="72" spans="1:24">
      <c r="A72" s="15" t="s">
        <v>247</v>
      </c>
      <c r="B72" s="17" t="n">
        <v>7708</v>
      </c>
      <c r="C72" s="18">
        <f>(9.0/B72*100)</f>
        <v/>
      </c>
      <c r="D72" s="19" t="n">
        <v>7699</v>
      </c>
      <c r="E72" s="18" t="n">
        <v>66.50201371</v>
      </c>
      <c r="F72" s="20" t="n">
        <v>0.70875288</v>
      </c>
      <c r="G72" s="18" t="n">
        <v>20.51188223</v>
      </c>
      <c r="H72" s="20" t="n">
        <v>0.54723554</v>
      </c>
      <c r="I72" s="18" t="n">
        <v>9.0829223</v>
      </c>
      <c r="J72" s="20" t="n">
        <v>0.38541806</v>
      </c>
      <c r="K72" s="18" t="n">
        <v>1.6002858</v>
      </c>
      <c r="L72" s="20" t="n">
        <v>0.17250404</v>
      </c>
      <c r="M72" s="18" t="n">
        <v>1.24553028</v>
      </c>
      <c r="N72" s="20" t="n">
        <v>0.14242476</v>
      </c>
      <c r="O72" s="18" t="n">
        <v>0.58568115</v>
      </c>
      <c r="P72" s="20" t="n">
        <v>0.09795208</v>
      </c>
      <c r="Q72" s="18" t="s">
        <v>182</v>
      </c>
      <c r="R72" s="20" t="s">
        <v>182</v>
      </c>
      <c r="S72" s="18" t="n">
        <v>0</v>
      </c>
      <c r="T72" s="20" t="n">
        <v>0</v>
      </c>
      <c r="U72" s="18" t="n">
        <v>0</v>
      </c>
      <c r="V72" s="20" t="n">
        <v>0</v>
      </c>
      <c r="W72" s="18" t="n">
        <v>0.47168453</v>
      </c>
      <c r="X72" s="20" t="n">
        <v>0.07991259000000001</v>
      </c>
    </row>
    <row r="73" spans="1:24">
      <c r="A73" s="15" t="s">
        <v>248</v>
      </c>
      <c r="B73" s="17" t="n">
        <v>8249</v>
      </c>
      <c r="C73" s="18">
        <f>(244.0/B73*100)</f>
        <v/>
      </c>
      <c r="D73" s="19" t="n">
        <v>8005</v>
      </c>
      <c r="E73" s="18" t="n">
        <v>22.22808272</v>
      </c>
      <c r="F73" s="20" t="n">
        <v>0.75043086</v>
      </c>
      <c r="G73" s="18" t="n">
        <v>20.86528239</v>
      </c>
      <c r="H73" s="20" t="n">
        <v>0.6523182</v>
      </c>
      <c r="I73" s="18" t="n">
        <v>26.12696721</v>
      </c>
      <c r="J73" s="20" t="n">
        <v>0.63535255</v>
      </c>
      <c r="K73" s="18" t="n">
        <v>16.86929635</v>
      </c>
      <c r="L73" s="20" t="n">
        <v>0.60864948</v>
      </c>
      <c r="M73" s="18" t="n">
        <v>9.19034387</v>
      </c>
      <c r="N73" s="20" t="n">
        <v>0.36953563</v>
      </c>
      <c r="O73" s="18" t="n">
        <v>2.4901841</v>
      </c>
      <c r="P73" s="20" t="n">
        <v>0.2501564</v>
      </c>
      <c r="Q73" s="18" t="s">
        <v>182</v>
      </c>
      <c r="R73" s="20" t="s">
        <v>182</v>
      </c>
      <c r="S73" s="18" t="n">
        <v>0</v>
      </c>
      <c r="T73" s="20" t="n">
        <v>0</v>
      </c>
      <c r="U73" s="18" t="n">
        <v>0</v>
      </c>
      <c r="V73" s="20" t="n">
        <v>0</v>
      </c>
      <c r="W73" s="18" t="n">
        <v>2.22984337</v>
      </c>
      <c r="X73" s="20" t="n">
        <v>0.23185697</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(285.0/B77*100)</f>
        <v/>
      </c>
      <c r="D77" s="19" t="n">
        <v>5777</v>
      </c>
      <c r="E77" s="18" t="n">
        <v>41.15686714</v>
      </c>
      <c r="F77" s="20" t="n">
        <v>1.04982027</v>
      </c>
      <c r="G77" s="18" t="n">
        <v>10.23561218</v>
      </c>
      <c r="H77" s="20" t="n">
        <v>0.42380696</v>
      </c>
      <c r="I77" s="18" t="n">
        <v>7.66391415</v>
      </c>
      <c r="J77" s="20" t="n">
        <v>0.37747693</v>
      </c>
      <c r="K77" s="18" t="n">
        <v>8.48454776</v>
      </c>
      <c r="L77" s="20" t="n">
        <v>0.42007372</v>
      </c>
      <c r="M77" s="18" t="n">
        <v>7.83594638</v>
      </c>
      <c r="N77" s="20" t="n">
        <v>0.40743221</v>
      </c>
      <c r="O77" s="18" t="n">
        <v>0.98965999</v>
      </c>
      <c r="P77" s="20" t="n">
        <v>0.117223</v>
      </c>
      <c r="Q77" s="18" t="s">
        <v>182</v>
      </c>
      <c r="R77" s="20" t="s">
        <v>182</v>
      </c>
      <c r="S77" s="18" t="n">
        <v>0</v>
      </c>
      <c r="T77" s="20" t="n">
        <v>0</v>
      </c>
      <c r="U77" s="18" t="n">
        <v>0</v>
      </c>
      <c r="V77" s="20" t="n">
        <v>0</v>
      </c>
      <c r="W77" s="18" t="n">
        <v>23.6334524</v>
      </c>
      <c r="X77" s="20" t="n">
        <v>1.16107008</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3.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340</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47.48930365</v>
      </c>
      <c r="F7" s="20" t="n">
        <v>0.69436041</v>
      </c>
      <c r="G7" s="18" t="n">
        <v>10.50115592</v>
      </c>
      <c r="H7" s="20" t="n">
        <v>0.31533178</v>
      </c>
      <c r="I7" s="18" t="n">
        <v>12.85966557</v>
      </c>
      <c r="J7" s="20" t="n">
        <v>0.3308316</v>
      </c>
      <c r="K7" s="18" t="n">
        <v>11.79441748</v>
      </c>
      <c r="L7" s="20" t="n">
        <v>0.41323358</v>
      </c>
      <c r="M7" s="18" t="n">
        <v>8.113646279999999</v>
      </c>
      <c r="N7" s="20" t="n">
        <v>0.33650687</v>
      </c>
      <c r="O7" s="18" t="n">
        <v>0.69382931</v>
      </c>
      <c r="P7" s="20" t="n">
        <v>0.0906033</v>
      </c>
      <c r="Q7" s="18" t="s">
        <v>182</v>
      </c>
      <c r="R7" s="20" t="s">
        <v>182</v>
      </c>
      <c r="S7" s="18" t="n">
        <v>0</v>
      </c>
      <c r="T7" s="20" t="n">
        <v>0</v>
      </c>
      <c r="U7" s="18" t="n">
        <v>0</v>
      </c>
      <c r="V7" s="20" t="n">
        <v>0</v>
      </c>
      <c r="W7" s="18" t="n">
        <v>8.547981780000001</v>
      </c>
      <c r="X7" s="20" t="n">
        <v>0.51123262</v>
      </c>
    </row>
    <row r="8" spans="1:24">
      <c r="A8" s="15" t="s">
        <v>183</v>
      </c>
      <c r="B8" s="17" t="n">
        <v>7007</v>
      </c>
      <c r="C8" s="18">
        <f>(206.0/B8*100)</f>
        <v/>
      </c>
      <c r="D8" s="19" t="n">
        <v>6801</v>
      </c>
      <c r="E8" s="18" t="n">
        <v>35.33569776</v>
      </c>
      <c r="F8" s="20" t="n">
        <v>0.740317</v>
      </c>
      <c r="G8" s="18" t="n">
        <v>6.89990122</v>
      </c>
      <c r="H8" s="20" t="n">
        <v>0.33018705</v>
      </c>
      <c r="I8" s="18" t="n">
        <v>11.38863996</v>
      </c>
      <c r="J8" s="20" t="n">
        <v>0.43158095</v>
      </c>
      <c r="K8" s="18" t="n">
        <v>17.94429623</v>
      </c>
      <c r="L8" s="20" t="n">
        <v>0.5675244</v>
      </c>
      <c r="M8" s="18" t="n">
        <v>22.28912571</v>
      </c>
      <c r="N8" s="20" t="n">
        <v>0.60227351</v>
      </c>
      <c r="O8" s="18" t="n">
        <v>0.38792697</v>
      </c>
      <c r="P8" s="20" t="n">
        <v>0.1017102</v>
      </c>
      <c r="Q8" s="18" t="s">
        <v>182</v>
      </c>
      <c r="R8" s="20" t="s">
        <v>182</v>
      </c>
      <c r="S8" s="18" t="n">
        <v>0.48688679</v>
      </c>
      <c r="T8" s="20" t="n">
        <v>0.11989486</v>
      </c>
      <c r="U8" s="18" t="n">
        <v>0</v>
      </c>
      <c r="V8" s="20" t="n">
        <v>0</v>
      </c>
      <c r="W8" s="18" t="n">
        <v>5.26752536</v>
      </c>
      <c r="X8" s="20" t="n">
        <v>0.4815221</v>
      </c>
    </row>
    <row r="9" spans="1:24">
      <c r="A9" s="15" t="s">
        <v>184</v>
      </c>
      <c r="B9" s="17" t="n">
        <v>9651</v>
      </c>
      <c r="C9" s="18">
        <f>(603.0/B9*100)</f>
        <v/>
      </c>
      <c r="D9" s="19" t="n">
        <v>9048</v>
      </c>
      <c r="E9" s="18" t="n">
        <v>56.26037713</v>
      </c>
      <c r="F9" s="20" t="n">
        <v>1.01817801</v>
      </c>
      <c r="G9" s="18" t="n">
        <v>8.121735599999999</v>
      </c>
      <c r="H9" s="20" t="n">
        <v>0.24838488</v>
      </c>
      <c r="I9" s="18" t="n">
        <v>9.78192086</v>
      </c>
      <c r="J9" s="20" t="n">
        <v>0.4254851</v>
      </c>
      <c r="K9" s="18" t="n">
        <v>9.17699691</v>
      </c>
      <c r="L9" s="20" t="n">
        <v>0.38749579</v>
      </c>
      <c r="M9" s="18" t="n">
        <v>7.05808449</v>
      </c>
      <c r="N9" s="20" t="n">
        <v>0.37780651</v>
      </c>
      <c r="O9" s="18" t="n">
        <v>0.05041086</v>
      </c>
      <c r="P9" s="20" t="n">
        <v>0.02005547</v>
      </c>
      <c r="Q9" s="18" t="s">
        <v>182</v>
      </c>
      <c r="R9" s="20" t="s">
        <v>182</v>
      </c>
      <c r="S9" s="18" t="n">
        <v>3.17680346</v>
      </c>
      <c r="T9" s="20" t="n">
        <v>0.56721648</v>
      </c>
      <c r="U9" s="18" t="n">
        <v>0</v>
      </c>
      <c r="V9" s="20" t="n">
        <v>0</v>
      </c>
      <c r="W9" s="18" t="n">
        <v>6.37367069</v>
      </c>
      <c r="X9" s="20" t="n">
        <v>0.54697366</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38.03043863</v>
      </c>
      <c r="F11" s="20" t="n">
        <v>1.07443881</v>
      </c>
      <c r="G11" s="18" t="n">
        <v>10.66431631</v>
      </c>
      <c r="H11" s="20" t="n">
        <v>0.4879341</v>
      </c>
      <c r="I11" s="18" t="n">
        <v>13.42392255</v>
      </c>
      <c r="J11" s="20" t="n">
        <v>0.49241295</v>
      </c>
      <c r="K11" s="18" t="n">
        <v>16.57072756</v>
      </c>
      <c r="L11" s="20" t="n">
        <v>0.63578036</v>
      </c>
      <c r="M11" s="18" t="n">
        <v>13.42141777</v>
      </c>
      <c r="N11" s="20" t="n">
        <v>0.53575115</v>
      </c>
      <c r="O11" s="18" t="n">
        <v>0.5135561</v>
      </c>
      <c r="P11" s="20" t="n">
        <v>0.12399462</v>
      </c>
      <c r="Q11" s="18" t="s">
        <v>182</v>
      </c>
      <c r="R11" s="20" t="s">
        <v>182</v>
      </c>
      <c r="S11" s="18" t="n">
        <v>0</v>
      </c>
      <c r="T11" s="20" t="n">
        <v>0</v>
      </c>
      <c r="U11" s="18" t="n">
        <v>0</v>
      </c>
      <c r="V11" s="20" t="n">
        <v>0</v>
      </c>
      <c r="W11" s="18" t="n">
        <v>7.37562108</v>
      </c>
      <c r="X11" s="20" t="n">
        <v>0.72066625</v>
      </c>
    </row>
    <row r="12" spans="1:24">
      <c r="A12" s="15" t="s">
        <v>187</v>
      </c>
      <c r="B12" s="17" t="n">
        <v>6894</v>
      </c>
      <c r="C12" s="18">
        <f>(128.0/B12*100)</f>
        <v/>
      </c>
      <c r="D12" s="19" t="n">
        <v>6766</v>
      </c>
      <c r="E12" s="18" t="n">
        <v>24.80745134</v>
      </c>
      <c r="F12" s="20" t="n">
        <v>0.90639383</v>
      </c>
      <c r="G12" s="18" t="n">
        <v>8.873898779999999</v>
      </c>
      <c r="H12" s="20" t="n">
        <v>0.43912175</v>
      </c>
      <c r="I12" s="18" t="n">
        <v>11.62229311</v>
      </c>
      <c r="J12" s="20" t="n">
        <v>0.3737422</v>
      </c>
      <c r="K12" s="18" t="n">
        <v>16.68689237</v>
      </c>
      <c r="L12" s="20" t="n">
        <v>0.57388045</v>
      </c>
      <c r="M12" s="18" t="n">
        <v>31.04610062</v>
      </c>
      <c r="N12" s="20" t="n">
        <v>0.78175758</v>
      </c>
      <c r="O12" s="18" t="n">
        <v>0.27950138</v>
      </c>
      <c r="P12" s="20" t="n">
        <v>0.06468574000000001</v>
      </c>
      <c r="Q12" s="18" t="s">
        <v>182</v>
      </c>
      <c r="R12" s="20" t="s">
        <v>182</v>
      </c>
      <c r="S12" s="18" t="n">
        <v>2.37582273</v>
      </c>
      <c r="T12" s="20" t="n">
        <v>0.5983856</v>
      </c>
      <c r="U12" s="18" t="n">
        <v>0</v>
      </c>
      <c r="V12" s="20" t="n">
        <v>0</v>
      </c>
      <c r="W12" s="18" t="n">
        <v>4.30803966</v>
      </c>
      <c r="X12" s="20" t="n">
        <v>0.46267031</v>
      </c>
    </row>
    <row r="13" spans="1:24">
      <c r="A13" s="15" t="s">
        <v>188</v>
      </c>
      <c r="B13" s="17" t="n">
        <v>7161</v>
      </c>
      <c r="C13" s="18">
        <f>(341.0/B13*100)</f>
        <v/>
      </c>
      <c r="D13" s="19" t="n">
        <v>6820</v>
      </c>
      <c r="E13" s="18" t="n">
        <v>14.31123749</v>
      </c>
      <c r="F13" s="20" t="n">
        <v>0.66595486</v>
      </c>
      <c r="G13" s="18" t="n">
        <v>7.45911224</v>
      </c>
      <c r="H13" s="20" t="n">
        <v>0.30796604</v>
      </c>
      <c r="I13" s="18" t="n">
        <v>14.73012413</v>
      </c>
      <c r="J13" s="20" t="n">
        <v>0.46742815</v>
      </c>
      <c r="K13" s="18" t="n">
        <v>22.97771611</v>
      </c>
      <c r="L13" s="20" t="n">
        <v>0.6255460900000001</v>
      </c>
      <c r="M13" s="18" t="n">
        <v>30.84622292</v>
      </c>
      <c r="N13" s="20" t="n">
        <v>0.7418123599999999</v>
      </c>
      <c r="O13" s="18" t="n">
        <v>0.21774859</v>
      </c>
      <c r="P13" s="20" t="n">
        <v>0.05258812</v>
      </c>
      <c r="Q13" s="18" t="s">
        <v>182</v>
      </c>
      <c r="R13" s="20" t="s">
        <v>182</v>
      </c>
      <c r="S13" s="18" t="n">
        <v>4.20553962</v>
      </c>
      <c r="T13" s="20" t="n">
        <v>0.48329408</v>
      </c>
      <c r="U13" s="18" t="n">
        <v>0</v>
      </c>
      <c r="V13" s="20" t="n">
        <v>0</v>
      </c>
      <c r="W13" s="18" t="n">
        <v>5.25229889</v>
      </c>
      <c r="X13" s="20" t="n">
        <v>0.48388029</v>
      </c>
    </row>
    <row r="14" spans="1:24">
      <c r="A14" s="15" t="s">
        <v>189</v>
      </c>
      <c r="B14" s="17" t="n">
        <v>5587</v>
      </c>
      <c r="C14" s="18">
        <f>(201.0/B14*100)</f>
        <v/>
      </c>
      <c r="D14" s="19" t="n">
        <v>5386</v>
      </c>
      <c r="E14" s="18" t="n">
        <v>63.71236283</v>
      </c>
      <c r="F14" s="20" t="n">
        <v>0.76630021</v>
      </c>
      <c r="G14" s="18" t="n">
        <v>8.152989529999999</v>
      </c>
      <c r="H14" s="20" t="n">
        <v>0.41645284</v>
      </c>
      <c r="I14" s="18" t="n">
        <v>7.91996877</v>
      </c>
      <c r="J14" s="20" t="n">
        <v>0.39181843</v>
      </c>
      <c r="K14" s="18" t="n">
        <v>9.282550390000001</v>
      </c>
      <c r="L14" s="20" t="n">
        <v>0.4436784</v>
      </c>
      <c r="M14" s="18" t="n">
        <v>8.12230916</v>
      </c>
      <c r="N14" s="20" t="n">
        <v>0.43253625</v>
      </c>
      <c r="O14" s="18" t="n">
        <v>0.61572988</v>
      </c>
      <c r="P14" s="20" t="n">
        <v>0.11404204</v>
      </c>
      <c r="Q14" s="18" t="s">
        <v>182</v>
      </c>
      <c r="R14" s="20" t="s">
        <v>182</v>
      </c>
      <c r="S14" s="18" t="n">
        <v>0</v>
      </c>
      <c r="T14" s="20" t="n">
        <v>0</v>
      </c>
      <c r="U14" s="18" t="n">
        <v>0</v>
      </c>
      <c r="V14" s="20" t="n">
        <v>0</v>
      </c>
      <c r="W14" s="18" t="n">
        <v>2.19408944</v>
      </c>
      <c r="X14" s="20" t="n">
        <v>0.20277176</v>
      </c>
    </row>
    <row r="15" spans="1:24">
      <c r="A15" s="15" t="s">
        <v>190</v>
      </c>
      <c r="B15" s="17" t="n">
        <v>5882</v>
      </c>
      <c r="C15" s="18">
        <f>(167.0/B15*100)</f>
        <v/>
      </c>
      <c r="D15" s="19" t="n">
        <v>5715</v>
      </c>
      <c r="E15" s="18" t="n">
        <v>13.8460662</v>
      </c>
      <c r="F15" s="20" t="n">
        <v>0.5658857</v>
      </c>
      <c r="G15" s="18" t="n">
        <v>8.44242131</v>
      </c>
      <c r="H15" s="20" t="n">
        <v>0.40867643</v>
      </c>
      <c r="I15" s="18" t="n">
        <v>13.96985543</v>
      </c>
      <c r="J15" s="20" t="n">
        <v>0.54069171</v>
      </c>
      <c r="K15" s="18" t="n">
        <v>27.54256482</v>
      </c>
      <c r="L15" s="20" t="n">
        <v>0.61741248</v>
      </c>
      <c r="M15" s="18" t="n">
        <v>31.191364</v>
      </c>
      <c r="N15" s="20" t="n">
        <v>0.78721707</v>
      </c>
      <c r="O15" s="18" t="n">
        <v>0.47262715</v>
      </c>
      <c r="P15" s="20" t="n">
        <v>0.10679646</v>
      </c>
      <c r="Q15" s="18" t="s">
        <v>182</v>
      </c>
      <c r="R15" s="20" t="s">
        <v>182</v>
      </c>
      <c r="S15" s="18" t="n">
        <v>1.03280075</v>
      </c>
      <c r="T15" s="20" t="n">
        <v>0.4629403</v>
      </c>
      <c r="U15" s="18" t="n">
        <v>0</v>
      </c>
      <c r="V15" s="20" t="n">
        <v>0</v>
      </c>
      <c r="W15" s="18" t="n">
        <v>3.50230033</v>
      </c>
      <c r="X15" s="20" t="n">
        <v>0.44812835</v>
      </c>
    </row>
    <row r="16" spans="1:24">
      <c r="A16" s="15" t="s">
        <v>191</v>
      </c>
      <c r="B16" s="17" t="n">
        <v>6108</v>
      </c>
      <c r="C16" s="18">
        <f>(274.0/B16*100)</f>
        <v/>
      </c>
      <c r="D16" s="19" t="n">
        <v>5834</v>
      </c>
      <c r="E16" s="18" t="n">
        <v>58.93158505</v>
      </c>
      <c r="F16" s="20" t="n">
        <v>0.92052524</v>
      </c>
      <c r="G16" s="18" t="n">
        <v>6.45791805</v>
      </c>
      <c r="H16" s="20" t="n">
        <v>0.3784566</v>
      </c>
      <c r="I16" s="18" t="n">
        <v>7.90599194</v>
      </c>
      <c r="J16" s="20" t="n">
        <v>0.35009371</v>
      </c>
      <c r="K16" s="18" t="n">
        <v>8.697337279999999</v>
      </c>
      <c r="L16" s="20" t="n">
        <v>0.42130514</v>
      </c>
      <c r="M16" s="18" t="n">
        <v>9.175599610000001</v>
      </c>
      <c r="N16" s="20" t="n">
        <v>0.41059169</v>
      </c>
      <c r="O16" s="18" t="n">
        <v>0.51490032</v>
      </c>
      <c r="P16" s="20" t="n">
        <v>0.08787782</v>
      </c>
      <c r="Q16" s="18" t="s">
        <v>182</v>
      </c>
      <c r="R16" s="20" t="s">
        <v>182</v>
      </c>
      <c r="S16" s="18" t="n">
        <v>0</v>
      </c>
      <c r="T16" s="20" t="n">
        <v>0</v>
      </c>
      <c r="U16" s="18" t="n">
        <v>0</v>
      </c>
      <c r="V16" s="20" t="n">
        <v>0</v>
      </c>
      <c r="W16" s="18" t="n">
        <v>8.316667750000001</v>
      </c>
      <c r="X16" s="20" t="n">
        <v>0.63950085</v>
      </c>
    </row>
    <row r="17" spans="1:24">
      <c r="A17" s="15" t="s">
        <v>192</v>
      </c>
      <c r="B17" s="17" t="n">
        <v>6504</v>
      </c>
      <c r="C17" s="18">
        <f>(810.0/B17*100)</f>
        <v/>
      </c>
      <c r="D17" s="19" t="n">
        <v>5694</v>
      </c>
      <c r="E17" s="18" t="n">
        <v>66.85964207000001</v>
      </c>
      <c r="F17" s="20" t="n">
        <v>0.90637802</v>
      </c>
      <c r="G17" s="18" t="n">
        <v>6.85215251</v>
      </c>
      <c r="H17" s="20" t="n">
        <v>0.35892638</v>
      </c>
      <c r="I17" s="18" t="n">
        <v>6.51190852</v>
      </c>
      <c r="J17" s="20" t="n">
        <v>0.35186767</v>
      </c>
      <c r="K17" s="18" t="n">
        <v>7.02281329</v>
      </c>
      <c r="L17" s="20" t="n">
        <v>0.40796766</v>
      </c>
      <c r="M17" s="18" t="n">
        <v>6.21991633</v>
      </c>
      <c r="N17" s="20" t="n">
        <v>0.41728107</v>
      </c>
      <c r="O17" s="18" t="n">
        <v>0</v>
      </c>
      <c r="P17" s="20" t="n">
        <v>0</v>
      </c>
      <c r="Q17" s="18" t="s">
        <v>182</v>
      </c>
      <c r="R17" s="20" t="s">
        <v>182</v>
      </c>
      <c r="S17" s="18" t="n">
        <v>2.60081431</v>
      </c>
      <c r="T17" s="20" t="n">
        <v>0.34581695</v>
      </c>
      <c r="U17" s="18" t="n">
        <v>0</v>
      </c>
      <c r="V17" s="20" t="n">
        <v>0</v>
      </c>
      <c r="W17" s="18" t="n">
        <v>3.93275298</v>
      </c>
      <c r="X17" s="20" t="n">
        <v>0.49915095</v>
      </c>
    </row>
    <row r="18" spans="1:24">
      <c r="A18" s="15" t="s">
        <v>193</v>
      </c>
      <c r="B18" s="17" t="n">
        <v>5532</v>
      </c>
      <c r="C18" s="18">
        <f>(40.0/B18*100)</f>
        <v/>
      </c>
      <c r="D18" s="19" t="n">
        <v>5492</v>
      </c>
      <c r="E18" s="18" t="n">
        <v>46.45758906</v>
      </c>
      <c r="F18" s="20" t="n">
        <v>1.13463953</v>
      </c>
      <c r="G18" s="18" t="n">
        <v>10.35654203</v>
      </c>
      <c r="H18" s="20" t="n">
        <v>0.43892027</v>
      </c>
      <c r="I18" s="18" t="n">
        <v>10.63937921</v>
      </c>
      <c r="J18" s="20" t="n">
        <v>0.49692796</v>
      </c>
      <c r="K18" s="18" t="n">
        <v>10.39072505</v>
      </c>
      <c r="L18" s="20" t="n">
        <v>0.44404452</v>
      </c>
      <c r="M18" s="18" t="n">
        <v>14.0016671</v>
      </c>
      <c r="N18" s="20" t="n">
        <v>0.66741372</v>
      </c>
      <c r="O18" s="18" t="n">
        <v>1.16433953</v>
      </c>
      <c r="P18" s="20" t="n">
        <v>0.19354156</v>
      </c>
      <c r="Q18" s="18" t="s">
        <v>182</v>
      </c>
      <c r="R18" s="20" t="s">
        <v>182</v>
      </c>
      <c r="S18" s="18" t="n">
        <v>0</v>
      </c>
      <c r="T18" s="20" t="n">
        <v>0</v>
      </c>
      <c r="U18" s="18" t="n">
        <v>0</v>
      </c>
      <c r="V18" s="20" t="n">
        <v>0</v>
      </c>
      <c r="W18" s="18" t="n">
        <v>6.98975803</v>
      </c>
      <c r="X18" s="20" t="n">
        <v>0.79134047</v>
      </c>
    </row>
    <row r="19" spans="1:24">
      <c r="A19" s="15" t="s">
        <v>194</v>
      </c>
      <c r="B19" s="17" t="n">
        <v>5658</v>
      </c>
      <c r="C19" s="18">
        <f>(192.0/B19*100)</f>
        <v/>
      </c>
      <c r="D19" s="19" t="n">
        <v>5466</v>
      </c>
      <c r="E19" s="18" t="n">
        <v>34.38467384</v>
      </c>
      <c r="F19" s="20" t="n">
        <v>1.08492026</v>
      </c>
      <c r="G19" s="18" t="n">
        <v>11.64480748</v>
      </c>
      <c r="H19" s="20" t="n">
        <v>0.4523172</v>
      </c>
      <c r="I19" s="18" t="n">
        <v>14.88829396</v>
      </c>
      <c r="J19" s="20" t="n">
        <v>0.55255342</v>
      </c>
      <c r="K19" s="18" t="n">
        <v>16.61207923</v>
      </c>
      <c r="L19" s="20" t="n">
        <v>0.55362604</v>
      </c>
      <c r="M19" s="18" t="n">
        <v>17.12673866</v>
      </c>
      <c r="N19" s="20" t="n">
        <v>0.62123471</v>
      </c>
      <c r="O19" s="18" t="n">
        <v>0.65102797</v>
      </c>
      <c r="P19" s="20" t="n">
        <v>0.13508465</v>
      </c>
      <c r="Q19" s="18" t="s">
        <v>182</v>
      </c>
      <c r="R19" s="20" t="s">
        <v>182</v>
      </c>
      <c r="S19" s="18" t="n">
        <v>0</v>
      </c>
      <c r="T19" s="20" t="n">
        <v>0</v>
      </c>
      <c r="U19" s="18" t="n">
        <v>0</v>
      </c>
      <c r="V19" s="20" t="n">
        <v>0</v>
      </c>
      <c r="W19" s="18" t="n">
        <v>4.69237885</v>
      </c>
      <c r="X19" s="20" t="n">
        <v>0.5044101600000001</v>
      </c>
    </row>
    <row r="20" spans="1:24">
      <c r="A20" s="15" t="s">
        <v>195</v>
      </c>
      <c r="B20" s="17" t="n">
        <v>3371</v>
      </c>
      <c r="C20" s="18">
        <f>(81.0/B20*100)</f>
        <v/>
      </c>
      <c r="D20" s="19" t="n">
        <v>3290</v>
      </c>
      <c r="E20" s="18" t="n">
        <v>30.45069365</v>
      </c>
      <c r="F20" s="20" t="n">
        <v>0.82572259</v>
      </c>
      <c r="G20" s="18" t="n">
        <v>11.56725197</v>
      </c>
      <c r="H20" s="20" t="n">
        <v>0.54819921</v>
      </c>
      <c r="I20" s="18" t="n">
        <v>17.64003663</v>
      </c>
      <c r="J20" s="20" t="n">
        <v>0.64707138</v>
      </c>
      <c r="K20" s="18" t="n">
        <v>20.36835988</v>
      </c>
      <c r="L20" s="20" t="n">
        <v>0.72770189</v>
      </c>
      <c r="M20" s="18" t="n">
        <v>15.07544892</v>
      </c>
      <c r="N20" s="20" t="n">
        <v>0.50883379</v>
      </c>
      <c r="O20" s="18" t="n">
        <v>0</v>
      </c>
      <c r="P20" s="20" t="n">
        <v>0</v>
      </c>
      <c r="Q20" s="18" t="s">
        <v>182</v>
      </c>
      <c r="R20" s="20" t="s">
        <v>182</v>
      </c>
      <c r="S20" s="18" t="n">
        <v>0</v>
      </c>
      <c r="T20" s="20" t="n">
        <v>0</v>
      </c>
      <c r="U20" s="18" t="n">
        <v>0</v>
      </c>
      <c r="V20" s="20" t="n">
        <v>0</v>
      </c>
      <c r="W20" s="18" t="n">
        <v>4.89820896</v>
      </c>
      <c r="X20" s="20" t="n">
        <v>0.3586881</v>
      </c>
    </row>
    <row r="21" spans="1:24">
      <c r="A21" s="15" t="s">
        <v>196</v>
      </c>
      <c r="B21" s="17" t="n">
        <v>5741</v>
      </c>
      <c r="C21" s="18">
        <f>(91.0/B21*100)</f>
        <v/>
      </c>
      <c r="D21" s="19" t="n">
        <v>5650</v>
      </c>
      <c r="E21" s="18" t="n">
        <v>62.26259459</v>
      </c>
      <c r="F21" s="20" t="n">
        <v>1.04080245</v>
      </c>
      <c r="G21" s="18" t="n">
        <v>7.38181347</v>
      </c>
      <c r="H21" s="20" t="n">
        <v>0.35914941</v>
      </c>
      <c r="I21" s="18" t="n">
        <v>9.0898416</v>
      </c>
      <c r="J21" s="20" t="n">
        <v>0.41301792</v>
      </c>
      <c r="K21" s="18" t="n">
        <v>8.3562788</v>
      </c>
      <c r="L21" s="20" t="n">
        <v>0.45155569</v>
      </c>
      <c r="M21" s="18" t="n">
        <v>10.22363853</v>
      </c>
      <c r="N21" s="20" t="n">
        <v>0.5963239299999999</v>
      </c>
      <c r="O21" s="18" t="n">
        <v>0.18239946</v>
      </c>
      <c r="P21" s="20" t="n">
        <v>0.05714949</v>
      </c>
      <c r="Q21" s="18" t="s">
        <v>182</v>
      </c>
      <c r="R21" s="20" t="s">
        <v>182</v>
      </c>
      <c r="S21" s="18" t="n">
        <v>0</v>
      </c>
      <c r="T21" s="20" t="n">
        <v>0</v>
      </c>
      <c r="U21" s="18" t="n">
        <v>0</v>
      </c>
      <c r="V21" s="20" t="n">
        <v>0</v>
      </c>
      <c r="W21" s="18" t="n">
        <v>2.50343356</v>
      </c>
      <c r="X21" s="20" t="n">
        <v>0.21392368</v>
      </c>
    </row>
    <row r="22" spans="1:24">
      <c r="A22" s="15" t="s">
        <v>197</v>
      </c>
      <c r="B22" s="17" t="n">
        <v>6598</v>
      </c>
      <c r="C22" s="18">
        <f>(103.0/B22*100)</f>
        <v/>
      </c>
      <c r="D22" s="19" t="n">
        <v>6495</v>
      </c>
      <c r="E22" s="18" t="n">
        <v>54.25643732</v>
      </c>
      <c r="F22" s="20" t="n">
        <v>1.46927912</v>
      </c>
      <c r="G22" s="18" t="n">
        <v>9.245667190000001</v>
      </c>
      <c r="H22" s="20" t="n">
        <v>0.47432687</v>
      </c>
      <c r="I22" s="18" t="n">
        <v>5.65652978</v>
      </c>
      <c r="J22" s="20" t="n">
        <v>0.29321423</v>
      </c>
      <c r="K22" s="18" t="n">
        <v>5.32988177</v>
      </c>
      <c r="L22" s="20" t="n">
        <v>0.3721207</v>
      </c>
      <c r="M22" s="18" t="n">
        <v>5.39910796</v>
      </c>
      <c r="N22" s="20" t="n">
        <v>0.35813427</v>
      </c>
      <c r="O22" s="18" t="n">
        <v>2.35966529</v>
      </c>
      <c r="P22" s="20" t="n">
        <v>0.31586335</v>
      </c>
      <c r="Q22" s="18" t="s">
        <v>182</v>
      </c>
      <c r="R22" s="20" t="s">
        <v>182</v>
      </c>
      <c r="S22" s="18" t="n">
        <v>10.38869837</v>
      </c>
      <c r="T22" s="20" t="n">
        <v>1.34138073</v>
      </c>
      <c r="U22" s="18" t="n">
        <v>0</v>
      </c>
      <c r="V22" s="20" t="n">
        <v>0</v>
      </c>
      <c r="W22" s="18" t="n">
        <v>7.36401231</v>
      </c>
      <c r="X22" s="20" t="n">
        <v>0.70498023</v>
      </c>
    </row>
    <row r="23" spans="1:24">
      <c r="A23" s="15" t="s">
        <v>198</v>
      </c>
      <c r="B23" s="17" t="n">
        <v>11583</v>
      </c>
      <c r="C23" s="18">
        <f>(535.0/B23*100)</f>
        <v/>
      </c>
      <c r="D23" s="19" t="n">
        <v>11048</v>
      </c>
      <c r="E23" s="18" t="n">
        <v>42.01922362</v>
      </c>
      <c r="F23" s="20" t="n">
        <v>0.88089063</v>
      </c>
      <c r="G23" s="18" t="n">
        <v>8.005965160000001</v>
      </c>
      <c r="H23" s="20" t="n">
        <v>0.36531836</v>
      </c>
      <c r="I23" s="18" t="n">
        <v>12.35336215</v>
      </c>
      <c r="J23" s="20" t="n">
        <v>0.57047327</v>
      </c>
      <c r="K23" s="18" t="n">
        <v>17.476824</v>
      </c>
      <c r="L23" s="20" t="n">
        <v>0.6064985899999999</v>
      </c>
      <c r="M23" s="18" t="n">
        <v>13.83121034</v>
      </c>
      <c r="N23" s="20" t="n">
        <v>0.54215421</v>
      </c>
      <c r="O23" s="18" t="n">
        <v>0.42204124</v>
      </c>
      <c r="P23" s="20" t="n">
        <v>0.10190301</v>
      </c>
      <c r="Q23" s="18" t="s">
        <v>182</v>
      </c>
      <c r="R23" s="20" t="s">
        <v>182</v>
      </c>
      <c r="S23" s="18" t="n">
        <v>0</v>
      </c>
      <c r="T23" s="20" t="n">
        <v>0</v>
      </c>
      <c r="U23" s="18" t="n">
        <v>0</v>
      </c>
      <c r="V23" s="20" t="n">
        <v>0</v>
      </c>
      <c r="W23" s="18" t="n">
        <v>5.89137349</v>
      </c>
      <c r="X23" s="20" t="n">
        <v>0.47804637</v>
      </c>
    </row>
    <row r="24" spans="1:24">
      <c r="A24" s="15" t="s">
        <v>199</v>
      </c>
      <c r="B24" s="17" t="n">
        <v>6647</v>
      </c>
      <c r="C24" s="18">
        <f>(27.0/B24*100)</f>
        <v/>
      </c>
      <c r="D24" s="19" t="n">
        <v>6620</v>
      </c>
      <c r="E24" s="18" t="n">
        <v>77.8459869</v>
      </c>
      <c r="F24" s="20" t="n">
        <v>1.1981577</v>
      </c>
      <c r="G24" s="18" t="n">
        <v>2.61166509</v>
      </c>
      <c r="H24" s="20" t="n">
        <v>0.18199783</v>
      </c>
      <c r="I24" s="18" t="n">
        <v>3.72916955</v>
      </c>
      <c r="J24" s="20" t="n">
        <v>0.29281076</v>
      </c>
      <c r="K24" s="18" t="n">
        <v>6.93301223</v>
      </c>
      <c r="L24" s="20" t="n">
        <v>0.49307405</v>
      </c>
      <c r="M24" s="18" t="n">
        <v>6.40408202</v>
      </c>
      <c r="N24" s="20" t="n">
        <v>0.60259186</v>
      </c>
      <c r="O24" s="18" t="n">
        <v>0.74363052</v>
      </c>
      <c r="P24" s="20" t="n">
        <v>0.13573651</v>
      </c>
      <c r="Q24" s="18" t="s">
        <v>182</v>
      </c>
      <c r="R24" s="20" t="s">
        <v>182</v>
      </c>
      <c r="S24" s="18" t="n">
        <v>0</v>
      </c>
      <c r="T24" s="20" t="n">
        <v>0</v>
      </c>
      <c r="U24" s="18" t="n">
        <v>0</v>
      </c>
      <c r="V24" s="20" t="n">
        <v>0</v>
      </c>
      <c r="W24" s="18" t="n">
        <v>1.7324537</v>
      </c>
      <c r="X24" s="20" t="n">
        <v>0.27472529</v>
      </c>
    </row>
    <row r="25" spans="1:24">
      <c r="A25" s="15" t="s">
        <v>200</v>
      </c>
      <c r="B25" s="17" t="n">
        <v>5581</v>
      </c>
      <c r="C25" s="18">
        <f>(28.0/B25*100)</f>
        <v/>
      </c>
      <c r="D25" s="19" t="n">
        <v>5553</v>
      </c>
      <c r="E25" s="18" t="n">
        <v>78.6751373</v>
      </c>
      <c r="F25" s="20" t="n">
        <v>0.97499114</v>
      </c>
      <c r="G25" s="18" t="n">
        <v>6.68502639</v>
      </c>
      <c r="H25" s="20" t="n">
        <v>0.38439467</v>
      </c>
      <c r="I25" s="18" t="n">
        <v>7.21644928</v>
      </c>
      <c r="J25" s="20" t="n">
        <v>0.47305129</v>
      </c>
      <c r="K25" s="18" t="n">
        <v>4.41423394</v>
      </c>
      <c r="L25" s="20" t="n">
        <v>0.42574524</v>
      </c>
      <c r="M25" s="18" t="n">
        <v>2.08653767</v>
      </c>
      <c r="N25" s="20" t="n">
        <v>0.20850838</v>
      </c>
      <c r="O25" s="18" t="n">
        <v>0.26888821</v>
      </c>
      <c r="P25" s="20" t="n">
        <v>0.07687529999999999</v>
      </c>
      <c r="Q25" s="18" t="s">
        <v>182</v>
      </c>
      <c r="R25" s="20" t="s">
        <v>182</v>
      </c>
      <c r="S25" s="18" t="n">
        <v>0</v>
      </c>
      <c r="T25" s="20" t="n">
        <v>0</v>
      </c>
      <c r="U25" s="18" t="n">
        <v>0</v>
      </c>
      <c r="V25" s="20" t="n">
        <v>0</v>
      </c>
      <c r="W25" s="18" t="n">
        <v>0.65372721</v>
      </c>
      <c r="X25" s="20" t="n">
        <v>0.13342921</v>
      </c>
    </row>
    <row r="26" spans="1:24">
      <c r="A26" s="15" t="s">
        <v>201</v>
      </c>
      <c r="B26" s="17" t="n">
        <v>4869</v>
      </c>
      <c r="C26" s="18">
        <f>(108.0/B26*100)</f>
        <v/>
      </c>
      <c r="D26" s="19" t="n">
        <v>4761</v>
      </c>
      <c r="E26" s="18" t="n">
        <v>29.4199854</v>
      </c>
      <c r="F26" s="20" t="n">
        <v>0.9574439300000001</v>
      </c>
      <c r="G26" s="18" t="n">
        <v>11.78484174</v>
      </c>
      <c r="H26" s="20" t="n">
        <v>0.48568654</v>
      </c>
      <c r="I26" s="18" t="n">
        <v>14.66459281</v>
      </c>
      <c r="J26" s="20" t="n">
        <v>0.51153978</v>
      </c>
      <c r="K26" s="18" t="n">
        <v>22.31483064</v>
      </c>
      <c r="L26" s="20" t="n">
        <v>0.64186086</v>
      </c>
      <c r="M26" s="18" t="n">
        <v>19.57998277</v>
      </c>
      <c r="N26" s="20" t="n">
        <v>0.66490871</v>
      </c>
      <c r="O26" s="18" t="n">
        <v>0</v>
      </c>
      <c r="P26" s="20" t="n">
        <v>0</v>
      </c>
      <c r="Q26" s="18" t="s">
        <v>182</v>
      </c>
      <c r="R26" s="20" t="s">
        <v>182</v>
      </c>
      <c r="S26" s="18" t="n">
        <v>0</v>
      </c>
      <c r="T26" s="20" t="n">
        <v>0</v>
      </c>
      <c r="U26" s="18" t="n">
        <v>0</v>
      </c>
      <c r="V26" s="20" t="n">
        <v>0</v>
      </c>
      <c r="W26" s="18" t="n">
        <v>2.23576664</v>
      </c>
      <c r="X26" s="20" t="n">
        <v>0.22417291</v>
      </c>
    </row>
    <row r="27" spans="1:24">
      <c r="A27" s="15" t="s">
        <v>202</v>
      </c>
      <c r="B27" s="17" t="n">
        <v>5299</v>
      </c>
      <c r="C27" s="18">
        <f>(207.0/B27*100)</f>
        <v/>
      </c>
      <c r="D27" s="19" t="n">
        <v>5092</v>
      </c>
      <c r="E27" s="18" t="n">
        <v>47.74538625</v>
      </c>
      <c r="F27" s="20" t="n">
        <v>0.70925348</v>
      </c>
      <c r="G27" s="18" t="n">
        <v>8.37361396</v>
      </c>
      <c r="H27" s="20" t="n">
        <v>0.3847448</v>
      </c>
      <c r="I27" s="18" t="n">
        <v>11.51543304</v>
      </c>
      <c r="J27" s="20" t="n">
        <v>0.46565579</v>
      </c>
      <c r="K27" s="18" t="n">
        <v>11.03455993</v>
      </c>
      <c r="L27" s="20" t="n">
        <v>0.43883728</v>
      </c>
      <c r="M27" s="18" t="n">
        <v>10.42980827</v>
      </c>
      <c r="N27" s="20" t="n">
        <v>0.41256975</v>
      </c>
      <c r="O27" s="18" t="n">
        <v>1.2158131</v>
      </c>
      <c r="P27" s="20" t="n">
        <v>0.13703454</v>
      </c>
      <c r="Q27" s="18" t="s">
        <v>182</v>
      </c>
      <c r="R27" s="20" t="s">
        <v>182</v>
      </c>
      <c r="S27" s="18" t="n">
        <v>0</v>
      </c>
      <c r="T27" s="20" t="n">
        <v>0</v>
      </c>
      <c r="U27" s="18" t="n">
        <v>0</v>
      </c>
      <c r="V27" s="20" t="n">
        <v>0</v>
      </c>
      <c r="W27" s="18" t="n">
        <v>9.68538547</v>
      </c>
      <c r="X27" s="20" t="n">
        <v>0.41463454</v>
      </c>
    </row>
    <row r="28" spans="1:24">
      <c r="A28" s="15" t="s">
        <v>203</v>
      </c>
      <c r="B28" s="17" t="n">
        <v>7568</v>
      </c>
      <c r="C28" s="18">
        <f>(141.0/B28*100)</f>
        <v/>
      </c>
      <c r="D28" s="19" t="n">
        <v>7427</v>
      </c>
      <c r="E28" s="18" t="n">
        <v>60.94043519</v>
      </c>
      <c r="F28" s="20" t="n">
        <v>1.01728306</v>
      </c>
      <c r="G28" s="18" t="n">
        <v>11.04209255</v>
      </c>
      <c r="H28" s="20" t="n">
        <v>0.42452867</v>
      </c>
      <c r="I28" s="18" t="n">
        <v>11.00783357</v>
      </c>
      <c r="J28" s="20" t="n">
        <v>0.47793901</v>
      </c>
      <c r="K28" s="18" t="n">
        <v>8.0529236</v>
      </c>
      <c r="L28" s="20" t="n">
        <v>0.46120025</v>
      </c>
      <c r="M28" s="18" t="n">
        <v>5.02262734</v>
      </c>
      <c r="N28" s="20" t="n">
        <v>0.33984976</v>
      </c>
      <c r="O28" s="18" t="n">
        <v>2.26413761</v>
      </c>
      <c r="P28" s="20" t="n">
        <v>0.33124068</v>
      </c>
      <c r="Q28" s="18" t="s">
        <v>182</v>
      </c>
      <c r="R28" s="20" t="s">
        <v>182</v>
      </c>
      <c r="S28" s="18" t="n">
        <v>0</v>
      </c>
      <c r="T28" s="20" t="n">
        <v>0</v>
      </c>
      <c r="U28" s="18" t="n">
        <v>0</v>
      </c>
      <c r="V28" s="20" t="n">
        <v>0</v>
      </c>
      <c r="W28" s="18" t="n">
        <v>1.66995014</v>
      </c>
      <c r="X28" s="20" t="n">
        <v>0.35369136</v>
      </c>
    </row>
    <row r="29" spans="1:24">
      <c r="A29" s="15" t="s">
        <v>204</v>
      </c>
      <c r="B29" s="17" t="n">
        <v>5385</v>
      </c>
      <c r="C29" s="18">
        <f>(37.0/B29*100)</f>
        <v/>
      </c>
      <c r="D29" s="19" t="n">
        <v>5348</v>
      </c>
      <c r="E29" s="18" t="n">
        <v>31.1475017</v>
      </c>
      <c r="F29" s="20" t="n">
        <v>1.06149841</v>
      </c>
      <c r="G29" s="18" t="n">
        <v>6.96606092</v>
      </c>
      <c r="H29" s="20" t="n">
        <v>0.37526922</v>
      </c>
      <c r="I29" s="18" t="n">
        <v>10.02142095</v>
      </c>
      <c r="J29" s="20" t="n">
        <v>0.48503633</v>
      </c>
      <c r="K29" s="18" t="n">
        <v>23.33583373</v>
      </c>
      <c r="L29" s="20" t="n">
        <v>0.7702616799999999</v>
      </c>
      <c r="M29" s="18" t="n">
        <v>24.25287689</v>
      </c>
      <c r="N29" s="20" t="n">
        <v>0.84273146</v>
      </c>
      <c r="O29" s="18" t="n">
        <v>0.11230563</v>
      </c>
      <c r="P29" s="20" t="n">
        <v>0.03615354</v>
      </c>
      <c r="Q29" s="18" t="s">
        <v>182</v>
      </c>
      <c r="R29" s="20" t="s">
        <v>182</v>
      </c>
      <c r="S29" s="18" t="n">
        <v>2.76962022</v>
      </c>
      <c r="T29" s="20" t="n">
        <v>0.2415476</v>
      </c>
      <c r="U29" s="18" t="n">
        <v>0</v>
      </c>
      <c r="V29" s="20" t="n">
        <v>0</v>
      </c>
      <c r="W29" s="18" t="n">
        <v>1.39437995</v>
      </c>
      <c r="X29" s="20" t="n">
        <v>0.24016584</v>
      </c>
    </row>
    <row r="30" spans="1:24">
      <c r="A30" s="15" t="s">
        <v>205</v>
      </c>
      <c r="B30" s="17" t="n">
        <v>4520</v>
      </c>
      <c r="C30" s="18">
        <f>(618.0/B30*100)</f>
        <v/>
      </c>
      <c r="D30" s="19" t="n">
        <v>3902</v>
      </c>
      <c r="E30" s="18" t="n">
        <v>35.82029349</v>
      </c>
      <c r="F30" s="20" t="n">
        <v>1.00829724</v>
      </c>
      <c r="G30" s="18" t="n">
        <v>11.26018142</v>
      </c>
      <c r="H30" s="20" t="n">
        <v>0.63390506</v>
      </c>
      <c r="I30" s="18" t="n">
        <v>16.89533982</v>
      </c>
      <c r="J30" s="20" t="n">
        <v>0.67063565</v>
      </c>
      <c r="K30" s="18" t="n">
        <v>16.55847198</v>
      </c>
      <c r="L30" s="20" t="n">
        <v>0.61040423</v>
      </c>
      <c r="M30" s="18" t="n">
        <v>12.32360404</v>
      </c>
      <c r="N30" s="20" t="n">
        <v>0.66155843</v>
      </c>
      <c r="O30" s="18" t="n">
        <v>0.81601138</v>
      </c>
      <c r="P30" s="20" t="n">
        <v>0.15799947</v>
      </c>
      <c r="Q30" s="18" t="s">
        <v>182</v>
      </c>
      <c r="R30" s="20" t="s">
        <v>182</v>
      </c>
      <c r="S30" s="18" t="n">
        <v>0</v>
      </c>
      <c r="T30" s="20" t="n">
        <v>0</v>
      </c>
      <c r="U30" s="18" t="n">
        <v>0</v>
      </c>
      <c r="V30" s="20" t="n">
        <v>0</v>
      </c>
      <c r="W30" s="18" t="n">
        <v>6.32609788</v>
      </c>
      <c r="X30" s="20" t="n">
        <v>0.64156123</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61.34832478</v>
      </c>
      <c r="F32" s="20" t="n">
        <v>1.11051575</v>
      </c>
      <c r="G32" s="18" t="n">
        <v>8.58012544</v>
      </c>
      <c r="H32" s="20" t="n">
        <v>0.3993337</v>
      </c>
      <c r="I32" s="18" t="n">
        <v>9.267582170000001</v>
      </c>
      <c r="J32" s="20" t="n">
        <v>0.51812074</v>
      </c>
      <c r="K32" s="18" t="n">
        <v>8.66823539</v>
      </c>
      <c r="L32" s="20" t="n">
        <v>0.43689379</v>
      </c>
      <c r="M32" s="18" t="n">
        <v>9.30770188</v>
      </c>
      <c r="N32" s="20" t="n">
        <v>0.52264903</v>
      </c>
      <c r="O32" s="18" t="n">
        <v>0.34537035</v>
      </c>
      <c r="P32" s="20" t="n">
        <v>0.08413879</v>
      </c>
      <c r="Q32" s="18" t="s">
        <v>182</v>
      </c>
      <c r="R32" s="20" t="s">
        <v>182</v>
      </c>
      <c r="S32" s="18" t="n">
        <v>0</v>
      </c>
      <c r="T32" s="20" t="n">
        <v>0</v>
      </c>
      <c r="U32" s="18" t="n">
        <v>0</v>
      </c>
      <c r="V32" s="20" t="n">
        <v>0</v>
      </c>
      <c r="W32" s="18" t="n">
        <v>2.48265999</v>
      </c>
      <c r="X32" s="20" t="n">
        <v>0.29686854</v>
      </c>
    </row>
    <row r="33" spans="1:24">
      <c r="A33" s="15" t="s">
        <v>208</v>
      </c>
      <c r="B33" s="17" t="n">
        <v>7325</v>
      </c>
      <c r="C33" s="18">
        <f>(254.0/B33*100)</f>
        <v/>
      </c>
      <c r="D33" s="19" t="n">
        <v>7071</v>
      </c>
      <c r="E33" s="18" t="n">
        <v>35.38313958</v>
      </c>
      <c r="F33" s="20" t="n">
        <v>0.88970516</v>
      </c>
      <c r="G33" s="18" t="n">
        <v>13.52592052</v>
      </c>
      <c r="H33" s="20" t="n">
        <v>0.49961491</v>
      </c>
      <c r="I33" s="18" t="n">
        <v>17.20043222</v>
      </c>
      <c r="J33" s="20" t="n">
        <v>0.5032397199999999</v>
      </c>
      <c r="K33" s="18" t="n">
        <v>17.40931575</v>
      </c>
      <c r="L33" s="20" t="n">
        <v>0.59363009</v>
      </c>
      <c r="M33" s="18" t="n">
        <v>13.26969009</v>
      </c>
      <c r="N33" s="20" t="n">
        <v>0.5589470600000001</v>
      </c>
      <c r="O33" s="18" t="n">
        <v>0.23170857</v>
      </c>
      <c r="P33" s="20" t="n">
        <v>0.0611756</v>
      </c>
      <c r="Q33" s="18" t="s">
        <v>182</v>
      </c>
      <c r="R33" s="20" t="s">
        <v>182</v>
      </c>
      <c r="S33" s="18" t="n">
        <v>0</v>
      </c>
      <c r="T33" s="20" t="n">
        <v>0</v>
      </c>
      <c r="U33" s="18" t="n">
        <v>0</v>
      </c>
      <c r="V33" s="20" t="n">
        <v>0</v>
      </c>
      <c r="W33" s="18" t="n">
        <v>2.97979327</v>
      </c>
      <c r="X33" s="20" t="n">
        <v>0.31983522</v>
      </c>
    </row>
    <row r="34" spans="1:24">
      <c r="A34" s="15" t="s">
        <v>209</v>
      </c>
      <c r="B34" s="17" t="n">
        <v>6350</v>
      </c>
      <c r="C34" s="18">
        <f>(94.0/B34*100)</f>
        <v/>
      </c>
      <c r="D34" s="19" t="n">
        <v>6256</v>
      </c>
      <c r="E34" s="18" t="n">
        <v>31.30899952</v>
      </c>
      <c r="F34" s="20" t="n">
        <v>0.85120467</v>
      </c>
      <c r="G34" s="18" t="n">
        <v>12.26284012</v>
      </c>
      <c r="H34" s="20" t="n">
        <v>0.48008551</v>
      </c>
      <c r="I34" s="18" t="n">
        <v>12.35004029</v>
      </c>
      <c r="J34" s="20" t="n">
        <v>0.41658634</v>
      </c>
      <c r="K34" s="18" t="n">
        <v>16.69862887</v>
      </c>
      <c r="L34" s="20" t="n">
        <v>0.62570886</v>
      </c>
      <c r="M34" s="18" t="n">
        <v>18.43389216</v>
      </c>
      <c r="N34" s="20" t="n">
        <v>0.6486307100000001</v>
      </c>
      <c r="O34" s="18" t="n">
        <v>1.167785</v>
      </c>
      <c r="P34" s="20" t="n">
        <v>0.13813466</v>
      </c>
      <c r="Q34" s="18" t="s">
        <v>182</v>
      </c>
      <c r="R34" s="20" t="s">
        <v>182</v>
      </c>
      <c r="S34" s="18" t="n">
        <v>2.58271473</v>
      </c>
      <c r="T34" s="20" t="n">
        <v>0.5357605</v>
      </c>
      <c r="U34" s="18" t="n">
        <v>0</v>
      </c>
      <c r="V34" s="20" t="n">
        <v>0</v>
      </c>
      <c r="W34" s="18" t="n">
        <v>5.19509932</v>
      </c>
      <c r="X34" s="20" t="n">
        <v>0.4867496</v>
      </c>
    </row>
    <row r="35" spans="1:24">
      <c r="A35" s="15" t="s">
        <v>210</v>
      </c>
      <c r="B35" s="17" t="n">
        <v>6406</v>
      </c>
      <c r="C35" s="18">
        <f>(85.0/B35*100)</f>
        <v/>
      </c>
      <c r="D35" s="19" t="n">
        <v>6321</v>
      </c>
      <c r="E35" s="18" t="n">
        <v>38.09811313</v>
      </c>
      <c r="F35" s="20" t="n">
        <v>0.7670416</v>
      </c>
      <c r="G35" s="18" t="n">
        <v>11.890443</v>
      </c>
      <c r="H35" s="20" t="n">
        <v>0.50542</v>
      </c>
      <c r="I35" s="18" t="n">
        <v>14.80743178</v>
      </c>
      <c r="J35" s="20" t="n">
        <v>0.5940307</v>
      </c>
      <c r="K35" s="18" t="n">
        <v>16.43035708</v>
      </c>
      <c r="L35" s="20" t="n">
        <v>0.62819563</v>
      </c>
      <c r="M35" s="18" t="n">
        <v>13.66699559</v>
      </c>
      <c r="N35" s="20" t="n">
        <v>0.52410369</v>
      </c>
      <c r="O35" s="18" t="n">
        <v>0.52996705</v>
      </c>
      <c r="P35" s="20" t="n">
        <v>0.09334579</v>
      </c>
      <c r="Q35" s="18" t="s">
        <v>182</v>
      </c>
      <c r="R35" s="20" t="s">
        <v>182</v>
      </c>
      <c r="S35" s="18" t="n">
        <v>1.04517571</v>
      </c>
      <c r="T35" s="20" t="n">
        <v>0.05708772</v>
      </c>
      <c r="U35" s="18" t="n">
        <v>0</v>
      </c>
      <c r="V35" s="20" t="n">
        <v>0</v>
      </c>
      <c r="W35" s="18" t="n">
        <v>3.53151665</v>
      </c>
      <c r="X35" s="20" t="n">
        <v>0.21358833</v>
      </c>
    </row>
    <row r="36" spans="1:24">
      <c r="A36" s="15" t="s">
        <v>211</v>
      </c>
      <c r="B36" s="17" t="n">
        <v>6736</v>
      </c>
      <c r="C36" s="18">
        <f>(67.0/B36*100)</f>
        <v/>
      </c>
      <c r="D36" s="19" t="n">
        <v>6669</v>
      </c>
      <c r="E36" s="18" t="n">
        <v>62.98035295</v>
      </c>
      <c r="F36" s="20" t="n">
        <v>1.0992995</v>
      </c>
      <c r="G36" s="18" t="n">
        <v>7.50315208</v>
      </c>
      <c r="H36" s="20" t="n">
        <v>0.41336385</v>
      </c>
      <c r="I36" s="18" t="n">
        <v>8.04720751</v>
      </c>
      <c r="J36" s="20" t="n">
        <v>0.42115336</v>
      </c>
      <c r="K36" s="18" t="n">
        <v>10.01903798</v>
      </c>
      <c r="L36" s="20" t="n">
        <v>0.5417242</v>
      </c>
      <c r="M36" s="18" t="n">
        <v>7.75584435</v>
      </c>
      <c r="N36" s="20" t="n">
        <v>0.48683811</v>
      </c>
      <c r="O36" s="18" t="n">
        <v>0.41658434</v>
      </c>
      <c r="P36" s="20" t="n">
        <v>0.08148635</v>
      </c>
      <c r="Q36" s="18" t="s">
        <v>182</v>
      </c>
      <c r="R36" s="20" t="s">
        <v>182</v>
      </c>
      <c r="S36" s="18" t="n">
        <v>0</v>
      </c>
      <c r="T36" s="20" t="n">
        <v>0</v>
      </c>
      <c r="U36" s="18" t="n">
        <v>0</v>
      </c>
      <c r="V36" s="20" t="n">
        <v>0</v>
      </c>
      <c r="W36" s="18" t="n">
        <v>3.2778208</v>
      </c>
      <c r="X36" s="20" t="n">
        <v>0.30254478</v>
      </c>
    </row>
    <row r="37" spans="1:24">
      <c r="A37" s="15" t="s">
        <v>212</v>
      </c>
      <c r="B37" s="17" t="n">
        <v>5458</v>
      </c>
      <c r="C37" s="18">
        <f>(306.0/B37*100)</f>
        <v/>
      </c>
      <c r="D37" s="19" t="n">
        <v>5152</v>
      </c>
      <c r="E37" s="18" t="n">
        <v>32.81511962</v>
      </c>
      <c r="F37" s="20" t="n">
        <v>1.10060462</v>
      </c>
      <c r="G37" s="18" t="n">
        <v>11.49774604</v>
      </c>
      <c r="H37" s="20" t="n">
        <v>0.38517579</v>
      </c>
      <c r="I37" s="18" t="n">
        <v>15.35328576</v>
      </c>
      <c r="J37" s="20" t="n">
        <v>0.44903147</v>
      </c>
      <c r="K37" s="18" t="n">
        <v>16.11770667</v>
      </c>
      <c r="L37" s="20" t="n">
        <v>0.61980546</v>
      </c>
      <c r="M37" s="18" t="n">
        <v>13.98107175</v>
      </c>
      <c r="N37" s="20" t="n">
        <v>0.54030362</v>
      </c>
      <c r="O37" s="18" t="n">
        <v>0.79305306</v>
      </c>
      <c r="P37" s="20" t="n">
        <v>0.14061226</v>
      </c>
      <c r="Q37" s="18" t="s">
        <v>182</v>
      </c>
      <c r="R37" s="20" t="s">
        <v>182</v>
      </c>
      <c r="S37" s="18" t="n">
        <v>0</v>
      </c>
      <c r="T37" s="20" t="n">
        <v>0</v>
      </c>
      <c r="U37" s="18" t="n">
        <v>0</v>
      </c>
      <c r="V37" s="20" t="n">
        <v>0</v>
      </c>
      <c r="W37" s="18" t="n">
        <v>9.44201709</v>
      </c>
      <c r="X37" s="20" t="n">
        <v>0.85811823</v>
      </c>
    </row>
    <row r="38" spans="1:24">
      <c r="A38" s="15" t="s">
        <v>213</v>
      </c>
      <c r="B38" s="17" t="n">
        <v>5860</v>
      </c>
      <c r="C38" s="18">
        <f>(75.0/B38*100)</f>
        <v/>
      </c>
      <c r="D38" s="19" t="n">
        <v>5785</v>
      </c>
      <c r="E38" s="18" t="n">
        <v>53.90840603</v>
      </c>
      <c r="F38" s="20" t="n">
        <v>1.15303936</v>
      </c>
      <c r="G38" s="18" t="n">
        <v>8.08365966</v>
      </c>
      <c r="H38" s="20" t="n">
        <v>0.42621204</v>
      </c>
      <c r="I38" s="18" t="n">
        <v>10.72573546</v>
      </c>
      <c r="J38" s="20" t="n">
        <v>0.49108554</v>
      </c>
      <c r="K38" s="18" t="n">
        <v>10.32362069</v>
      </c>
      <c r="L38" s="20" t="n">
        <v>0.73087028</v>
      </c>
      <c r="M38" s="18" t="n">
        <v>9.64058747</v>
      </c>
      <c r="N38" s="20" t="n">
        <v>0.5343191</v>
      </c>
      <c r="O38" s="18" t="n">
        <v>0.63992822</v>
      </c>
      <c r="P38" s="20" t="n">
        <v>0.12672711</v>
      </c>
      <c r="Q38" s="18" t="s">
        <v>182</v>
      </c>
      <c r="R38" s="20" t="s">
        <v>182</v>
      </c>
      <c r="S38" s="18" t="n">
        <v>0</v>
      </c>
      <c r="T38" s="20" t="n">
        <v>0</v>
      </c>
      <c r="U38" s="18" t="n">
        <v>0</v>
      </c>
      <c r="V38" s="20" t="n">
        <v>0</v>
      </c>
      <c r="W38" s="18" t="n">
        <v>6.67806246</v>
      </c>
      <c r="X38" s="20" t="n">
        <v>0.57456679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51.92513186</v>
      </c>
      <c r="F40" s="20" t="n">
        <v>1.37493746</v>
      </c>
      <c r="G40" s="18" t="n">
        <v>7.60341729</v>
      </c>
      <c r="H40" s="20" t="n">
        <v>0.46322347</v>
      </c>
      <c r="I40" s="18" t="n">
        <v>9.04480221</v>
      </c>
      <c r="J40" s="20" t="n">
        <v>0.50941641</v>
      </c>
      <c r="K40" s="18" t="n">
        <v>9.04714162</v>
      </c>
      <c r="L40" s="20" t="n">
        <v>0.50037144</v>
      </c>
      <c r="M40" s="18" t="n">
        <v>7.61355284</v>
      </c>
      <c r="N40" s="20" t="n">
        <v>0.4969322</v>
      </c>
      <c r="O40" s="18" t="n">
        <v>0.41431395</v>
      </c>
      <c r="P40" s="20" t="n">
        <v>0.09618943000000001</v>
      </c>
      <c r="Q40" s="18" t="s">
        <v>182</v>
      </c>
      <c r="R40" s="20" t="s">
        <v>182</v>
      </c>
      <c r="S40" s="18" t="n">
        <v>9.01702427</v>
      </c>
      <c r="T40" s="20" t="n">
        <v>0.20109403</v>
      </c>
      <c r="U40" s="18" t="n">
        <v>0</v>
      </c>
      <c r="V40" s="20" t="n">
        <v>0</v>
      </c>
      <c r="W40" s="18" t="n">
        <v>5.33461596</v>
      </c>
      <c r="X40" s="20" t="n">
        <v>0.75592025</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37.66349084</v>
      </c>
      <c r="F46" s="20" t="n">
        <v>0.91028311</v>
      </c>
      <c r="G46" s="18" t="n">
        <v>7.27441194</v>
      </c>
      <c r="H46" s="20" t="n">
        <v>0.27814827</v>
      </c>
      <c r="I46" s="18" t="n">
        <v>5.80348208</v>
      </c>
      <c r="J46" s="20" t="n">
        <v>0.26218794</v>
      </c>
      <c r="K46" s="18" t="n">
        <v>7.32952348</v>
      </c>
      <c r="L46" s="20" t="n">
        <v>0.34950774</v>
      </c>
      <c r="M46" s="18" t="n">
        <v>5.55019999</v>
      </c>
      <c r="N46" s="20" t="n">
        <v>0.25326149</v>
      </c>
      <c r="O46" s="18" t="n">
        <v>1.14332785</v>
      </c>
      <c r="P46" s="20" t="n">
        <v>0.10192954</v>
      </c>
      <c r="Q46" s="18" t="s">
        <v>182</v>
      </c>
      <c r="R46" s="20" t="s">
        <v>182</v>
      </c>
      <c r="S46" s="18" t="n">
        <v>0</v>
      </c>
      <c r="T46" s="20" t="n">
        <v>0</v>
      </c>
      <c r="U46" s="18" t="n">
        <v>0</v>
      </c>
      <c r="V46" s="20" t="n">
        <v>0</v>
      </c>
      <c r="W46" s="18" t="n">
        <v>35.23556381</v>
      </c>
      <c r="X46" s="20" t="n">
        <v>1.26374658</v>
      </c>
    </row>
    <row r="47" spans="1:24">
      <c r="A47" s="15" t="s">
        <v>222</v>
      </c>
      <c r="B47" s="17" t="n">
        <v>5928</v>
      </c>
      <c r="C47" s="18">
        <f>(197.0/B47*100)</f>
        <v/>
      </c>
      <c r="D47" s="19" t="n">
        <v>5731</v>
      </c>
      <c r="E47" s="18" t="n">
        <v>23.22486117</v>
      </c>
      <c r="F47" s="20" t="n">
        <v>0.72105959</v>
      </c>
      <c r="G47" s="18" t="n">
        <v>9.66836404</v>
      </c>
      <c r="H47" s="20" t="n">
        <v>0.43814588</v>
      </c>
      <c r="I47" s="18" t="n">
        <v>11.45876484</v>
      </c>
      <c r="J47" s="20" t="n">
        <v>0.54279703</v>
      </c>
      <c r="K47" s="18" t="n">
        <v>16.36359901</v>
      </c>
      <c r="L47" s="20" t="n">
        <v>0.60304938</v>
      </c>
      <c r="M47" s="18" t="n">
        <v>23.37090334</v>
      </c>
      <c r="N47" s="20" t="n">
        <v>0.74751628</v>
      </c>
      <c r="O47" s="18" t="n">
        <v>1.44739225</v>
      </c>
      <c r="P47" s="20" t="n">
        <v>0.18882754</v>
      </c>
      <c r="Q47" s="18" t="s">
        <v>182</v>
      </c>
      <c r="R47" s="20" t="s">
        <v>182</v>
      </c>
      <c r="S47" s="18" t="n">
        <v>0</v>
      </c>
      <c r="T47" s="20" t="n">
        <v>0</v>
      </c>
      <c r="U47" s="18" t="n">
        <v>0</v>
      </c>
      <c r="V47" s="20" t="n">
        <v>0</v>
      </c>
      <c r="W47" s="18" t="n">
        <v>14.46611534</v>
      </c>
      <c r="X47" s="20" t="n">
        <v>1.02079994</v>
      </c>
    </row>
    <row r="48" spans="1:24">
      <c r="A48" s="15" t="s">
        <v>223</v>
      </c>
      <c r="B48" s="17" t="n">
        <v>9841</v>
      </c>
      <c r="C48" s="18">
        <f>(19.0/B48*100)</f>
        <v/>
      </c>
      <c r="D48" s="19" t="n">
        <v>9822</v>
      </c>
      <c r="E48" s="18" t="n">
        <v>60.90834551</v>
      </c>
      <c r="F48" s="20" t="n">
        <v>1.20781248</v>
      </c>
      <c r="G48" s="18" t="n">
        <v>9.82049647</v>
      </c>
      <c r="H48" s="20" t="n">
        <v>0.56068149</v>
      </c>
      <c r="I48" s="18" t="n">
        <v>12.05621525</v>
      </c>
      <c r="J48" s="20" t="n">
        <v>0.64735638</v>
      </c>
      <c r="K48" s="18" t="n">
        <v>7.4811882</v>
      </c>
      <c r="L48" s="20" t="n">
        <v>0.59785485</v>
      </c>
      <c r="M48" s="18" t="n">
        <v>6.41939115</v>
      </c>
      <c r="N48" s="20" t="n">
        <v>0.47004024</v>
      </c>
      <c r="O48" s="18" t="n">
        <v>2.15559195</v>
      </c>
      <c r="P48" s="20" t="n">
        <v>0.33339127</v>
      </c>
      <c r="Q48" s="18" t="s">
        <v>182</v>
      </c>
      <c r="R48" s="20" t="s">
        <v>182</v>
      </c>
      <c r="S48" s="18" t="n">
        <v>0</v>
      </c>
      <c r="T48" s="20" t="n">
        <v>0</v>
      </c>
      <c r="U48" s="18" t="n">
        <v>0</v>
      </c>
      <c r="V48" s="20" t="n">
        <v>0</v>
      </c>
      <c r="W48" s="18" t="n">
        <v>1.15877147</v>
      </c>
      <c r="X48" s="20" t="n">
        <v>0.41897368</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45.12648237</v>
      </c>
      <c r="F50" s="20" t="n">
        <v>1.04783617</v>
      </c>
      <c r="G50" s="18" t="n">
        <v>13.48765532</v>
      </c>
      <c r="H50" s="20" t="n">
        <v>0.51474266</v>
      </c>
      <c r="I50" s="18" t="n">
        <v>13.4504722</v>
      </c>
      <c r="J50" s="20" t="n">
        <v>0.53028731</v>
      </c>
      <c r="K50" s="18" t="n">
        <v>12.35485453</v>
      </c>
      <c r="L50" s="20" t="n">
        <v>0.58861644</v>
      </c>
      <c r="M50" s="18" t="n">
        <v>7.88171793</v>
      </c>
      <c r="N50" s="20" t="n">
        <v>0.41957536</v>
      </c>
      <c r="O50" s="18" t="n">
        <v>1.75805608</v>
      </c>
      <c r="P50" s="20" t="n">
        <v>0.26628678</v>
      </c>
      <c r="Q50" s="18" t="s">
        <v>182</v>
      </c>
      <c r="R50" s="20" t="s">
        <v>182</v>
      </c>
      <c r="S50" s="18" t="n">
        <v>0</v>
      </c>
      <c r="T50" s="20" t="n">
        <v>0</v>
      </c>
      <c r="U50" s="18" t="n">
        <v>0</v>
      </c>
      <c r="V50" s="20" t="n">
        <v>0</v>
      </c>
      <c r="W50" s="18" t="n">
        <v>5.94076157</v>
      </c>
      <c r="X50" s="20" t="n">
        <v>0.65852027</v>
      </c>
    </row>
    <row r="51" spans="1:24">
      <c r="A51" s="15" t="s">
        <v>226</v>
      </c>
      <c r="B51" s="17" t="n">
        <v>6866</v>
      </c>
      <c r="C51" s="18">
        <f>(116.0/B51*100)</f>
        <v/>
      </c>
      <c r="D51" s="19" t="n">
        <v>6750</v>
      </c>
      <c r="E51" s="18" t="n">
        <v>30.35746314</v>
      </c>
      <c r="F51" s="20" t="n">
        <v>1.12101306</v>
      </c>
      <c r="G51" s="18" t="n">
        <v>6.91106383</v>
      </c>
      <c r="H51" s="20" t="n">
        <v>0.39813384</v>
      </c>
      <c r="I51" s="18" t="n">
        <v>10.14758974</v>
      </c>
      <c r="J51" s="20" t="n">
        <v>0.38242012</v>
      </c>
      <c r="K51" s="18" t="n">
        <v>15.99497187</v>
      </c>
      <c r="L51" s="20" t="n">
        <v>0.55628744</v>
      </c>
      <c r="M51" s="18" t="n">
        <v>15.54911851</v>
      </c>
      <c r="N51" s="20" t="n">
        <v>0.66961825</v>
      </c>
      <c r="O51" s="18" t="n">
        <v>0.58297253</v>
      </c>
      <c r="P51" s="20" t="n">
        <v>0.10102507</v>
      </c>
      <c r="Q51" s="18" t="s">
        <v>182</v>
      </c>
      <c r="R51" s="20" t="s">
        <v>182</v>
      </c>
      <c r="S51" s="18" t="n">
        <v>10.58088132</v>
      </c>
      <c r="T51" s="20" t="n">
        <v>0.6125338</v>
      </c>
      <c r="U51" s="18" t="n">
        <v>0</v>
      </c>
      <c r="V51" s="20" t="n">
        <v>0</v>
      </c>
      <c r="W51" s="18" t="n">
        <v>9.875939069999999</v>
      </c>
      <c r="X51" s="20" t="n">
        <v>1.30136772</v>
      </c>
    </row>
    <row r="52" spans="1:24">
      <c r="A52" s="15" t="s">
        <v>227</v>
      </c>
      <c r="B52" s="17" t="n">
        <v>5809</v>
      </c>
      <c r="C52" s="18">
        <f>(120.0/B52*100)</f>
        <v/>
      </c>
      <c r="D52" s="19" t="n">
        <v>5689</v>
      </c>
      <c r="E52" s="18" t="n">
        <v>36.95304006</v>
      </c>
      <c r="F52" s="20" t="n">
        <v>0.92620354</v>
      </c>
      <c r="G52" s="18" t="n">
        <v>10.83804927</v>
      </c>
      <c r="H52" s="20" t="n">
        <v>0.51826207</v>
      </c>
      <c r="I52" s="18" t="n">
        <v>13.61890025</v>
      </c>
      <c r="J52" s="20" t="n">
        <v>0.52166369</v>
      </c>
      <c r="K52" s="18" t="n">
        <v>18.14223819</v>
      </c>
      <c r="L52" s="20" t="n">
        <v>0.46816147</v>
      </c>
      <c r="M52" s="18" t="n">
        <v>15.49817428</v>
      </c>
      <c r="N52" s="20" t="n">
        <v>0.65507395</v>
      </c>
      <c r="O52" s="18" t="n">
        <v>0.34065656</v>
      </c>
      <c r="P52" s="20" t="n">
        <v>0.08847263</v>
      </c>
      <c r="Q52" s="18" t="s">
        <v>182</v>
      </c>
      <c r="R52" s="20" t="s">
        <v>182</v>
      </c>
      <c r="S52" s="18" t="n">
        <v>0</v>
      </c>
      <c r="T52" s="20" t="n">
        <v>0</v>
      </c>
      <c r="U52" s="18" t="n">
        <v>0</v>
      </c>
      <c r="V52" s="20" t="n">
        <v>0</v>
      </c>
      <c r="W52" s="18" t="n">
        <v>4.60894139</v>
      </c>
      <c r="X52" s="20" t="n">
        <v>0.45327024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64.59455539</v>
      </c>
      <c r="F54" s="20" t="n">
        <v>1.30005815</v>
      </c>
      <c r="G54" s="18" t="n">
        <v>7.83130976</v>
      </c>
      <c r="H54" s="20" t="n">
        <v>0.51261885</v>
      </c>
      <c r="I54" s="18" t="n">
        <v>5.47346923</v>
      </c>
      <c r="J54" s="20" t="n">
        <v>0.47527744</v>
      </c>
      <c r="K54" s="18" t="n">
        <v>5.15094889</v>
      </c>
      <c r="L54" s="20" t="n">
        <v>0.32401376</v>
      </c>
      <c r="M54" s="18" t="n">
        <v>3.38752263</v>
      </c>
      <c r="N54" s="20" t="n">
        <v>0.35200358</v>
      </c>
      <c r="O54" s="18" t="n">
        <v>3.38301062</v>
      </c>
      <c r="P54" s="20" t="n">
        <v>0.32666021</v>
      </c>
      <c r="Q54" s="18" t="s">
        <v>182</v>
      </c>
      <c r="R54" s="20" t="s">
        <v>182</v>
      </c>
      <c r="S54" s="18" t="n">
        <v>0</v>
      </c>
      <c r="T54" s="20" t="n">
        <v>0</v>
      </c>
      <c r="U54" s="18" t="n">
        <v>0</v>
      </c>
      <c r="V54" s="20" t="n">
        <v>0</v>
      </c>
      <c r="W54" s="18" t="n">
        <v>10.17918349</v>
      </c>
      <c r="X54" s="20" t="n">
        <v>0.91950189</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67.1184846</v>
      </c>
      <c r="F56" s="20" t="n">
        <v>1.03108904</v>
      </c>
      <c r="G56" s="18" t="n">
        <v>8.44984848</v>
      </c>
      <c r="H56" s="20" t="n">
        <v>0.37698825</v>
      </c>
      <c r="I56" s="18" t="n">
        <v>8.12501866</v>
      </c>
      <c r="J56" s="20" t="n">
        <v>0.44868999</v>
      </c>
      <c r="K56" s="18" t="n">
        <v>6.41011866</v>
      </c>
      <c r="L56" s="20" t="n">
        <v>0.38646755</v>
      </c>
      <c r="M56" s="18" t="n">
        <v>7.98319298</v>
      </c>
      <c r="N56" s="20" t="n">
        <v>0.41768901</v>
      </c>
      <c r="O56" s="18" t="n">
        <v>0.86031267</v>
      </c>
      <c r="P56" s="20" t="n">
        <v>0.13753162</v>
      </c>
      <c r="Q56" s="18" t="s">
        <v>182</v>
      </c>
      <c r="R56" s="20" t="s">
        <v>182</v>
      </c>
      <c r="S56" s="18" t="n">
        <v>0</v>
      </c>
      <c r="T56" s="20" t="n">
        <v>0</v>
      </c>
      <c r="U56" s="18" t="n">
        <v>0</v>
      </c>
      <c r="V56" s="20" t="n">
        <v>0</v>
      </c>
      <c r="W56" s="18" t="n">
        <v>1.05302395</v>
      </c>
      <c r="X56" s="20" t="n">
        <v>0.24021409</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66.42708383</v>
      </c>
      <c r="F61" s="20" t="n">
        <v>0.93946577</v>
      </c>
      <c r="G61" s="18" t="n">
        <v>9.632412220000001</v>
      </c>
      <c r="H61" s="20" t="n">
        <v>0.43780046</v>
      </c>
      <c r="I61" s="18" t="n">
        <v>7.8447328</v>
      </c>
      <c r="J61" s="20" t="n">
        <v>0.38288552</v>
      </c>
      <c r="K61" s="18" t="n">
        <v>5.10952662</v>
      </c>
      <c r="L61" s="20" t="n">
        <v>0.33203678</v>
      </c>
      <c r="M61" s="18" t="n">
        <v>5.13890135</v>
      </c>
      <c r="N61" s="20" t="n">
        <v>0.31103455</v>
      </c>
      <c r="O61" s="18" t="n">
        <v>1.1155177</v>
      </c>
      <c r="P61" s="20" t="n">
        <v>0.1589291</v>
      </c>
      <c r="Q61" s="18" t="s">
        <v>182</v>
      </c>
      <c r="R61" s="20" t="s">
        <v>182</v>
      </c>
      <c r="S61" s="18" t="n">
        <v>0</v>
      </c>
      <c r="T61" s="20" t="n">
        <v>0</v>
      </c>
      <c r="U61" s="18" t="n">
        <v>0</v>
      </c>
      <c r="V61" s="20" t="n">
        <v>0</v>
      </c>
      <c r="W61" s="18" t="n">
        <v>4.73182548</v>
      </c>
      <c r="X61" s="20" t="n">
        <v>0.60416653</v>
      </c>
    </row>
    <row r="62" spans="1:24">
      <c r="A62" s="15" t="s">
        <v>237</v>
      </c>
      <c r="B62" s="17" t="n">
        <v>4476</v>
      </c>
      <c r="C62" s="18">
        <f>(5.0/B62*100)</f>
        <v/>
      </c>
      <c r="D62" s="19" t="n">
        <v>4471</v>
      </c>
      <c r="E62" s="18" t="n">
        <v>67.37885077</v>
      </c>
      <c r="F62" s="20" t="n">
        <v>0.63893712</v>
      </c>
      <c r="G62" s="18" t="n">
        <v>10.36076382</v>
      </c>
      <c r="H62" s="20" t="n">
        <v>0.43160834</v>
      </c>
      <c r="I62" s="18" t="n">
        <v>9.501774299999999</v>
      </c>
      <c r="J62" s="20" t="n">
        <v>0.40426215</v>
      </c>
      <c r="K62" s="18" t="n">
        <v>6.72627155</v>
      </c>
      <c r="L62" s="20" t="n">
        <v>0.39481595</v>
      </c>
      <c r="M62" s="18" t="n">
        <v>5.04647621</v>
      </c>
      <c r="N62" s="20" t="n">
        <v>0.28071734</v>
      </c>
      <c r="O62" s="18" t="n">
        <v>0.58527585</v>
      </c>
      <c r="P62" s="20" t="n">
        <v>0.13101018</v>
      </c>
      <c r="Q62" s="18" t="s">
        <v>182</v>
      </c>
      <c r="R62" s="20" t="s">
        <v>182</v>
      </c>
      <c r="S62" s="18" t="n">
        <v>0</v>
      </c>
      <c r="T62" s="20" t="n">
        <v>0</v>
      </c>
      <c r="U62" s="18" t="n">
        <v>0</v>
      </c>
      <c r="V62" s="20" t="n">
        <v>0</v>
      </c>
      <c r="W62" s="18" t="n">
        <v>0.4005875</v>
      </c>
      <c r="X62" s="20" t="n">
        <v>0.08755001</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68.06472259</v>
      </c>
      <c r="F67" s="20" t="n">
        <v>0.90754283</v>
      </c>
      <c r="G67" s="18" t="n">
        <v>10.13616722</v>
      </c>
      <c r="H67" s="20" t="n">
        <v>0.418788</v>
      </c>
      <c r="I67" s="18" t="n">
        <v>8.05428092</v>
      </c>
      <c r="J67" s="20" t="n">
        <v>0.40411761</v>
      </c>
      <c r="K67" s="18" t="n">
        <v>4.53877168</v>
      </c>
      <c r="L67" s="20" t="n">
        <v>0.35153467</v>
      </c>
      <c r="M67" s="18" t="n">
        <v>2.46408079</v>
      </c>
      <c r="N67" s="20" t="n">
        <v>0.23355221</v>
      </c>
      <c r="O67" s="18" t="n">
        <v>4.38091338</v>
      </c>
      <c r="P67" s="20" t="n">
        <v>0.35305959</v>
      </c>
      <c r="Q67" s="18" t="s">
        <v>182</v>
      </c>
      <c r="R67" s="20" t="s">
        <v>182</v>
      </c>
      <c r="S67" s="18" t="n">
        <v>0</v>
      </c>
      <c r="T67" s="20" t="n">
        <v>0</v>
      </c>
      <c r="U67" s="18" t="n">
        <v>0</v>
      </c>
      <c r="V67" s="20" t="n">
        <v>0</v>
      </c>
      <c r="W67" s="18" t="n">
        <v>2.36106341</v>
      </c>
      <c r="X67" s="20" t="n">
        <v>0.1811312</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48.43005222</v>
      </c>
      <c r="F70" s="20" t="n">
        <v>1.02931352</v>
      </c>
      <c r="G70" s="18" t="n">
        <v>12.16614641</v>
      </c>
      <c r="H70" s="20" t="n">
        <v>0.49229747</v>
      </c>
      <c r="I70" s="18" t="n">
        <v>11.33923073</v>
      </c>
      <c r="J70" s="20" t="n">
        <v>0.52550747</v>
      </c>
      <c r="K70" s="18" t="n">
        <v>12.41274729</v>
      </c>
      <c r="L70" s="20" t="n">
        <v>0.56377744</v>
      </c>
      <c r="M70" s="18" t="n">
        <v>9.126699410000001</v>
      </c>
      <c r="N70" s="20" t="n">
        <v>0.51902867</v>
      </c>
      <c r="O70" s="18" t="n">
        <v>0.78554432</v>
      </c>
      <c r="P70" s="20" t="n">
        <v>0.1032537</v>
      </c>
      <c r="Q70" s="18" t="s">
        <v>182</v>
      </c>
      <c r="R70" s="20" t="s">
        <v>182</v>
      </c>
      <c r="S70" s="18" t="n">
        <v>0</v>
      </c>
      <c r="T70" s="20" t="n">
        <v>0</v>
      </c>
      <c r="U70" s="18" t="n">
        <v>0</v>
      </c>
      <c r="V70" s="20" t="n">
        <v>0</v>
      </c>
      <c r="W70" s="18" t="n">
        <v>5.73957962</v>
      </c>
      <c r="X70" s="20" t="n">
        <v>0.51497487</v>
      </c>
    </row>
    <row r="71" spans="1:24">
      <c r="A71" s="15" t="s">
        <v>246</v>
      </c>
      <c r="B71" s="17" t="n">
        <v>6115</v>
      </c>
      <c r="C71" s="18">
        <f>(122.0/B71*100)</f>
        <v/>
      </c>
      <c r="D71" s="19" t="n">
        <v>5993</v>
      </c>
      <c r="E71" s="18" t="n">
        <v>42.347712</v>
      </c>
      <c r="F71" s="20" t="n">
        <v>0.92768737</v>
      </c>
      <c r="G71" s="18" t="n">
        <v>11.49981748</v>
      </c>
      <c r="H71" s="20" t="n">
        <v>0.47359235</v>
      </c>
      <c r="I71" s="18" t="n">
        <v>14.96757635</v>
      </c>
      <c r="J71" s="20" t="n">
        <v>0.53723231</v>
      </c>
      <c r="K71" s="18" t="n">
        <v>17.52158862</v>
      </c>
      <c r="L71" s="20" t="n">
        <v>0.53863713</v>
      </c>
      <c r="M71" s="18" t="n">
        <v>12.0923276</v>
      </c>
      <c r="N71" s="20" t="n">
        <v>0.45546862</v>
      </c>
      <c r="O71" s="18" t="n">
        <v>0.43884807</v>
      </c>
      <c r="P71" s="20" t="n">
        <v>0.07817638</v>
      </c>
      <c r="Q71" s="18" t="s">
        <v>182</v>
      </c>
      <c r="R71" s="20" t="s">
        <v>182</v>
      </c>
      <c r="S71" s="18" t="n">
        <v>0</v>
      </c>
      <c r="T71" s="20" t="n">
        <v>0</v>
      </c>
      <c r="U71" s="18" t="n">
        <v>0</v>
      </c>
      <c r="V71" s="20" t="n">
        <v>0</v>
      </c>
      <c r="W71" s="18" t="n">
        <v>1.13212988</v>
      </c>
      <c r="X71" s="20" t="n">
        <v>0.11408809</v>
      </c>
    </row>
    <row r="72" spans="1:24">
      <c r="A72" s="15" t="s">
        <v>247</v>
      </c>
      <c r="B72" s="17" t="n">
        <v>7708</v>
      </c>
      <c r="C72" s="18">
        <f>(9.0/B72*100)</f>
        <v/>
      </c>
      <c r="D72" s="19" t="n">
        <v>7699</v>
      </c>
      <c r="E72" s="18" t="n">
        <v>53.73966515</v>
      </c>
      <c r="F72" s="20" t="n">
        <v>1.13514807</v>
      </c>
      <c r="G72" s="18" t="n">
        <v>10.52103625</v>
      </c>
      <c r="H72" s="20" t="n">
        <v>0.41607618</v>
      </c>
      <c r="I72" s="18" t="n">
        <v>12.81235112</v>
      </c>
      <c r="J72" s="20" t="n">
        <v>0.60106371</v>
      </c>
      <c r="K72" s="18" t="n">
        <v>11.65716573</v>
      </c>
      <c r="L72" s="20" t="n">
        <v>0.53255343</v>
      </c>
      <c r="M72" s="18" t="n">
        <v>10.34795997</v>
      </c>
      <c r="N72" s="20" t="n">
        <v>0.56828511</v>
      </c>
      <c r="O72" s="18" t="n">
        <v>0.58568115</v>
      </c>
      <c r="P72" s="20" t="n">
        <v>0.09795208</v>
      </c>
      <c r="Q72" s="18" t="s">
        <v>182</v>
      </c>
      <c r="R72" s="20" t="s">
        <v>182</v>
      </c>
      <c r="S72" s="18" t="n">
        <v>0</v>
      </c>
      <c r="T72" s="20" t="n">
        <v>0</v>
      </c>
      <c r="U72" s="18" t="n">
        <v>0</v>
      </c>
      <c r="V72" s="20" t="n">
        <v>0</v>
      </c>
      <c r="W72" s="18" t="n">
        <v>0.33614063</v>
      </c>
      <c r="X72" s="20" t="n">
        <v>0.06686628999999999</v>
      </c>
    </row>
    <row r="73" spans="1:24">
      <c r="A73" s="15" t="s">
        <v>248</v>
      </c>
      <c r="B73" s="17" t="n">
        <v>8249</v>
      </c>
      <c r="C73" s="18">
        <f>(254.0/B73*100)</f>
        <v/>
      </c>
      <c r="D73" s="19" t="n">
        <v>7995</v>
      </c>
      <c r="E73" s="18" t="n">
        <v>23.64392903</v>
      </c>
      <c r="F73" s="20" t="n">
        <v>0.8512843</v>
      </c>
      <c r="G73" s="18" t="n">
        <v>16.51311753</v>
      </c>
      <c r="H73" s="20" t="n">
        <v>0.5558748100000001</v>
      </c>
      <c r="I73" s="18" t="n">
        <v>25.4492946</v>
      </c>
      <c r="J73" s="20" t="n">
        <v>0.75360045</v>
      </c>
      <c r="K73" s="18" t="n">
        <v>19.04530712</v>
      </c>
      <c r="L73" s="20" t="n">
        <v>0.72511775</v>
      </c>
      <c r="M73" s="18" t="n">
        <v>11.55721574</v>
      </c>
      <c r="N73" s="20" t="n">
        <v>0.5031555</v>
      </c>
      <c r="O73" s="18" t="n">
        <v>2.49319758</v>
      </c>
      <c r="P73" s="20" t="n">
        <v>0.25083842</v>
      </c>
      <c r="Q73" s="18" t="s">
        <v>182</v>
      </c>
      <c r="R73" s="20" t="s">
        <v>182</v>
      </c>
      <c r="S73" s="18" t="n">
        <v>0</v>
      </c>
      <c r="T73" s="20" t="n">
        <v>0</v>
      </c>
      <c r="U73" s="18" t="n">
        <v>0</v>
      </c>
      <c r="V73" s="20" t="n">
        <v>0</v>
      </c>
      <c r="W73" s="18" t="n">
        <v>1.2979384</v>
      </c>
      <c r="X73" s="20" t="n">
        <v>0.17792167</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37.18076937</v>
      </c>
      <c r="F77" s="20" t="n">
        <v>0.9370435</v>
      </c>
      <c r="G77" s="18" t="n">
        <v>9.06934015</v>
      </c>
      <c r="H77" s="20" t="n">
        <v>0.41763178</v>
      </c>
      <c r="I77" s="18" t="n">
        <v>9.843497899999999</v>
      </c>
      <c r="J77" s="20" t="n">
        <v>0.4650658</v>
      </c>
      <c r="K77" s="18" t="n">
        <v>13.42426403</v>
      </c>
      <c r="L77" s="20" t="n">
        <v>0.47152416</v>
      </c>
      <c r="M77" s="18" t="n">
        <v>11.21269881</v>
      </c>
      <c r="N77" s="20" t="n">
        <v>0.49151506</v>
      </c>
      <c r="O77" s="18" t="n">
        <v>0.99214498</v>
      </c>
      <c r="P77" s="20" t="n">
        <v>0.1174622</v>
      </c>
      <c r="Q77" s="18" t="s">
        <v>182</v>
      </c>
      <c r="R77" s="20" t="s">
        <v>182</v>
      </c>
      <c r="S77" s="18" t="n">
        <v>0</v>
      </c>
      <c r="T77" s="20" t="n">
        <v>0</v>
      </c>
      <c r="U77" s="18" t="n">
        <v>0</v>
      </c>
      <c r="V77" s="20" t="n">
        <v>0</v>
      </c>
      <c r="W77" s="18" t="n">
        <v>18.27728476</v>
      </c>
      <c r="X77" s="20" t="n">
        <v>1.00426439</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4.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341</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19.37539484</v>
      </c>
      <c r="F7" s="20" t="n">
        <v>0.61525953</v>
      </c>
      <c r="G7" s="18" t="n">
        <v>15.95978933</v>
      </c>
      <c r="H7" s="20" t="n">
        <v>0.43746012</v>
      </c>
      <c r="I7" s="18" t="n">
        <v>23.29090968</v>
      </c>
      <c r="J7" s="20" t="n">
        <v>0.57010708</v>
      </c>
      <c r="K7" s="18" t="n">
        <v>17.26665235</v>
      </c>
      <c r="L7" s="20" t="n">
        <v>0.52506059</v>
      </c>
      <c r="M7" s="18" t="n">
        <v>14.26225134</v>
      </c>
      <c r="N7" s="20" t="n">
        <v>0.6069046299999999</v>
      </c>
      <c r="O7" s="18" t="n">
        <v>0.69382931</v>
      </c>
      <c r="P7" s="20" t="n">
        <v>0.0906033</v>
      </c>
      <c r="Q7" s="18" t="s">
        <v>182</v>
      </c>
      <c r="R7" s="20" t="s">
        <v>182</v>
      </c>
      <c r="S7" s="18" t="n">
        <v>0</v>
      </c>
      <c r="T7" s="20" t="n">
        <v>0</v>
      </c>
      <c r="U7" s="18" t="n">
        <v>0</v>
      </c>
      <c r="V7" s="20" t="n">
        <v>0</v>
      </c>
      <c r="W7" s="18" t="n">
        <v>9.151173160000001</v>
      </c>
      <c r="X7" s="20" t="n">
        <v>0.50623976</v>
      </c>
    </row>
    <row r="8" spans="1:24">
      <c r="A8" s="15" t="s">
        <v>183</v>
      </c>
      <c r="B8" s="17" t="n">
        <v>7007</v>
      </c>
      <c r="C8" s="18">
        <f>(206.0/B8*100)</f>
        <v/>
      </c>
      <c r="D8" s="19" t="n">
        <v>6801</v>
      </c>
      <c r="E8" s="18" t="n">
        <v>50.21852239</v>
      </c>
      <c r="F8" s="20" t="n">
        <v>1.20643966</v>
      </c>
      <c r="G8" s="18" t="n">
        <v>15.01805567</v>
      </c>
      <c r="H8" s="20" t="n">
        <v>0.53255676</v>
      </c>
      <c r="I8" s="18" t="n">
        <v>14.28335265</v>
      </c>
      <c r="J8" s="20" t="n">
        <v>0.6890959</v>
      </c>
      <c r="K8" s="18" t="n">
        <v>7.84865958</v>
      </c>
      <c r="L8" s="20" t="n">
        <v>0.45687717</v>
      </c>
      <c r="M8" s="18" t="n">
        <v>5.24506698</v>
      </c>
      <c r="N8" s="20" t="n">
        <v>0.38035592</v>
      </c>
      <c r="O8" s="18" t="n">
        <v>0.38792697</v>
      </c>
      <c r="P8" s="20" t="n">
        <v>0.1017102</v>
      </c>
      <c r="Q8" s="18" t="s">
        <v>182</v>
      </c>
      <c r="R8" s="20" t="s">
        <v>182</v>
      </c>
      <c r="S8" s="18" t="n">
        <v>0.48688679</v>
      </c>
      <c r="T8" s="20" t="n">
        <v>0.11989486</v>
      </c>
      <c r="U8" s="18" t="n">
        <v>0</v>
      </c>
      <c r="V8" s="20" t="n">
        <v>0</v>
      </c>
      <c r="W8" s="18" t="n">
        <v>6.51152898</v>
      </c>
      <c r="X8" s="20" t="n">
        <v>0.55466721</v>
      </c>
    </row>
    <row r="9" spans="1:24">
      <c r="A9" s="15" t="s">
        <v>184</v>
      </c>
      <c r="B9" s="17" t="n">
        <v>9651</v>
      </c>
      <c r="C9" s="18">
        <f>(603.0/B9*100)</f>
        <v/>
      </c>
      <c r="D9" s="19" t="n">
        <v>9048</v>
      </c>
      <c r="E9" s="18" t="n">
        <v>56.90715562</v>
      </c>
      <c r="F9" s="20" t="n">
        <v>1.15220877</v>
      </c>
      <c r="G9" s="18" t="n">
        <v>14.90188713</v>
      </c>
      <c r="H9" s="20" t="n">
        <v>0.5751200400000001</v>
      </c>
      <c r="I9" s="18" t="n">
        <v>9.959070970000001</v>
      </c>
      <c r="J9" s="20" t="n">
        <v>0.4592276</v>
      </c>
      <c r="K9" s="18" t="n">
        <v>4.39019045</v>
      </c>
      <c r="L9" s="20" t="n">
        <v>0.2412259</v>
      </c>
      <c r="M9" s="18" t="n">
        <v>3.18382473</v>
      </c>
      <c r="N9" s="20" t="n">
        <v>0.21910305</v>
      </c>
      <c r="O9" s="18" t="n">
        <v>0.05041086</v>
      </c>
      <c r="P9" s="20" t="n">
        <v>0.02005547</v>
      </c>
      <c r="Q9" s="18" t="s">
        <v>182</v>
      </c>
      <c r="R9" s="20" t="s">
        <v>182</v>
      </c>
      <c r="S9" s="18" t="n">
        <v>3.17680346</v>
      </c>
      <c r="T9" s="20" t="n">
        <v>0.56721648</v>
      </c>
      <c r="U9" s="18" t="n">
        <v>0</v>
      </c>
      <c r="V9" s="20" t="n">
        <v>0</v>
      </c>
      <c r="W9" s="18" t="n">
        <v>7.43065678</v>
      </c>
      <c r="X9" s="20" t="n">
        <v>0.5618783899999999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51.50072673</v>
      </c>
      <c r="F11" s="20" t="n">
        <v>1.23044123</v>
      </c>
      <c r="G11" s="18" t="n">
        <v>18.44644994</v>
      </c>
      <c r="H11" s="20" t="n">
        <v>0.7433128</v>
      </c>
      <c r="I11" s="18" t="n">
        <v>13.32778256</v>
      </c>
      <c r="J11" s="20" t="n">
        <v>0.84715501</v>
      </c>
      <c r="K11" s="18" t="n">
        <v>4.34827282</v>
      </c>
      <c r="L11" s="20" t="n">
        <v>0.30831705</v>
      </c>
      <c r="M11" s="18" t="n">
        <v>3.41063107</v>
      </c>
      <c r="N11" s="20" t="n">
        <v>0.25743442</v>
      </c>
      <c r="O11" s="18" t="n">
        <v>0.5135561</v>
      </c>
      <c r="P11" s="20" t="n">
        <v>0.12399462</v>
      </c>
      <c r="Q11" s="18" t="s">
        <v>182</v>
      </c>
      <c r="R11" s="20" t="s">
        <v>182</v>
      </c>
      <c r="S11" s="18" t="n">
        <v>0</v>
      </c>
      <c r="T11" s="20" t="n">
        <v>0</v>
      </c>
      <c r="U11" s="18" t="n">
        <v>0</v>
      </c>
      <c r="V11" s="20" t="n">
        <v>0</v>
      </c>
      <c r="W11" s="18" t="n">
        <v>8.45258078</v>
      </c>
      <c r="X11" s="20" t="n">
        <v>0.76267025</v>
      </c>
    </row>
    <row r="12" spans="1:24">
      <c r="A12" s="15" t="s">
        <v>187</v>
      </c>
      <c r="B12" s="17" t="n">
        <v>6894</v>
      </c>
      <c r="C12" s="18">
        <f>(128.0/B12*100)</f>
        <v/>
      </c>
      <c r="D12" s="19" t="n">
        <v>6766</v>
      </c>
      <c r="E12" s="18" t="n">
        <v>35.2693516</v>
      </c>
      <c r="F12" s="20" t="n">
        <v>0.96790082</v>
      </c>
      <c r="G12" s="18" t="n">
        <v>20.62848781</v>
      </c>
      <c r="H12" s="20" t="n">
        <v>0.70475575</v>
      </c>
      <c r="I12" s="18" t="n">
        <v>17.82251763</v>
      </c>
      <c r="J12" s="20" t="n">
        <v>0.6430635</v>
      </c>
      <c r="K12" s="18" t="n">
        <v>10.12266129</v>
      </c>
      <c r="L12" s="20" t="n">
        <v>0.45141187</v>
      </c>
      <c r="M12" s="18" t="n">
        <v>7.91932198</v>
      </c>
      <c r="N12" s="20" t="n">
        <v>0.43022914</v>
      </c>
      <c r="O12" s="18" t="n">
        <v>0.27950138</v>
      </c>
      <c r="P12" s="20" t="n">
        <v>0.06468574000000001</v>
      </c>
      <c r="Q12" s="18" t="s">
        <v>182</v>
      </c>
      <c r="R12" s="20" t="s">
        <v>182</v>
      </c>
      <c r="S12" s="18" t="n">
        <v>2.37582273</v>
      </c>
      <c r="T12" s="20" t="n">
        <v>0.5983856</v>
      </c>
      <c r="U12" s="18" t="n">
        <v>0</v>
      </c>
      <c r="V12" s="20" t="n">
        <v>0</v>
      </c>
      <c r="W12" s="18" t="n">
        <v>5.58233558</v>
      </c>
      <c r="X12" s="20" t="n">
        <v>0.54082265</v>
      </c>
    </row>
    <row r="13" spans="1:24">
      <c r="A13" s="15" t="s">
        <v>188</v>
      </c>
      <c r="B13" s="17" t="n">
        <v>7161</v>
      </c>
      <c r="C13" s="18">
        <f>(341.0/B13*100)</f>
        <v/>
      </c>
      <c r="D13" s="19" t="n">
        <v>6820</v>
      </c>
      <c r="E13" s="18" t="n">
        <v>39.15012169</v>
      </c>
      <c r="F13" s="20" t="n">
        <v>1.04125013</v>
      </c>
      <c r="G13" s="18" t="n">
        <v>20.08106288</v>
      </c>
      <c r="H13" s="20" t="n">
        <v>0.62262964</v>
      </c>
      <c r="I13" s="18" t="n">
        <v>15.63434268</v>
      </c>
      <c r="J13" s="20" t="n">
        <v>0.6149922799999999</v>
      </c>
      <c r="K13" s="18" t="n">
        <v>8.55700968</v>
      </c>
      <c r="L13" s="20" t="n">
        <v>0.47261816</v>
      </c>
      <c r="M13" s="18" t="n">
        <v>5.82751405</v>
      </c>
      <c r="N13" s="20" t="n">
        <v>0.34761721</v>
      </c>
      <c r="O13" s="18" t="n">
        <v>0.21774859</v>
      </c>
      <c r="P13" s="20" t="n">
        <v>0.05258812</v>
      </c>
      <c r="Q13" s="18" t="s">
        <v>182</v>
      </c>
      <c r="R13" s="20" t="s">
        <v>182</v>
      </c>
      <c r="S13" s="18" t="n">
        <v>4.20553962</v>
      </c>
      <c r="T13" s="20" t="n">
        <v>0.48329408</v>
      </c>
      <c r="U13" s="18" t="n">
        <v>0</v>
      </c>
      <c r="V13" s="20" t="n">
        <v>0</v>
      </c>
      <c r="W13" s="18" t="n">
        <v>6.32666081</v>
      </c>
      <c r="X13" s="20" t="n">
        <v>0.53014754</v>
      </c>
    </row>
    <row r="14" spans="1:24">
      <c r="A14" s="15" t="s">
        <v>189</v>
      </c>
      <c r="B14" s="17" t="n">
        <v>5587</v>
      </c>
      <c r="C14" s="18">
        <f>(201.0/B14*100)</f>
        <v/>
      </c>
      <c r="D14" s="19" t="n">
        <v>5386</v>
      </c>
      <c r="E14" s="18" t="n">
        <v>42.59442427</v>
      </c>
      <c r="F14" s="20" t="n">
        <v>0.74826004</v>
      </c>
      <c r="G14" s="18" t="n">
        <v>24.17414544</v>
      </c>
      <c r="H14" s="20" t="n">
        <v>0.67597984</v>
      </c>
      <c r="I14" s="18" t="n">
        <v>15.90859029</v>
      </c>
      <c r="J14" s="20" t="n">
        <v>0.60934044</v>
      </c>
      <c r="K14" s="18" t="n">
        <v>8.6143529</v>
      </c>
      <c r="L14" s="20" t="n">
        <v>0.37151007</v>
      </c>
      <c r="M14" s="18" t="n">
        <v>5.5873456</v>
      </c>
      <c r="N14" s="20" t="n">
        <v>0.33895691</v>
      </c>
      <c r="O14" s="18" t="n">
        <v>0.61572988</v>
      </c>
      <c r="P14" s="20" t="n">
        <v>0.11404204</v>
      </c>
      <c r="Q14" s="18" t="s">
        <v>182</v>
      </c>
      <c r="R14" s="20" t="s">
        <v>182</v>
      </c>
      <c r="S14" s="18" t="n">
        <v>0</v>
      </c>
      <c r="T14" s="20" t="n">
        <v>0</v>
      </c>
      <c r="U14" s="18" t="n">
        <v>0</v>
      </c>
      <c r="V14" s="20" t="n">
        <v>0</v>
      </c>
      <c r="W14" s="18" t="n">
        <v>2.50541161</v>
      </c>
      <c r="X14" s="20" t="n">
        <v>0.20219525</v>
      </c>
    </row>
    <row r="15" spans="1:24">
      <c r="A15" s="15" t="s">
        <v>190</v>
      </c>
      <c r="B15" s="17" t="n">
        <v>5882</v>
      </c>
      <c r="C15" s="18">
        <f>(167.0/B15*100)</f>
        <v/>
      </c>
      <c r="D15" s="19" t="n">
        <v>5715</v>
      </c>
      <c r="E15" s="18" t="n">
        <v>38.51557101</v>
      </c>
      <c r="F15" s="20" t="n">
        <v>0.77807241</v>
      </c>
      <c r="G15" s="18" t="n">
        <v>22.38478792</v>
      </c>
      <c r="H15" s="20" t="n">
        <v>0.62111583</v>
      </c>
      <c r="I15" s="18" t="n">
        <v>18.84293467</v>
      </c>
      <c r="J15" s="20" t="n">
        <v>0.58835749</v>
      </c>
      <c r="K15" s="18" t="n">
        <v>9.10232162</v>
      </c>
      <c r="L15" s="20" t="n">
        <v>0.41299616</v>
      </c>
      <c r="M15" s="18" t="n">
        <v>5.65236026</v>
      </c>
      <c r="N15" s="20" t="n">
        <v>0.29195297</v>
      </c>
      <c r="O15" s="18" t="n">
        <v>0.47262715</v>
      </c>
      <c r="P15" s="20" t="n">
        <v>0.10679646</v>
      </c>
      <c r="Q15" s="18" t="s">
        <v>182</v>
      </c>
      <c r="R15" s="20" t="s">
        <v>182</v>
      </c>
      <c r="S15" s="18" t="n">
        <v>1.03280075</v>
      </c>
      <c r="T15" s="20" t="n">
        <v>0.4629403</v>
      </c>
      <c r="U15" s="18" t="n">
        <v>0</v>
      </c>
      <c r="V15" s="20" t="n">
        <v>0</v>
      </c>
      <c r="W15" s="18" t="n">
        <v>3.99659663</v>
      </c>
      <c r="X15" s="20" t="n">
        <v>0.48684714</v>
      </c>
    </row>
    <row r="16" spans="1:24">
      <c r="A16" s="15" t="s">
        <v>191</v>
      </c>
      <c r="B16" s="17" t="n">
        <v>6108</v>
      </c>
      <c r="C16" s="18">
        <f>(274.0/B16*100)</f>
        <v/>
      </c>
      <c r="D16" s="19" t="n">
        <v>5834</v>
      </c>
      <c r="E16" s="18" t="n">
        <v>57.07719189</v>
      </c>
      <c r="F16" s="20" t="n">
        <v>1.18984809</v>
      </c>
      <c r="G16" s="18" t="n">
        <v>14.17548797</v>
      </c>
      <c r="H16" s="20" t="n">
        <v>0.45995391</v>
      </c>
      <c r="I16" s="18" t="n">
        <v>9.60347417</v>
      </c>
      <c r="J16" s="20" t="n">
        <v>0.61920684</v>
      </c>
      <c r="K16" s="18" t="n">
        <v>4.85474383</v>
      </c>
      <c r="L16" s="20" t="n">
        <v>0.31671958</v>
      </c>
      <c r="M16" s="18" t="n">
        <v>3.82489811</v>
      </c>
      <c r="N16" s="20" t="n">
        <v>0.31052193</v>
      </c>
      <c r="O16" s="18" t="n">
        <v>0.51490032</v>
      </c>
      <c r="P16" s="20" t="n">
        <v>0.08787782</v>
      </c>
      <c r="Q16" s="18" t="s">
        <v>182</v>
      </c>
      <c r="R16" s="20" t="s">
        <v>182</v>
      </c>
      <c r="S16" s="18" t="n">
        <v>0</v>
      </c>
      <c r="T16" s="20" t="n">
        <v>0</v>
      </c>
      <c r="U16" s="18" t="n">
        <v>0</v>
      </c>
      <c r="V16" s="20" t="n">
        <v>0</v>
      </c>
      <c r="W16" s="18" t="n">
        <v>9.949303710000001</v>
      </c>
      <c r="X16" s="20" t="n">
        <v>0.7039535099999999</v>
      </c>
    </row>
    <row r="17" spans="1:24">
      <c r="A17" s="15" t="s">
        <v>192</v>
      </c>
      <c r="B17" s="17" t="n">
        <v>6504</v>
      </c>
      <c r="C17" s="18">
        <f>(810.0/B17*100)</f>
        <v/>
      </c>
      <c r="D17" s="19" t="n">
        <v>5694</v>
      </c>
      <c r="E17" s="18" t="n">
        <v>75.67735575</v>
      </c>
      <c r="F17" s="20" t="n">
        <v>0.9096092</v>
      </c>
      <c r="G17" s="18" t="n">
        <v>9.201042470000001</v>
      </c>
      <c r="H17" s="20" t="n">
        <v>0.50402432</v>
      </c>
      <c r="I17" s="18" t="n">
        <v>4.1860738</v>
      </c>
      <c r="J17" s="20" t="n">
        <v>0.29699109</v>
      </c>
      <c r="K17" s="18" t="n">
        <v>1.99244969</v>
      </c>
      <c r="L17" s="20" t="n">
        <v>0.19963166</v>
      </c>
      <c r="M17" s="18" t="n">
        <v>1.33027607</v>
      </c>
      <c r="N17" s="20" t="n">
        <v>0.17153286</v>
      </c>
      <c r="O17" s="18" t="n">
        <v>0</v>
      </c>
      <c r="P17" s="20" t="n">
        <v>0</v>
      </c>
      <c r="Q17" s="18" t="s">
        <v>182</v>
      </c>
      <c r="R17" s="20" t="s">
        <v>182</v>
      </c>
      <c r="S17" s="18" t="n">
        <v>2.60081431</v>
      </c>
      <c r="T17" s="20" t="n">
        <v>0.34581695</v>
      </c>
      <c r="U17" s="18" t="n">
        <v>0</v>
      </c>
      <c r="V17" s="20" t="n">
        <v>0</v>
      </c>
      <c r="W17" s="18" t="n">
        <v>5.01198792</v>
      </c>
      <c r="X17" s="20" t="n">
        <v>0.5290481500000001</v>
      </c>
    </row>
    <row r="18" spans="1:24">
      <c r="A18" s="15" t="s">
        <v>193</v>
      </c>
      <c r="B18" s="17" t="n">
        <v>5532</v>
      </c>
      <c r="C18" s="18">
        <f>(40.0/B18*100)</f>
        <v/>
      </c>
      <c r="D18" s="19" t="n">
        <v>5492</v>
      </c>
      <c r="E18" s="18" t="n">
        <v>54.2731004</v>
      </c>
      <c r="F18" s="20" t="n">
        <v>1.3770093</v>
      </c>
      <c r="G18" s="18" t="n">
        <v>13.45025674</v>
      </c>
      <c r="H18" s="20" t="n">
        <v>0.39897078</v>
      </c>
      <c r="I18" s="18" t="n">
        <v>9.5743986</v>
      </c>
      <c r="J18" s="20" t="n">
        <v>0.4887279</v>
      </c>
      <c r="K18" s="18" t="n">
        <v>6.83918804</v>
      </c>
      <c r="L18" s="20" t="n">
        <v>0.43059815</v>
      </c>
      <c r="M18" s="18" t="n">
        <v>6.7976174</v>
      </c>
      <c r="N18" s="20" t="n">
        <v>0.41228919</v>
      </c>
      <c r="O18" s="18" t="n">
        <v>1.16433953</v>
      </c>
      <c r="P18" s="20" t="n">
        <v>0.19354156</v>
      </c>
      <c r="Q18" s="18" t="s">
        <v>182</v>
      </c>
      <c r="R18" s="20" t="s">
        <v>182</v>
      </c>
      <c r="S18" s="18" t="n">
        <v>0</v>
      </c>
      <c r="T18" s="20" t="n">
        <v>0</v>
      </c>
      <c r="U18" s="18" t="n">
        <v>0</v>
      </c>
      <c r="V18" s="20" t="n">
        <v>0</v>
      </c>
      <c r="W18" s="18" t="n">
        <v>7.9010993</v>
      </c>
      <c r="X18" s="20" t="n">
        <v>0.82593593</v>
      </c>
    </row>
    <row r="19" spans="1:24">
      <c r="A19" s="15" t="s">
        <v>194</v>
      </c>
      <c r="B19" s="17" t="n">
        <v>5658</v>
      </c>
      <c r="C19" s="18">
        <f>(192.0/B19*100)</f>
        <v/>
      </c>
      <c r="D19" s="19" t="n">
        <v>5466</v>
      </c>
      <c r="E19" s="18" t="n">
        <v>59.74333697</v>
      </c>
      <c r="F19" s="20" t="n">
        <v>1.07207013</v>
      </c>
      <c r="G19" s="18" t="n">
        <v>13.79181545</v>
      </c>
      <c r="H19" s="20" t="n">
        <v>0.4721439</v>
      </c>
      <c r="I19" s="18" t="n">
        <v>10.54416978</v>
      </c>
      <c r="J19" s="20" t="n">
        <v>0.58945914</v>
      </c>
      <c r="K19" s="18" t="n">
        <v>4.65248733</v>
      </c>
      <c r="L19" s="20" t="n">
        <v>0.35372908</v>
      </c>
      <c r="M19" s="18" t="n">
        <v>4.42045258</v>
      </c>
      <c r="N19" s="20" t="n">
        <v>0.33968799</v>
      </c>
      <c r="O19" s="18" t="n">
        <v>0.65102797</v>
      </c>
      <c r="P19" s="20" t="n">
        <v>0.13508465</v>
      </c>
      <c r="Q19" s="18" t="s">
        <v>182</v>
      </c>
      <c r="R19" s="20" t="s">
        <v>182</v>
      </c>
      <c r="S19" s="18" t="n">
        <v>0</v>
      </c>
      <c r="T19" s="20" t="n">
        <v>0</v>
      </c>
      <c r="U19" s="18" t="n">
        <v>0</v>
      </c>
      <c r="V19" s="20" t="n">
        <v>0</v>
      </c>
      <c r="W19" s="18" t="n">
        <v>6.19670991</v>
      </c>
      <c r="X19" s="20" t="n">
        <v>0.50388199</v>
      </c>
    </row>
    <row r="20" spans="1:24">
      <c r="A20" s="15" t="s">
        <v>195</v>
      </c>
      <c r="B20" s="17" t="n">
        <v>3371</v>
      </c>
      <c r="C20" s="18">
        <f>(81.0/B20*100)</f>
        <v/>
      </c>
      <c r="D20" s="19" t="n">
        <v>3290</v>
      </c>
      <c r="E20" s="18" t="n">
        <v>48.76706218</v>
      </c>
      <c r="F20" s="20" t="n">
        <v>0.87060434</v>
      </c>
      <c r="G20" s="18" t="n">
        <v>23.0419527</v>
      </c>
      <c r="H20" s="20" t="n">
        <v>0.77146627</v>
      </c>
      <c r="I20" s="18" t="n">
        <v>13.12887421</v>
      </c>
      <c r="J20" s="20" t="n">
        <v>0.59610377</v>
      </c>
      <c r="K20" s="18" t="n">
        <v>5.91367231</v>
      </c>
      <c r="L20" s="20" t="n">
        <v>0.43969159</v>
      </c>
      <c r="M20" s="18" t="n">
        <v>3.52350452</v>
      </c>
      <c r="N20" s="20" t="n">
        <v>0.33699522</v>
      </c>
      <c r="O20" s="18" t="n">
        <v>0</v>
      </c>
      <c r="P20" s="20" t="n">
        <v>0</v>
      </c>
      <c r="Q20" s="18" t="s">
        <v>182</v>
      </c>
      <c r="R20" s="20" t="s">
        <v>182</v>
      </c>
      <c r="S20" s="18" t="n">
        <v>0</v>
      </c>
      <c r="T20" s="20" t="n">
        <v>0</v>
      </c>
      <c r="U20" s="18" t="n">
        <v>0</v>
      </c>
      <c r="V20" s="20" t="n">
        <v>0</v>
      </c>
      <c r="W20" s="18" t="n">
        <v>5.62493408</v>
      </c>
      <c r="X20" s="20" t="n">
        <v>0.41491609</v>
      </c>
    </row>
    <row r="21" spans="1:24">
      <c r="A21" s="15" t="s">
        <v>196</v>
      </c>
      <c r="B21" s="17" t="n">
        <v>5741</v>
      </c>
      <c r="C21" s="18">
        <f>(91.0/B21*100)</f>
        <v/>
      </c>
      <c r="D21" s="19" t="n">
        <v>5650</v>
      </c>
      <c r="E21" s="18" t="n">
        <v>59.20243956</v>
      </c>
      <c r="F21" s="20" t="n">
        <v>1.61409914</v>
      </c>
      <c r="G21" s="18" t="n">
        <v>17.7409968</v>
      </c>
      <c r="H21" s="20" t="n">
        <v>0.79472426</v>
      </c>
      <c r="I21" s="18" t="n">
        <v>12.05972742</v>
      </c>
      <c r="J21" s="20" t="n">
        <v>0.72958422</v>
      </c>
      <c r="K21" s="18" t="n">
        <v>4.43872219</v>
      </c>
      <c r="L21" s="20" t="n">
        <v>0.518295</v>
      </c>
      <c r="M21" s="18" t="n">
        <v>2.89088454</v>
      </c>
      <c r="N21" s="20" t="n">
        <v>0.30518865</v>
      </c>
      <c r="O21" s="18" t="n">
        <v>0.18239946</v>
      </c>
      <c r="P21" s="20" t="n">
        <v>0.05714949</v>
      </c>
      <c r="Q21" s="18" t="s">
        <v>182</v>
      </c>
      <c r="R21" s="20" t="s">
        <v>182</v>
      </c>
      <c r="S21" s="18" t="n">
        <v>0</v>
      </c>
      <c r="T21" s="20" t="n">
        <v>0</v>
      </c>
      <c r="U21" s="18" t="n">
        <v>0</v>
      </c>
      <c r="V21" s="20" t="n">
        <v>0</v>
      </c>
      <c r="W21" s="18" t="n">
        <v>3.48483003</v>
      </c>
      <c r="X21" s="20" t="n">
        <v>0.26250889</v>
      </c>
    </row>
    <row r="22" spans="1:24">
      <c r="A22" s="15" t="s">
        <v>197</v>
      </c>
      <c r="B22" s="17" t="n">
        <v>6598</v>
      </c>
      <c r="C22" s="18">
        <f>(103.0/B22*100)</f>
        <v/>
      </c>
      <c r="D22" s="19" t="n">
        <v>6495</v>
      </c>
      <c r="E22" s="18" t="n">
        <v>44.75082323</v>
      </c>
      <c r="F22" s="20" t="n">
        <v>1.48563822</v>
      </c>
      <c r="G22" s="18" t="n">
        <v>17.86956262</v>
      </c>
      <c r="H22" s="20" t="n">
        <v>0.65269025</v>
      </c>
      <c r="I22" s="18" t="n">
        <v>9.60870034</v>
      </c>
      <c r="J22" s="20" t="n">
        <v>0.51891912</v>
      </c>
      <c r="K22" s="18" t="n">
        <v>3.89323807</v>
      </c>
      <c r="L22" s="20" t="n">
        <v>0.2717946</v>
      </c>
      <c r="M22" s="18" t="n">
        <v>3.28279632</v>
      </c>
      <c r="N22" s="20" t="n">
        <v>0.26109813</v>
      </c>
      <c r="O22" s="18" t="n">
        <v>2.35966529</v>
      </c>
      <c r="P22" s="20" t="n">
        <v>0.31586335</v>
      </c>
      <c r="Q22" s="18" t="s">
        <v>182</v>
      </c>
      <c r="R22" s="20" t="s">
        <v>182</v>
      </c>
      <c r="S22" s="18" t="n">
        <v>10.38869837</v>
      </c>
      <c r="T22" s="20" t="n">
        <v>1.34138073</v>
      </c>
      <c r="U22" s="18" t="n">
        <v>0</v>
      </c>
      <c r="V22" s="20" t="n">
        <v>0</v>
      </c>
      <c r="W22" s="18" t="n">
        <v>7.84651577</v>
      </c>
      <c r="X22" s="20" t="n">
        <v>0.70019188</v>
      </c>
    </row>
    <row r="23" spans="1:24">
      <c r="A23" s="15" t="s">
        <v>198</v>
      </c>
      <c r="B23" s="17" t="n">
        <v>11583</v>
      </c>
      <c r="C23" s="18">
        <f>(535.0/B23*100)</f>
        <v/>
      </c>
      <c r="D23" s="19" t="n">
        <v>11048</v>
      </c>
      <c r="E23" s="18" t="n">
        <v>65.1200824</v>
      </c>
      <c r="F23" s="20" t="n">
        <v>1.09014762</v>
      </c>
      <c r="G23" s="18" t="n">
        <v>10.9016869</v>
      </c>
      <c r="H23" s="20" t="n">
        <v>0.43797764</v>
      </c>
      <c r="I23" s="18" t="n">
        <v>8.53780285</v>
      </c>
      <c r="J23" s="20" t="n">
        <v>0.5153795</v>
      </c>
      <c r="K23" s="18" t="n">
        <v>4.98379249</v>
      </c>
      <c r="L23" s="20" t="n">
        <v>0.32330986</v>
      </c>
      <c r="M23" s="18" t="n">
        <v>3.159896</v>
      </c>
      <c r="N23" s="20" t="n">
        <v>0.27581566</v>
      </c>
      <c r="O23" s="18" t="n">
        <v>0.42204124</v>
      </c>
      <c r="P23" s="20" t="n">
        <v>0.10190301</v>
      </c>
      <c r="Q23" s="18" t="s">
        <v>182</v>
      </c>
      <c r="R23" s="20" t="s">
        <v>182</v>
      </c>
      <c r="S23" s="18" t="n">
        <v>0</v>
      </c>
      <c r="T23" s="20" t="n">
        <v>0</v>
      </c>
      <c r="U23" s="18" t="n">
        <v>0</v>
      </c>
      <c r="V23" s="20" t="n">
        <v>0</v>
      </c>
      <c r="W23" s="18" t="n">
        <v>6.87469811</v>
      </c>
      <c r="X23" s="20" t="n">
        <v>0.51570236</v>
      </c>
    </row>
    <row r="24" spans="1:24">
      <c r="A24" s="15" t="s">
        <v>199</v>
      </c>
      <c r="B24" s="17" t="n">
        <v>6647</v>
      </c>
      <c r="C24" s="18">
        <f>(27.0/B24*100)</f>
        <v/>
      </c>
      <c r="D24" s="19" t="n">
        <v>6620</v>
      </c>
      <c r="E24" s="18" t="n">
        <v>86.75796011</v>
      </c>
      <c r="F24" s="20" t="n">
        <v>0.70491425</v>
      </c>
      <c r="G24" s="18" t="n">
        <v>4.0393641</v>
      </c>
      <c r="H24" s="20" t="n">
        <v>0.30991043</v>
      </c>
      <c r="I24" s="18" t="n">
        <v>3.19323586</v>
      </c>
      <c r="J24" s="20" t="n">
        <v>0.25064647</v>
      </c>
      <c r="K24" s="18" t="n">
        <v>1.6797936</v>
      </c>
      <c r="L24" s="20" t="n">
        <v>0.18164743</v>
      </c>
      <c r="M24" s="18" t="n">
        <v>1.35697546</v>
      </c>
      <c r="N24" s="20" t="n">
        <v>0.17431314</v>
      </c>
      <c r="O24" s="18" t="n">
        <v>0.74363052</v>
      </c>
      <c r="P24" s="20" t="n">
        <v>0.13573651</v>
      </c>
      <c r="Q24" s="18" t="s">
        <v>182</v>
      </c>
      <c r="R24" s="20" t="s">
        <v>182</v>
      </c>
      <c r="S24" s="18" t="n">
        <v>0</v>
      </c>
      <c r="T24" s="20" t="n">
        <v>0</v>
      </c>
      <c r="U24" s="18" t="n">
        <v>0</v>
      </c>
      <c r="V24" s="20" t="n">
        <v>0</v>
      </c>
      <c r="W24" s="18" t="n">
        <v>2.22904036</v>
      </c>
      <c r="X24" s="20" t="n">
        <v>0.31928409</v>
      </c>
    </row>
    <row r="25" spans="1:24">
      <c r="A25" s="15" t="s">
        <v>200</v>
      </c>
      <c r="B25" s="17" t="n">
        <v>5581</v>
      </c>
      <c r="C25" s="18">
        <f>(28.0/B25*100)</f>
        <v/>
      </c>
      <c r="D25" s="19" t="n">
        <v>5553</v>
      </c>
      <c r="E25" s="18" t="n">
        <v>82.69850248</v>
      </c>
      <c r="F25" s="20" t="n">
        <v>0.96422488</v>
      </c>
      <c r="G25" s="18" t="n">
        <v>8.42247384</v>
      </c>
      <c r="H25" s="20" t="n">
        <v>0.49675552</v>
      </c>
      <c r="I25" s="18" t="n">
        <v>6.10756231</v>
      </c>
      <c r="J25" s="20" t="n">
        <v>0.53854188</v>
      </c>
      <c r="K25" s="18" t="n">
        <v>1.10298736</v>
      </c>
      <c r="L25" s="20" t="n">
        <v>0.24056681</v>
      </c>
      <c r="M25" s="18" t="n">
        <v>0.59079468</v>
      </c>
      <c r="N25" s="20" t="n">
        <v>0.1199336</v>
      </c>
      <c r="O25" s="18" t="n">
        <v>0.26888821</v>
      </c>
      <c r="P25" s="20" t="n">
        <v>0.07687529999999999</v>
      </c>
      <c r="Q25" s="18" t="s">
        <v>182</v>
      </c>
      <c r="R25" s="20" t="s">
        <v>182</v>
      </c>
      <c r="S25" s="18" t="n">
        <v>0</v>
      </c>
      <c r="T25" s="20" t="n">
        <v>0</v>
      </c>
      <c r="U25" s="18" t="n">
        <v>0</v>
      </c>
      <c r="V25" s="20" t="n">
        <v>0</v>
      </c>
      <c r="W25" s="18" t="n">
        <v>0.80879112</v>
      </c>
      <c r="X25" s="20" t="n">
        <v>0.12822076</v>
      </c>
    </row>
    <row r="26" spans="1:24">
      <c r="A26" s="15" t="s">
        <v>201</v>
      </c>
      <c r="B26" s="17" t="n">
        <v>4869</v>
      </c>
      <c r="C26" s="18">
        <f>(108.0/B26*100)</f>
        <v/>
      </c>
      <c r="D26" s="19" t="n">
        <v>4761</v>
      </c>
      <c r="E26" s="18" t="n">
        <v>42.77410439</v>
      </c>
      <c r="F26" s="20" t="n">
        <v>0.91014845</v>
      </c>
      <c r="G26" s="18" t="n">
        <v>22.71492928</v>
      </c>
      <c r="H26" s="20" t="n">
        <v>0.57104321</v>
      </c>
      <c r="I26" s="18" t="n">
        <v>16.42015338</v>
      </c>
      <c r="J26" s="20" t="n">
        <v>0.5885159</v>
      </c>
      <c r="K26" s="18" t="n">
        <v>9.310895309999999</v>
      </c>
      <c r="L26" s="20" t="n">
        <v>0.46443277</v>
      </c>
      <c r="M26" s="18" t="n">
        <v>5.61378823</v>
      </c>
      <c r="N26" s="20" t="n">
        <v>0.34752901</v>
      </c>
      <c r="O26" s="18" t="n">
        <v>0</v>
      </c>
      <c r="P26" s="20" t="n">
        <v>0</v>
      </c>
      <c r="Q26" s="18" t="s">
        <v>182</v>
      </c>
      <c r="R26" s="20" t="s">
        <v>182</v>
      </c>
      <c r="S26" s="18" t="n">
        <v>0</v>
      </c>
      <c r="T26" s="20" t="n">
        <v>0</v>
      </c>
      <c r="U26" s="18" t="n">
        <v>0</v>
      </c>
      <c r="V26" s="20" t="n">
        <v>0</v>
      </c>
      <c r="W26" s="18" t="n">
        <v>3.16612941</v>
      </c>
      <c r="X26" s="20" t="n">
        <v>0.26960258</v>
      </c>
    </row>
    <row r="27" spans="1:24">
      <c r="A27" s="15" t="s">
        <v>202</v>
      </c>
      <c r="B27" s="17" t="n">
        <v>5299</v>
      </c>
      <c r="C27" s="18">
        <f>(207.0/B27*100)</f>
        <v/>
      </c>
      <c r="D27" s="19" t="n">
        <v>5092</v>
      </c>
      <c r="E27" s="18" t="n">
        <v>49.76491735</v>
      </c>
      <c r="F27" s="20" t="n">
        <v>0.66373222</v>
      </c>
      <c r="G27" s="18" t="n">
        <v>15.72902272</v>
      </c>
      <c r="H27" s="20" t="n">
        <v>0.49759872</v>
      </c>
      <c r="I27" s="18" t="n">
        <v>12.7698848</v>
      </c>
      <c r="J27" s="20" t="n">
        <v>0.42843494</v>
      </c>
      <c r="K27" s="18" t="n">
        <v>5.55580878</v>
      </c>
      <c r="L27" s="20" t="n">
        <v>0.29124613</v>
      </c>
      <c r="M27" s="18" t="n">
        <v>4.33037811</v>
      </c>
      <c r="N27" s="20" t="n">
        <v>0.28201617</v>
      </c>
      <c r="O27" s="18" t="n">
        <v>1.2158131</v>
      </c>
      <c r="P27" s="20" t="n">
        <v>0.13703454</v>
      </c>
      <c r="Q27" s="18" t="s">
        <v>182</v>
      </c>
      <c r="R27" s="20" t="s">
        <v>182</v>
      </c>
      <c r="S27" s="18" t="n">
        <v>0</v>
      </c>
      <c r="T27" s="20" t="n">
        <v>0</v>
      </c>
      <c r="U27" s="18" t="n">
        <v>0</v>
      </c>
      <c r="V27" s="20" t="n">
        <v>0</v>
      </c>
      <c r="W27" s="18" t="n">
        <v>10.63417514</v>
      </c>
      <c r="X27" s="20" t="n">
        <v>0.45445776</v>
      </c>
    </row>
    <row r="28" spans="1:24">
      <c r="A28" s="15" t="s">
        <v>203</v>
      </c>
      <c r="B28" s="17" t="n">
        <v>7568</v>
      </c>
      <c r="C28" s="18">
        <f>(141.0/B28*100)</f>
        <v/>
      </c>
      <c r="D28" s="19" t="n">
        <v>7427</v>
      </c>
      <c r="E28" s="18" t="n">
        <v>65.57238215</v>
      </c>
      <c r="F28" s="20" t="n">
        <v>1.0989079</v>
      </c>
      <c r="G28" s="18" t="n">
        <v>13.02808688</v>
      </c>
      <c r="H28" s="20" t="n">
        <v>0.51018588</v>
      </c>
      <c r="I28" s="18" t="n">
        <v>9.362323290000001</v>
      </c>
      <c r="J28" s="20" t="n">
        <v>0.47139436</v>
      </c>
      <c r="K28" s="18" t="n">
        <v>4.69823452</v>
      </c>
      <c r="L28" s="20" t="n">
        <v>0.3636877</v>
      </c>
      <c r="M28" s="18" t="n">
        <v>2.22518116</v>
      </c>
      <c r="N28" s="20" t="n">
        <v>0.23493017</v>
      </c>
      <c r="O28" s="18" t="n">
        <v>2.26413761</v>
      </c>
      <c r="P28" s="20" t="n">
        <v>0.33124068</v>
      </c>
      <c r="Q28" s="18" t="s">
        <v>182</v>
      </c>
      <c r="R28" s="20" t="s">
        <v>182</v>
      </c>
      <c r="S28" s="18" t="n">
        <v>0</v>
      </c>
      <c r="T28" s="20" t="n">
        <v>0</v>
      </c>
      <c r="U28" s="18" t="n">
        <v>0</v>
      </c>
      <c r="V28" s="20" t="n">
        <v>0</v>
      </c>
      <c r="W28" s="18" t="n">
        <v>2.84965439</v>
      </c>
      <c r="X28" s="20" t="n">
        <v>0.38128085</v>
      </c>
    </row>
    <row r="29" spans="1:24">
      <c r="A29" s="15" t="s">
        <v>204</v>
      </c>
      <c r="B29" s="17" t="n">
        <v>5385</v>
      </c>
      <c r="C29" s="18">
        <f>(37.0/B29*100)</f>
        <v/>
      </c>
      <c r="D29" s="19" t="n">
        <v>5348</v>
      </c>
      <c r="E29" s="18" t="n">
        <v>38.02797066</v>
      </c>
      <c r="F29" s="20" t="n">
        <v>1.01084576</v>
      </c>
      <c r="G29" s="18" t="n">
        <v>24.13879311</v>
      </c>
      <c r="H29" s="20" t="n">
        <v>0.68363405</v>
      </c>
      <c r="I29" s="18" t="n">
        <v>22.7228903</v>
      </c>
      <c r="J29" s="20" t="n">
        <v>0.84241122</v>
      </c>
      <c r="K29" s="18" t="n">
        <v>6.8978998</v>
      </c>
      <c r="L29" s="20" t="n">
        <v>0.41577728</v>
      </c>
      <c r="M29" s="18" t="n">
        <v>3.25078725</v>
      </c>
      <c r="N29" s="20" t="n">
        <v>0.23046792</v>
      </c>
      <c r="O29" s="18" t="n">
        <v>0.11230563</v>
      </c>
      <c r="P29" s="20" t="n">
        <v>0.03615354</v>
      </c>
      <c r="Q29" s="18" t="s">
        <v>182</v>
      </c>
      <c r="R29" s="20" t="s">
        <v>182</v>
      </c>
      <c r="S29" s="18" t="n">
        <v>2.76962022</v>
      </c>
      <c r="T29" s="20" t="n">
        <v>0.2415476</v>
      </c>
      <c r="U29" s="18" t="n">
        <v>0</v>
      </c>
      <c r="V29" s="20" t="n">
        <v>0</v>
      </c>
      <c r="W29" s="18" t="n">
        <v>2.07973303</v>
      </c>
      <c r="X29" s="20" t="n">
        <v>0.29049506</v>
      </c>
    </row>
    <row r="30" spans="1:24">
      <c r="A30" s="15" t="s">
        <v>205</v>
      </c>
      <c r="B30" s="17" t="n">
        <v>4520</v>
      </c>
      <c r="C30" s="18">
        <f>(618.0/B30*100)</f>
        <v/>
      </c>
      <c r="D30" s="19" t="n">
        <v>3902</v>
      </c>
      <c r="E30" s="18" t="n">
        <v>20.17292732</v>
      </c>
      <c r="F30" s="20" t="n">
        <v>1.00212975</v>
      </c>
      <c r="G30" s="18" t="n">
        <v>19.50435061</v>
      </c>
      <c r="H30" s="20" t="n">
        <v>0.86530074</v>
      </c>
      <c r="I30" s="18" t="n">
        <v>28.10270533</v>
      </c>
      <c r="J30" s="20" t="n">
        <v>0.86005594</v>
      </c>
      <c r="K30" s="18" t="n">
        <v>15.25544858</v>
      </c>
      <c r="L30" s="20" t="n">
        <v>0.8612490900000001</v>
      </c>
      <c r="M30" s="18" t="n">
        <v>8.73125939</v>
      </c>
      <c r="N30" s="20" t="n">
        <v>0.54513598</v>
      </c>
      <c r="O30" s="18" t="n">
        <v>0.81601138</v>
      </c>
      <c r="P30" s="20" t="n">
        <v>0.15799947</v>
      </c>
      <c r="Q30" s="18" t="s">
        <v>182</v>
      </c>
      <c r="R30" s="20" t="s">
        <v>182</v>
      </c>
      <c r="S30" s="18" t="n">
        <v>0</v>
      </c>
      <c r="T30" s="20" t="n">
        <v>0</v>
      </c>
      <c r="U30" s="18" t="n">
        <v>0</v>
      </c>
      <c r="V30" s="20" t="n">
        <v>0</v>
      </c>
      <c r="W30" s="18" t="n">
        <v>7.41729739</v>
      </c>
      <c r="X30" s="20" t="n">
        <v>0.70984562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64.31639876</v>
      </c>
      <c r="F32" s="20" t="n">
        <v>1.02836921</v>
      </c>
      <c r="G32" s="18" t="n">
        <v>15.66970589</v>
      </c>
      <c r="H32" s="20" t="n">
        <v>0.63356139</v>
      </c>
      <c r="I32" s="18" t="n">
        <v>9.04216862</v>
      </c>
      <c r="J32" s="20" t="n">
        <v>0.51466579</v>
      </c>
      <c r="K32" s="18" t="n">
        <v>4.00801609</v>
      </c>
      <c r="L32" s="20" t="n">
        <v>0.31581768</v>
      </c>
      <c r="M32" s="18" t="n">
        <v>3.54652322</v>
      </c>
      <c r="N32" s="20" t="n">
        <v>0.28597981</v>
      </c>
      <c r="O32" s="18" t="n">
        <v>0.34537035</v>
      </c>
      <c r="P32" s="20" t="n">
        <v>0.08413879</v>
      </c>
      <c r="Q32" s="18" t="s">
        <v>182</v>
      </c>
      <c r="R32" s="20" t="s">
        <v>182</v>
      </c>
      <c r="S32" s="18" t="n">
        <v>0</v>
      </c>
      <c r="T32" s="20" t="n">
        <v>0</v>
      </c>
      <c r="U32" s="18" t="n">
        <v>0</v>
      </c>
      <c r="V32" s="20" t="n">
        <v>0</v>
      </c>
      <c r="W32" s="18" t="n">
        <v>3.07181708</v>
      </c>
      <c r="X32" s="20" t="n">
        <v>0.29338002</v>
      </c>
    </row>
    <row r="33" spans="1:24">
      <c r="A33" s="15" t="s">
        <v>208</v>
      </c>
      <c r="B33" s="17" t="n">
        <v>7325</v>
      </c>
      <c r="C33" s="18">
        <f>(254.0/B33*100)</f>
        <v/>
      </c>
      <c r="D33" s="19" t="n">
        <v>7071</v>
      </c>
      <c r="E33" s="18" t="n">
        <v>37.29411536</v>
      </c>
      <c r="F33" s="20" t="n">
        <v>0.85436178</v>
      </c>
      <c r="G33" s="18" t="n">
        <v>22.21143994</v>
      </c>
      <c r="H33" s="20" t="n">
        <v>0.49911108</v>
      </c>
      <c r="I33" s="18" t="n">
        <v>18.54684271</v>
      </c>
      <c r="J33" s="20" t="n">
        <v>0.59788816</v>
      </c>
      <c r="K33" s="18" t="n">
        <v>11.27578826</v>
      </c>
      <c r="L33" s="20" t="n">
        <v>0.43611966</v>
      </c>
      <c r="M33" s="18" t="n">
        <v>6.54349287</v>
      </c>
      <c r="N33" s="20" t="n">
        <v>0.43104414</v>
      </c>
      <c r="O33" s="18" t="n">
        <v>0.23170857</v>
      </c>
      <c r="P33" s="20" t="n">
        <v>0.0611756</v>
      </c>
      <c r="Q33" s="18" t="s">
        <v>182</v>
      </c>
      <c r="R33" s="20" t="s">
        <v>182</v>
      </c>
      <c r="S33" s="18" t="n">
        <v>0</v>
      </c>
      <c r="T33" s="20" t="n">
        <v>0</v>
      </c>
      <c r="U33" s="18" t="n">
        <v>0</v>
      </c>
      <c r="V33" s="20" t="n">
        <v>0</v>
      </c>
      <c r="W33" s="18" t="n">
        <v>3.8966123</v>
      </c>
      <c r="X33" s="20" t="n">
        <v>0.36391411</v>
      </c>
    </row>
    <row r="34" spans="1:24">
      <c r="A34" s="15" t="s">
        <v>209</v>
      </c>
      <c r="B34" s="17" t="n">
        <v>6350</v>
      </c>
      <c r="C34" s="18">
        <f>(94.0/B34*100)</f>
        <v/>
      </c>
      <c r="D34" s="19" t="n">
        <v>6256</v>
      </c>
      <c r="E34" s="18" t="n">
        <v>39.57256818</v>
      </c>
      <c r="F34" s="20" t="n">
        <v>1.00545844</v>
      </c>
      <c r="G34" s="18" t="n">
        <v>21.84456043</v>
      </c>
      <c r="H34" s="20" t="n">
        <v>0.5881759600000001</v>
      </c>
      <c r="I34" s="18" t="n">
        <v>14.31577474</v>
      </c>
      <c r="J34" s="20" t="n">
        <v>0.49634782</v>
      </c>
      <c r="K34" s="18" t="n">
        <v>7.54108813</v>
      </c>
      <c r="L34" s="20" t="n">
        <v>0.3894298</v>
      </c>
      <c r="M34" s="18" t="n">
        <v>6.41333052</v>
      </c>
      <c r="N34" s="20" t="n">
        <v>0.35224809</v>
      </c>
      <c r="O34" s="18" t="n">
        <v>1.167785</v>
      </c>
      <c r="P34" s="20" t="n">
        <v>0.13813466</v>
      </c>
      <c r="Q34" s="18" t="s">
        <v>182</v>
      </c>
      <c r="R34" s="20" t="s">
        <v>182</v>
      </c>
      <c r="S34" s="18" t="n">
        <v>2.58271473</v>
      </c>
      <c r="T34" s="20" t="n">
        <v>0.5357605</v>
      </c>
      <c r="U34" s="18" t="n">
        <v>0</v>
      </c>
      <c r="V34" s="20" t="n">
        <v>0</v>
      </c>
      <c r="W34" s="18" t="n">
        <v>6.56217827</v>
      </c>
      <c r="X34" s="20" t="n">
        <v>0.53799949</v>
      </c>
    </row>
    <row r="35" spans="1:24">
      <c r="A35" s="15" t="s">
        <v>210</v>
      </c>
      <c r="B35" s="17" t="n">
        <v>6406</v>
      </c>
      <c r="C35" s="18">
        <f>(85.0/B35*100)</f>
        <v/>
      </c>
      <c r="D35" s="19" t="n">
        <v>6321</v>
      </c>
      <c r="E35" s="18" t="n">
        <v>39.09562072</v>
      </c>
      <c r="F35" s="20" t="n">
        <v>0.76384418</v>
      </c>
      <c r="G35" s="18" t="n">
        <v>22.31516286</v>
      </c>
      <c r="H35" s="20" t="n">
        <v>0.63919739</v>
      </c>
      <c r="I35" s="18" t="n">
        <v>19.36757771</v>
      </c>
      <c r="J35" s="20" t="n">
        <v>0.62667339</v>
      </c>
      <c r="K35" s="18" t="n">
        <v>7.9571723</v>
      </c>
      <c r="L35" s="20" t="n">
        <v>0.44296333</v>
      </c>
      <c r="M35" s="18" t="n">
        <v>5.11685871</v>
      </c>
      <c r="N35" s="20" t="n">
        <v>0.34567442</v>
      </c>
      <c r="O35" s="18" t="n">
        <v>0.52996705</v>
      </c>
      <c r="P35" s="20" t="n">
        <v>0.09334579</v>
      </c>
      <c r="Q35" s="18" t="s">
        <v>182</v>
      </c>
      <c r="R35" s="20" t="s">
        <v>182</v>
      </c>
      <c r="S35" s="18" t="n">
        <v>1.04517571</v>
      </c>
      <c r="T35" s="20" t="n">
        <v>0.05708772</v>
      </c>
      <c r="U35" s="18" t="n">
        <v>0</v>
      </c>
      <c r="V35" s="20" t="n">
        <v>0</v>
      </c>
      <c r="W35" s="18" t="n">
        <v>4.57246494</v>
      </c>
      <c r="X35" s="20" t="n">
        <v>0.25016951</v>
      </c>
    </row>
    <row r="36" spans="1:24">
      <c r="A36" s="15" t="s">
        <v>211</v>
      </c>
      <c r="B36" s="17" t="n">
        <v>6736</v>
      </c>
      <c r="C36" s="18">
        <f>(67.0/B36*100)</f>
        <v/>
      </c>
      <c r="D36" s="19" t="n">
        <v>6669</v>
      </c>
      <c r="E36" s="18" t="n">
        <v>52.2576937</v>
      </c>
      <c r="F36" s="20" t="n">
        <v>1.24405086</v>
      </c>
      <c r="G36" s="18" t="n">
        <v>18.46248591</v>
      </c>
      <c r="H36" s="20" t="n">
        <v>0.66498701</v>
      </c>
      <c r="I36" s="18" t="n">
        <v>15.54549773</v>
      </c>
      <c r="J36" s="20" t="n">
        <v>0.79011468</v>
      </c>
      <c r="K36" s="18" t="n">
        <v>6.0040738</v>
      </c>
      <c r="L36" s="20" t="n">
        <v>0.36814971</v>
      </c>
      <c r="M36" s="18" t="n">
        <v>2.68252994</v>
      </c>
      <c r="N36" s="20" t="n">
        <v>0.32592607</v>
      </c>
      <c r="O36" s="18" t="n">
        <v>0.41658434</v>
      </c>
      <c r="P36" s="20" t="n">
        <v>0.08148635</v>
      </c>
      <c r="Q36" s="18" t="s">
        <v>182</v>
      </c>
      <c r="R36" s="20" t="s">
        <v>182</v>
      </c>
      <c r="S36" s="18" t="n">
        <v>0</v>
      </c>
      <c r="T36" s="20" t="n">
        <v>0</v>
      </c>
      <c r="U36" s="18" t="n">
        <v>0</v>
      </c>
      <c r="V36" s="20" t="n">
        <v>0</v>
      </c>
      <c r="W36" s="18" t="n">
        <v>4.63113458</v>
      </c>
      <c r="X36" s="20" t="n">
        <v>0.34405865</v>
      </c>
    </row>
    <row r="37" spans="1:24">
      <c r="A37" s="15" t="s">
        <v>212</v>
      </c>
      <c r="B37" s="17" t="n">
        <v>5458</v>
      </c>
      <c r="C37" s="18">
        <f>(306.0/B37*100)</f>
        <v/>
      </c>
      <c r="D37" s="19" t="n">
        <v>5152</v>
      </c>
      <c r="E37" s="18" t="n">
        <v>24.80457318</v>
      </c>
      <c r="F37" s="20" t="n">
        <v>0.95795474</v>
      </c>
      <c r="G37" s="18" t="n">
        <v>21.62936916</v>
      </c>
      <c r="H37" s="20" t="n">
        <v>0.75186283</v>
      </c>
      <c r="I37" s="18" t="n">
        <v>22.06394607</v>
      </c>
      <c r="J37" s="20" t="n">
        <v>0.75857044</v>
      </c>
      <c r="K37" s="18" t="n">
        <v>12.53964943</v>
      </c>
      <c r="L37" s="20" t="n">
        <v>0.60818708</v>
      </c>
      <c r="M37" s="18" t="n">
        <v>7.86901245</v>
      </c>
      <c r="N37" s="20" t="n">
        <v>0.63537432</v>
      </c>
      <c r="O37" s="18" t="n">
        <v>0.79305306</v>
      </c>
      <c r="P37" s="20" t="n">
        <v>0.14061226</v>
      </c>
      <c r="Q37" s="18" t="s">
        <v>182</v>
      </c>
      <c r="R37" s="20" t="s">
        <v>182</v>
      </c>
      <c r="S37" s="18" t="n">
        <v>0</v>
      </c>
      <c r="T37" s="20" t="n">
        <v>0</v>
      </c>
      <c r="U37" s="18" t="n">
        <v>0</v>
      </c>
      <c r="V37" s="20" t="n">
        <v>0</v>
      </c>
      <c r="W37" s="18" t="n">
        <v>10.30039664</v>
      </c>
      <c r="X37" s="20" t="n">
        <v>0.8245224</v>
      </c>
    </row>
    <row r="38" spans="1:24">
      <c r="A38" s="15" t="s">
        <v>213</v>
      </c>
      <c r="B38" s="17" t="n">
        <v>5860</v>
      </c>
      <c r="C38" s="18">
        <f>(75.0/B38*100)</f>
        <v/>
      </c>
      <c r="D38" s="19" t="n">
        <v>5785</v>
      </c>
      <c r="E38" s="18" t="n">
        <v>48.6549197</v>
      </c>
      <c r="F38" s="20" t="n">
        <v>1.29220721</v>
      </c>
      <c r="G38" s="18" t="n">
        <v>19.69746715</v>
      </c>
      <c r="H38" s="20" t="n">
        <v>0.8394154</v>
      </c>
      <c r="I38" s="18" t="n">
        <v>13.6682493</v>
      </c>
      <c r="J38" s="20" t="n">
        <v>0.6899848</v>
      </c>
      <c r="K38" s="18" t="n">
        <v>5.59580088</v>
      </c>
      <c r="L38" s="20" t="n">
        <v>0.38763823</v>
      </c>
      <c r="M38" s="18" t="n">
        <v>3.84377358</v>
      </c>
      <c r="N38" s="20" t="n">
        <v>0.36361208</v>
      </c>
      <c r="O38" s="18" t="n">
        <v>0.63992822</v>
      </c>
      <c r="P38" s="20" t="n">
        <v>0.12672711</v>
      </c>
      <c r="Q38" s="18" t="s">
        <v>182</v>
      </c>
      <c r="R38" s="20" t="s">
        <v>182</v>
      </c>
      <c r="S38" s="18" t="n">
        <v>0</v>
      </c>
      <c r="T38" s="20" t="n">
        <v>0</v>
      </c>
      <c r="U38" s="18" t="n">
        <v>0</v>
      </c>
      <c r="V38" s="20" t="n">
        <v>0</v>
      </c>
      <c r="W38" s="18" t="n">
        <v>7.89986116</v>
      </c>
      <c r="X38" s="20" t="n">
        <v>0.63379668</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25.42636413</v>
      </c>
      <c r="F40" s="20" t="n">
        <v>1.60668615</v>
      </c>
      <c r="G40" s="18" t="n">
        <v>18.99513854</v>
      </c>
      <c r="H40" s="20" t="n">
        <v>0.85494381</v>
      </c>
      <c r="I40" s="18" t="n">
        <v>24.11427468</v>
      </c>
      <c r="J40" s="20" t="n">
        <v>1.02422135</v>
      </c>
      <c r="K40" s="18" t="n">
        <v>10.46269347</v>
      </c>
      <c r="L40" s="20" t="n">
        <v>0.7572820099999999</v>
      </c>
      <c r="M40" s="18" t="n">
        <v>5.37284714</v>
      </c>
      <c r="N40" s="20" t="n">
        <v>0.5660928</v>
      </c>
      <c r="O40" s="18" t="n">
        <v>0.41431395</v>
      </c>
      <c r="P40" s="20" t="n">
        <v>0.09618943000000001</v>
      </c>
      <c r="Q40" s="18" t="s">
        <v>182</v>
      </c>
      <c r="R40" s="20" t="s">
        <v>182</v>
      </c>
      <c r="S40" s="18" t="n">
        <v>9.01702427</v>
      </c>
      <c r="T40" s="20" t="n">
        <v>0.20109403</v>
      </c>
      <c r="U40" s="18" t="n">
        <v>0</v>
      </c>
      <c r="V40" s="20" t="n">
        <v>0</v>
      </c>
      <c r="W40" s="18" t="n">
        <v>6.19734382</v>
      </c>
      <c r="X40" s="20" t="n">
        <v>0.80183763</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41.66130608</v>
      </c>
      <c r="F46" s="20" t="n">
        <v>0.98817035</v>
      </c>
      <c r="G46" s="18" t="n">
        <v>7.99976773</v>
      </c>
      <c r="H46" s="20" t="n">
        <v>0.3424383</v>
      </c>
      <c r="I46" s="18" t="n">
        <v>5.07995657</v>
      </c>
      <c r="J46" s="20" t="n">
        <v>0.2785757</v>
      </c>
      <c r="K46" s="18" t="n">
        <v>3.88709583</v>
      </c>
      <c r="L46" s="20" t="n">
        <v>0.23676659</v>
      </c>
      <c r="M46" s="18" t="n">
        <v>3.08717735</v>
      </c>
      <c r="N46" s="20" t="n">
        <v>0.15954549</v>
      </c>
      <c r="O46" s="18" t="n">
        <v>1.14332785</v>
      </c>
      <c r="P46" s="20" t="n">
        <v>0.10192954</v>
      </c>
      <c r="Q46" s="18" t="s">
        <v>182</v>
      </c>
      <c r="R46" s="20" t="s">
        <v>182</v>
      </c>
      <c r="S46" s="18" t="n">
        <v>0</v>
      </c>
      <c r="T46" s="20" t="n">
        <v>0</v>
      </c>
      <c r="U46" s="18" t="n">
        <v>0</v>
      </c>
      <c r="V46" s="20" t="n">
        <v>0</v>
      </c>
      <c r="W46" s="18" t="n">
        <v>37.14136859</v>
      </c>
      <c r="X46" s="20" t="n">
        <v>1.23021254</v>
      </c>
    </row>
    <row r="47" spans="1:24">
      <c r="A47" s="15" t="s">
        <v>222</v>
      </c>
      <c r="B47" s="17" t="n">
        <v>5928</v>
      </c>
      <c r="C47" s="18">
        <f>(197.0/B47*100)</f>
        <v/>
      </c>
      <c r="D47" s="19" t="n">
        <v>5731</v>
      </c>
      <c r="E47" s="18" t="n">
        <v>37.61770101</v>
      </c>
      <c r="F47" s="20" t="n">
        <v>1.24574458</v>
      </c>
      <c r="G47" s="18" t="n">
        <v>16.24473317</v>
      </c>
      <c r="H47" s="20" t="n">
        <v>0.638648</v>
      </c>
      <c r="I47" s="18" t="n">
        <v>11.91659506</v>
      </c>
      <c r="J47" s="20" t="n">
        <v>0.56188887</v>
      </c>
      <c r="K47" s="18" t="n">
        <v>8.178376569999999</v>
      </c>
      <c r="L47" s="20" t="n">
        <v>0.32895806</v>
      </c>
      <c r="M47" s="18" t="n">
        <v>8.20057486</v>
      </c>
      <c r="N47" s="20" t="n">
        <v>0.43709649</v>
      </c>
      <c r="O47" s="18" t="n">
        <v>1.44739225</v>
      </c>
      <c r="P47" s="20" t="n">
        <v>0.18882754</v>
      </c>
      <c r="Q47" s="18" t="s">
        <v>182</v>
      </c>
      <c r="R47" s="20" t="s">
        <v>182</v>
      </c>
      <c r="S47" s="18" t="n">
        <v>0</v>
      </c>
      <c r="T47" s="20" t="n">
        <v>0</v>
      </c>
      <c r="U47" s="18" t="n">
        <v>0</v>
      </c>
      <c r="V47" s="20" t="n">
        <v>0</v>
      </c>
      <c r="W47" s="18" t="n">
        <v>16.39462707</v>
      </c>
      <c r="X47" s="20" t="n">
        <v>1.13514507</v>
      </c>
    </row>
    <row r="48" spans="1:24">
      <c r="A48" s="15" t="s">
        <v>223</v>
      </c>
      <c r="B48" s="17" t="n">
        <v>9841</v>
      </c>
      <c r="C48" s="18">
        <f>(19.0/B48*100)</f>
        <v/>
      </c>
      <c r="D48" s="19" t="n">
        <v>9822</v>
      </c>
      <c r="E48" s="18" t="n">
        <v>82.54946841</v>
      </c>
      <c r="F48" s="20" t="n">
        <v>0.9397542800000001</v>
      </c>
      <c r="G48" s="18" t="n">
        <v>6.80493314</v>
      </c>
      <c r="H48" s="20" t="n">
        <v>0.50631569</v>
      </c>
      <c r="I48" s="18" t="n">
        <v>4.19225121</v>
      </c>
      <c r="J48" s="20" t="n">
        <v>0.30271446</v>
      </c>
      <c r="K48" s="18" t="n">
        <v>1.20459899</v>
      </c>
      <c r="L48" s="20" t="n">
        <v>0.16725361</v>
      </c>
      <c r="M48" s="18" t="n">
        <v>1.29766228</v>
      </c>
      <c r="N48" s="20" t="n">
        <v>0.14823486</v>
      </c>
      <c r="O48" s="18" t="n">
        <v>2.15559195</v>
      </c>
      <c r="P48" s="20" t="n">
        <v>0.33339127</v>
      </c>
      <c r="Q48" s="18" t="s">
        <v>182</v>
      </c>
      <c r="R48" s="20" t="s">
        <v>182</v>
      </c>
      <c r="S48" s="18" t="n">
        <v>0</v>
      </c>
      <c r="T48" s="20" t="n">
        <v>0</v>
      </c>
      <c r="U48" s="18" t="n">
        <v>0</v>
      </c>
      <c r="V48" s="20" t="n">
        <v>0</v>
      </c>
      <c r="W48" s="18" t="n">
        <v>1.79549401</v>
      </c>
      <c r="X48" s="20" t="n">
        <v>0.42465626</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42.95515069</v>
      </c>
      <c r="F50" s="20" t="n">
        <v>1.11564629</v>
      </c>
      <c r="G50" s="18" t="n">
        <v>18.07039512</v>
      </c>
      <c r="H50" s="20" t="n">
        <v>0.5452316699999999</v>
      </c>
      <c r="I50" s="18" t="n">
        <v>16.28821</v>
      </c>
      <c r="J50" s="20" t="n">
        <v>0.61654425</v>
      </c>
      <c r="K50" s="18" t="n">
        <v>8.691159819999999</v>
      </c>
      <c r="L50" s="20" t="n">
        <v>0.41659423</v>
      </c>
      <c r="M50" s="18" t="n">
        <v>4.9392603</v>
      </c>
      <c r="N50" s="20" t="n">
        <v>0.29931578</v>
      </c>
      <c r="O50" s="18" t="n">
        <v>1.75805608</v>
      </c>
      <c r="P50" s="20" t="n">
        <v>0.26628678</v>
      </c>
      <c r="Q50" s="18" t="s">
        <v>182</v>
      </c>
      <c r="R50" s="20" t="s">
        <v>182</v>
      </c>
      <c r="S50" s="18" t="n">
        <v>0</v>
      </c>
      <c r="T50" s="20" t="n">
        <v>0</v>
      </c>
      <c r="U50" s="18" t="n">
        <v>0</v>
      </c>
      <c r="V50" s="20" t="n">
        <v>0</v>
      </c>
      <c r="W50" s="18" t="n">
        <v>7.29776799</v>
      </c>
      <c r="X50" s="20" t="n">
        <v>0.67619777</v>
      </c>
    </row>
    <row r="51" spans="1:24">
      <c r="A51" s="15" t="s">
        <v>226</v>
      </c>
      <c r="B51" s="17" t="n">
        <v>6866</v>
      </c>
      <c r="C51" s="18">
        <f>(116.0/B51*100)</f>
        <v/>
      </c>
      <c r="D51" s="19" t="n">
        <v>6750</v>
      </c>
      <c r="E51" s="18" t="n">
        <v>47.65522078</v>
      </c>
      <c r="F51" s="20" t="n">
        <v>1.37600563</v>
      </c>
      <c r="G51" s="18" t="n">
        <v>8.38387427</v>
      </c>
      <c r="H51" s="20" t="n">
        <v>0.39465098</v>
      </c>
      <c r="I51" s="18" t="n">
        <v>9.41292041</v>
      </c>
      <c r="J51" s="20" t="n">
        <v>0.47510805</v>
      </c>
      <c r="K51" s="18" t="n">
        <v>6.43426889</v>
      </c>
      <c r="L51" s="20" t="n">
        <v>0.38457902</v>
      </c>
      <c r="M51" s="18" t="n">
        <v>5.59312804</v>
      </c>
      <c r="N51" s="20" t="n">
        <v>0.39093912</v>
      </c>
      <c r="O51" s="18" t="n">
        <v>0.58297253</v>
      </c>
      <c r="P51" s="20" t="n">
        <v>0.10102507</v>
      </c>
      <c r="Q51" s="18" t="s">
        <v>182</v>
      </c>
      <c r="R51" s="20" t="s">
        <v>182</v>
      </c>
      <c r="S51" s="18" t="n">
        <v>10.58088132</v>
      </c>
      <c r="T51" s="20" t="n">
        <v>0.6125338</v>
      </c>
      <c r="U51" s="18" t="n">
        <v>0</v>
      </c>
      <c r="V51" s="20" t="n">
        <v>0</v>
      </c>
      <c r="W51" s="18" t="n">
        <v>11.35673376</v>
      </c>
      <c r="X51" s="20" t="n">
        <v>1.29497285</v>
      </c>
    </row>
    <row r="52" spans="1:24">
      <c r="A52" s="15" t="s">
        <v>227</v>
      </c>
      <c r="B52" s="17" t="n">
        <v>5809</v>
      </c>
      <c r="C52" s="18">
        <f>(120.0/B52*100)</f>
        <v/>
      </c>
      <c r="D52" s="19" t="n">
        <v>5689</v>
      </c>
      <c r="E52" s="18" t="n">
        <v>58.77094894</v>
      </c>
      <c r="F52" s="20" t="n">
        <v>1.22329953</v>
      </c>
      <c r="G52" s="18" t="n">
        <v>15.15537349</v>
      </c>
      <c r="H52" s="20" t="n">
        <v>0.55139216</v>
      </c>
      <c r="I52" s="18" t="n">
        <v>10.41492581</v>
      </c>
      <c r="J52" s="20" t="n">
        <v>0.49503578</v>
      </c>
      <c r="K52" s="18" t="n">
        <v>5.07116828</v>
      </c>
      <c r="L52" s="20" t="n">
        <v>0.34036205</v>
      </c>
      <c r="M52" s="18" t="n">
        <v>3.86203955</v>
      </c>
      <c r="N52" s="20" t="n">
        <v>0.26229436</v>
      </c>
      <c r="O52" s="18" t="n">
        <v>0.34065656</v>
      </c>
      <c r="P52" s="20" t="n">
        <v>0.08847263</v>
      </c>
      <c r="Q52" s="18" t="s">
        <v>182</v>
      </c>
      <c r="R52" s="20" t="s">
        <v>182</v>
      </c>
      <c r="S52" s="18" t="n">
        <v>0</v>
      </c>
      <c r="T52" s="20" t="n">
        <v>0</v>
      </c>
      <c r="U52" s="18" t="n">
        <v>0</v>
      </c>
      <c r="V52" s="20" t="n">
        <v>0</v>
      </c>
      <c r="W52" s="18" t="n">
        <v>6.38488738</v>
      </c>
      <c r="X52" s="20" t="n">
        <v>0.50200118</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65.21911799</v>
      </c>
      <c r="F54" s="20" t="n">
        <v>1.28155818</v>
      </c>
      <c r="G54" s="18" t="n">
        <v>6.9569908</v>
      </c>
      <c r="H54" s="20" t="n">
        <v>0.55177605</v>
      </c>
      <c r="I54" s="18" t="n">
        <v>4.14203087</v>
      </c>
      <c r="J54" s="20" t="n">
        <v>0.33604228</v>
      </c>
      <c r="K54" s="18" t="n">
        <v>4.16547863</v>
      </c>
      <c r="L54" s="20" t="n">
        <v>0.37376225</v>
      </c>
      <c r="M54" s="18" t="n">
        <v>2.37436293</v>
      </c>
      <c r="N54" s="20" t="n">
        <v>0.28217333</v>
      </c>
      <c r="O54" s="18" t="n">
        <v>3.38301062</v>
      </c>
      <c r="P54" s="20" t="n">
        <v>0.32666021</v>
      </c>
      <c r="Q54" s="18" t="s">
        <v>182</v>
      </c>
      <c r="R54" s="20" t="s">
        <v>182</v>
      </c>
      <c r="S54" s="18" t="n">
        <v>0</v>
      </c>
      <c r="T54" s="20" t="n">
        <v>0</v>
      </c>
      <c r="U54" s="18" t="n">
        <v>0</v>
      </c>
      <c r="V54" s="20" t="n">
        <v>0</v>
      </c>
      <c r="W54" s="18" t="n">
        <v>13.75900816</v>
      </c>
      <c r="X54" s="20" t="n">
        <v>0.95788599</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53.42349835</v>
      </c>
      <c r="F56" s="20" t="n">
        <v>0.9975794100000001</v>
      </c>
      <c r="G56" s="18" t="n">
        <v>23.76952059</v>
      </c>
      <c r="H56" s="20" t="n">
        <v>0.6080103</v>
      </c>
      <c r="I56" s="18" t="n">
        <v>13.67665827</v>
      </c>
      <c r="J56" s="20" t="n">
        <v>0.5178194</v>
      </c>
      <c r="K56" s="18" t="n">
        <v>3.6492893</v>
      </c>
      <c r="L56" s="20" t="n">
        <v>0.31637135</v>
      </c>
      <c r="M56" s="18" t="n">
        <v>3.17615615</v>
      </c>
      <c r="N56" s="20" t="n">
        <v>0.29724842</v>
      </c>
      <c r="O56" s="18" t="n">
        <v>0.86031267</v>
      </c>
      <c r="P56" s="20" t="n">
        <v>0.13753162</v>
      </c>
      <c r="Q56" s="18" t="s">
        <v>182</v>
      </c>
      <c r="R56" s="20" t="s">
        <v>182</v>
      </c>
      <c r="S56" s="18" t="n">
        <v>0</v>
      </c>
      <c r="T56" s="20" t="n">
        <v>0</v>
      </c>
      <c r="U56" s="18" t="n">
        <v>0</v>
      </c>
      <c r="V56" s="20" t="n">
        <v>0</v>
      </c>
      <c r="W56" s="18" t="n">
        <v>1.44456468</v>
      </c>
      <c r="X56" s="20" t="n">
        <v>0.27646926</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38.58311363</v>
      </c>
      <c r="F61" s="20" t="n">
        <v>0.89999407</v>
      </c>
      <c r="G61" s="18" t="n">
        <v>25.72294619</v>
      </c>
      <c r="H61" s="20" t="n">
        <v>0.63170488</v>
      </c>
      <c r="I61" s="18" t="n">
        <v>17.80740303</v>
      </c>
      <c r="J61" s="20" t="n">
        <v>0.5963974</v>
      </c>
      <c r="K61" s="18" t="n">
        <v>6.60803435</v>
      </c>
      <c r="L61" s="20" t="n">
        <v>0.38936947</v>
      </c>
      <c r="M61" s="18" t="n">
        <v>4.99866068</v>
      </c>
      <c r="N61" s="20" t="n">
        <v>0.29180226</v>
      </c>
      <c r="O61" s="18" t="n">
        <v>1.1155177</v>
      </c>
      <c r="P61" s="20" t="n">
        <v>0.1589291</v>
      </c>
      <c r="Q61" s="18" t="s">
        <v>182</v>
      </c>
      <c r="R61" s="20" t="s">
        <v>182</v>
      </c>
      <c r="S61" s="18" t="n">
        <v>0</v>
      </c>
      <c r="T61" s="20" t="n">
        <v>0</v>
      </c>
      <c r="U61" s="18" t="n">
        <v>0</v>
      </c>
      <c r="V61" s="20" t="n">
        <v>0</v>
      </c>
      <c r="W61" s="18" t="n">
        <v>5.16432442</v>
      </c>
      <c r="X61" s="20" t="n">
        <v>0.64142497</v>
      </c>
    </row>
    <row r="62" spans="1:24">
      <c r="A62" s="15" t="s">
        <v>237</v>
      </c>
      <c r="B62" s="17" t="n">
        <v>4476</v>
      </c>
      <c r="C62" s="18">
        <f>(5.0/B62*100)</f>
        <v/>
      </c>
      <c r="D62" s="19" t="n">
        <v>4471</v>
      </c>
      <c r="E62" s="18" t="n">
        <v>68.82284581</v>
      </c>
      <c r="F62" s="20" t="n">
        <v>0.70643722</v>
      </c>
      <c r="G62" s="18" t="n">
        <v>17.53324392</v>
      </c>
      <c r="H62" s="20" t="n">
        <v>0.58551345</v>
      </c>
      <c r="I62" s="18" t="n">
        <v>8.636170610000001</v>
      </c>
      <c r="J62" s="20" t="n">
        <v>0.42061533</v>
      </c>
      <c r="K62" s="18" t="n">
        <v>2.08081309</v>
      </c>
      <c r="L62" s="20" t="n">
        <v>0.19131683</v>
      </c>
      <c r="M62" s="18" t="n">
        <v>1.42775404</v>
      </c>
      <c r="N62" s="20" t="n">
        <v>0.16650747</v>
      </c>
      <c r="O62" s="18" t="n">
        <v>0.58527585</v>
      </c>
      <c r="P62" s="20" t="n">
        <v>0.13101018</v>
      </c>
      <c r="Q62" s="18" t="s">
        <v>182</v>
      </c>
      <c r="R62" s="20" t="s">
        <v>182</v>
      </c>
      <c r="S62" s="18" t="n">
        <v>0</v>
      </c>
      <c r="T62" s="20" t="n">
        <v>0</v>
      </c>
      <c r="U62" s="18" t="n">
        <v>0</v>
      </c>
      <c r="V62" s="20" t="n">
        <v>0</v>
      </c>
      <c r="W62" s="18" t="n">
        <v>0.91389667</v>
      </c>
      <c r="X62" s="20" t="n">
        <v>0.14173282</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71.40658096999999</v>
      </c>
      <c r="F67" s="20" t="n">
        <v>1.026738</v>
      </c>
      <c r="G67" s="18" t="n">
        <v>10.69823834</v>
      </c>
      <c r="H67" s="20" t="n">
        <v>0.56507164</v>
      </c>
      <c r="I67" s="18" t="n">
        <v>6.38843485</v>
      </c>
      <c r="J67" s="20" t="n">
        <v>0.45365013</v>
      </c>
      <c r="K67" s="18" t="n">
        <v>2.55753234</v>
      </c>
      <c r="L67" s="20" t="n">
        <v>0.28118087</v>
      </c>
      <c r="M67" s="18" t="n">
        <v>1.1373931</v>
      </c>
      <c r="N67" s="20" t="n">
        <v>0.15520351</v>
      </c>
      <c r="O67" s="18" t="n">
        <v>4.38091338</v>
      </c>
      <c r="P67" s="20" t="n">
        <v>0.35305959</v>
      </c>
      <c r="Q67" s="18" t="s">
        <v>182</v>
      </c>
      <c r="R67" s="20" t="s">
        <v>182</v>
      </c>
      <c r="S67" s="18" t="n">
        <v>0</v>
      </c>
      <c r="T67" s="20" t="n">
        <v>0</v>
      </c>
      <c r="U67" s="18" t="n">
        <v>0</v>
      </c>
      <c r="V67" s="20" t="n">
        <v>0</v>
      </c>
      <c r="W67" s="18" t="n">
        <v>3.43090702</v>
      </c>
      <c r="X67" s="20" t="n">
        <v>0.24674299</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50.03959678</v>
      </c>
      <c r="F70" s="20" t="n">
        <v>0.99771655</v>
      </c>
      <c r="G70" s="18" t="n">
        <v>15.39235982</v>
      </c>
      <c r="H70" s="20" t="n">
        <v>0.60175553</v>
      </c>
      <c r="I70" s="18" t="n">
        <v>12.81593572</v>
      </c>
      <c r="J70" s="20" t="n">
        <v>0.59558177</v>
      </c>
      <c r="K70" s="18" t="n">
        <v>8.236378500000001</v>
      </c>
      <c r="L70" s="20" t="n">
        <v>0.51477663</v>
      </c>
      <c r="M70" s="18" t="n">
        <v>5.79856176</v>
      </c>
      <c r="N70" s="20" t="n">
        <v>0.3885583</v>
      </c>
      <c r="O70" s="18" t="n">
        <v>0.78554432</v>
      </c>
      <c r="P70" s="20" t="n">
        <v>0.1032537</v>
      </c>
      <c r="Q70" s="18" t="s">
        <v>182</v>
      </c>
      <c r="R70" s="20" t="s">
        <v>182</v>
      </c>
      <c r="S70" s="18" t="n">
        <v>0</v>
      </c>
      <c r="T70" s="20" t="n">
        <v>0</v>
      </c>
      <c r="U70" s="18" t="n">
        <v>0</v>
      </c>
      <c r="V70" s="20" t="n">
        <v>0</v>
      </c>
      <c r="W70" s="18" t="n">
        <v>6.9316231</v>
      </c>
      <c r="X70" s="20" t="n">
        <v>0.54987326</v>
      </c>
    </row>
    <row r="71" spans="1:24">
      <c r="A71" s="15" t="s">
        <v>246</v>
      </c>
      <c r="B71" s="17" t="n">
        <v>6115</v>
      </c>
      <c r="C71" s="18">
        <f>(122.0/B71*100)</f>
        <v/>
      </c>
      <c r="D71" s="19" t="n">
        <v>5993</v>
      </c>
      <c r="E71" s="18" t="n">
        <v>50.54392374</v>
      </c>
      <c r="F71" s="20" t="n">
        <v>1.19057447</v>
      </c>
      <c r="G71" s="18" t="n">
        <v>18.32978401</v>
      </c>
      <c r="H71" s="20" t="n">
        <v>0.55168635</v>
      </c>
      <c r="I71" s="18" t="n">
        <v>14.43074469</v>
      </c>
      <c r="J71" s="20" t="n">
        <v>0.47768652</v>
      </c>
      <c r="K71" s="18" t="n">
        <v>8.151608039999999</v>
      </c>
      <c r="L71" s="20" t="n">
        <v>0.44340244</v>
      </c>
      <c r="M71" s="18" t="n">
        <v>6.46617357</v>
      </c>
      <c r="N71" s="20" t="n">
        <v>1.05207879</v>
      </c>
      <c r="O71" s="18" t="n">
        <v>0.43884807</v>
      </c>
      <c r="P71" s="20" t="n">
        <v>0.07817638</v>
      </c>
      <c r="Q71" s="18" t="s">
        <v>182</v>
      </c>
      <c r="R71" s="20" t="s">
        <v>182</v>
      </c>
      <c r="S71" s="18" t="n">
        <v>0</v>
      </c>
      <c r="T71" s="20" t="n">
        <v>0</v>
      </c>
      <c r="U71" s="18" t="n">
        <v>0</v>
      </c>
      <c r="V71" s="20" t="n">
        <v>0</v>
      </c>
      <c r="W71" s="18" t="n">
        <v>1.63891788</v>
      </c>
      <c r="X71" s="20" t="n">
        <v>0.14558816</v>
      </c>
    </row>
    <row r="72" spans="1:24">
      <c r="A72" s="15" t="s">
        <v>247</v>
      </c>
      <c r="B72" s="17" t="n">
        <v>7708</v>
      </c>
      <c r="C72" s="18">
        <f>(9.0/B72*100)</f>
        <v/>
      </c>
      <c r="D72" s="19" t="n">
        <v>7699</v>
      </c>
      <c r="E72" s="18" t="n">
        <v>71.42362838</v>
      </c>
      <c r="F72" s="20" t="n">
        <v>0.95854257</v>
      </c>
      <c r="G72" s="18" t="n">
        <v>14.6190065</v>
      </c>
      <c r="H72" s="20" t="n">
        <v>0.56843875</v>
      </c>
      <c r="I72" s="18" t="n">
        <v>8.669367960000001</v>
      </c>
      <c r="J72" s="20" t="n">
        <v>0.46583464</v>
      </c>
      <c r="K72" s="18" t="n">
        <v>2.4036114</v>
      </c>
      <c r="L72" s="20" t="n">
        <v>0.22753992</v>
      </c>
      <c r="M72" s="18" t="n">
        <v>1.68182957</v>
      </c>
      <c r="N72" s="20" t="n">
        <v>0.19583707</v>
      </c>
      <c r="O72" s="18" t="n">
        <v>0.58568115</v>
      </c>
      <c r="P72" s="20" t="n">
        <v>0.09795208</v>
      </c>
      <c r="Q72" s="18" t="s">
        <v>182</v>
      </c>
      <c r="R72" s="20" t="s">
        <v>182</v>
      </c>
      <c r="S72" s="18" t="n">
        <v>0</v>
      </c>
      <c r="T72" s="20" t="n">
        <v>0</v>
      </c>
      <c r="U72" s="18" t="n">
        <v>0</v>
      </c>
      <c r="V72" s="20" t="n">
        <v>0</v>
      </c>
      <c r="W72" s="18" t="n">
        <v>0.61687504</v>
      </c>
      <c r="X72" s="20" t="n">
        <v>0.09100988</v>
      </c>
    </row>
    <row r="73" spans="1:24">
      <c r="A73" s="15" t="s">
        <v>248</v>
      </c>
      <c r="B73" s="17" t="n">
        <v>8249</v>
      </c>
      <c r="C73" s="18">
        <f>(254.0/B73*100)</f>
        <v/>
      </c>
      <c r="D73" s="19" t="n">
        <v>7995</v>
      </c>
      <c r="E73" s="18" t="n">
        <v>32.12284645</v>
      </c>
      <c r="F73" s="20" t="n">
        <v>1.05483659</v>
      </c>
      <c r="G73" s="18" t="n">
        <v>20.68957651</v>
      </c>
      <c r="H73" s="20" t="n">
        <v>0.62440664</v>
      </c>
      <c r="I73" s="18" t="n">
        <v>25.69596056</v>
      </c>
      <c r="J73" s="20" t="n">
        <v>0.7883529</v>
      </c>
      <c r="K73" s="18" t="n">
        <v>11.88439263</v>
      </c>
      <c r="L73" s="20" t="n">
        <v>0.58733556</v>
      </c>
      <c r="M73" s="18" t="n">
        <v>5.09770847</v>
      </c>
      <c r="N73" s="20" t="n">
        <v>0.28592577</v>
      </c>
      <c r="O73" s="18" t="n">
        <v>2.49319758</v>
      </c>
      <c r="P73" s="20" t="n">
        <v>0.25083842</v>
      </c>
      <c r="Q73" s="18" t="s">
        <v>182</v>
      </c>
      <c r="R73" s="20" t="s">
        <v>182</v>
      </c>
      <c r="S73" s="18" t="n">
        <v>0</v>
      </c>
      <c r="T73" s="20" t="n">
        <v>0</v>
      </c>
      <c r="U73" s="18" t="n">
        <v>0</v>
      </c>
      <c r="V73" s="20" t="n">
        <v>0</v>
      </c>
      <c r="W73" s="18" t="n">
        <v>2.01631779</v>
      </c>
      <c r="X73" s="20" t="n">
        <v>0.22963156</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50.45802712</v>
      </c>
      <c r="F77" s="20" t="n">
        <v>1.27381014</v>
      </c>
      <c r="G77" s="18" t="n">
        <v>8.622147310000001</v>
      </c>
      <c r="H77" s="20" t="n">
        <v>0.42378721</v>
      </c>
      <c r="I77" s="18" t="n">
        <v>7.92184652</v>
      </c>
      <c r="J77" s="20" t="n">
        <v>0.51545473</v>
      </c>
      <c r="K77" s="18" t="n">
        <v>5.51425023</v>
      </c>
      <c r="L77" s="20" t="n">
        <v>0.38085711</v>
      </c>
      <c r="M77" s="18" t="n">
        <v>5.02528365</v>
      </c>
      <c r="N77" s="20" t="n">
        <v>0.3894711</v>
      </c>
      <c r="O77" s="18" t="n">
        <v>0.99214498</v>
      </c>
      <c r="P77" s="20" t="n">
        <v>0.1174622</v>
      </c>
      <c r="Q77" s="18" t="s">
        <v>182</v>
      </c>
      <c r="R77" s="20" t="s">
        <v>182</v>
      </c>
      <c r="S77" s="18" t="n">
        <v>0</v>
      </c>
      <c r="T77" s="20" t="n">
        <v>0</v>
      </c>
      <c r="U77" s="18" t="n">
        <v>0</v>
      </c>
      <c r="V77" s="20" t="n">
        <v>0</v>
      </c>
      <c r="W77" s="18" t="n">
        <v>21.46630019</v>
      </c>
      <c r="X77" s="20" t="n">
        <v>1.0042327</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5.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342</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8.48664636</v>
      </c>
      <c r="F7" s="20" t="n">
        <v>0.27687388</v>
      </c>
      <c r="G7" s="18" t="n">
        <v>9.680882690000001</v>
      </c>
      <c r="H7" s="20" t="n">
        <v>0.32564152</v>
      </c>
      <c r="I7" s="18" t="n">
        <v>24.01707217</v>
      </c>
      <c r="J7" s="20" t="n">
        <v>0.54488273</v>
      </c>
      <c r="K7" s="18" t="n">
        <v>27.49105782</v>
      </c>
      <c r="L7" s="20" t="n">
        <v>0.48324826</v>
      </c>
      <c r="M7" s="18" t="n">
        <v>19.65311838</v>
      </c>
      <c r="N7" s="20" t="n">
        <v>0.58212276</v>
      </c>
      <c r="O7" s="18" t="n">
        <v>0.69382931</v>
      </c>
      <c r="P7" s="20" t="n">
        <v>0.0906033</v>
      </c>
      <c r="Q7" s="18" t="s">
        <v>182</v>
      </c>
      <c r="R7" s="20" t="s">
        <v>182</v>
      </c>
      <c r="S7" s="18" t="n">
        <v>0</v>
      </c>
      <c r="T7" s="20" t="n">
        <v>0</v>
      </c>
      <c r="U7" s="18" t="n">
        <v>0</v>
      </c>
      <c r="V7" s="20" t="n">
        <v>0</v>
      </c>
      <c r="W7" s="18" t="n">
        <v>9.97739327</v>
      </c>
      <c r="X7" s="20" t="n">
        <v>0.51377025</v>
      </c>
    </row>
    <row r="8" spans="1:24">
      <c r="A8" s="15" t="s">
        <v>183</v>
      </c>
      <c r="B8" s="17" t="n">
        <v>7007</v>
      </c>
      <c r="C8" s="18">
        <f>(206.0/B8*100)</f>
        <v/>
      </c>
      <c r="D8" s="19" t="n">
        <v>6801</v>
      </c>
      <c r="E8" s="18" t="n">
        <v>19.07887377</v>
      </c>
      <c r="F8" s="20" t="n">
        <v>0.611428</v>
      </c>
      <c r="G8" s="18" t="n">
        <v>22.6787313</v>
      </c>
      <c r="H8" s="20" t="n">
        <v>0.5914932000000001</v>
      </c>
      <c r="I8" s="18" t="n">
        <v>30.52628081</v>
      </c>
      <c r="J8" s="20" t="n">
        <v>0.77721484</v>
      </c>
      <c r="K8" s="18" t="n">
        <v>13.94842797</v>
      </c>
      <c r="L8" s="20" t="n">
        <v>0.5475288</v>
      </c>
      <c r="M8" s="18" t="n">
        <v>6.2951711</v>
      </c>
      <c r="N8" s="20" t="n">
        <v>0.40877694</v>
      </c>
      <c r="O8" s="18" t="n">
        <v>0.38792697</v>
      </c>
      <c r="P8" s="20" t="n">
        <v>0.1017102</v>
      </c>
      <c r="Q8" s="18" t="s">
        <v>182</v>
      </c>
      <c r="R8" s="20" t="s">
        <v>182</v>
      </c>
      <c r="S8" s="18" t="n">
        <v>0.48688679</v>
      </c>
      <c r="T8" s="20" t="n">
        <v>0.11989486</v>
      </c>
      <c r="U8" s="18" t="n">
        <v>0</v>
      </c>
      <c r="V8" s="20" t="n">
        <v>0</v>
      </c>
      <c r="W8" s="18" t="n">
        <v>6.59770129</v>
      </c>
      <c r="X8" s="20" t="n">
        <v>0.5681599899999999</v>
      </c>
    </row>
    <row r="9" spans="1:24">
      <c r="A9" s="15" t="s">
        <v>184</v>
      </c>
      <c r="B9" s="17" t="n">
        <v>9651</v>
      </c>
      <c r="C9" s="18">
        <f>(603.0/B9*100)</f>
        <v/>
      </c>
      <c r="D9" s="19" t="n">
        <v>9048</v>
      </c>
      <c r="E9" s="18" t="n">
        <v>34.80375675</v>
      </c>
      <c r="F9" s="20" t="n">
        <v>0.87917915</v>
      </c>
      <c r="G9" s="18" t="n">
        <v>24.83043773</v>
      </c>
      <c r="H9" s="20" t="n">
        <v>0.65852208</v>
      </c>
      <c r="I9" s="18" t="n">
        <v>20.01118173</v>
      </c>
      <c r="J9" s="20" t="n">
        <v>0.56330623</v>
      </c>
      <c r="K9" s="18" t="n">
        <v>5.92274383</v>
      </c>
      <c r="L9" s="20" t="n">
        <v>0.26622688</v>
      </c>
      <c r="M9" s="18" t="n">
        <v>3.61955819</v>
      </c>
      <c r="N9" s="20" t="n">
        <v>0.2370975</v>
      </c>
      <c r="O9" s="18" t="n">
        <v>0.05041086</v>
      </c>
      <c r="P9" s="20" t="n">
        <v>0.02005547</v>
      </c>
      <c r="Q9" s="18" t="s">
        <v>182</v>
      </c>
      <c r="R9" s="20" t="s">
        <v>182</v>
      </c>
      <c r="S9" s="18" t="n">
        <v>3.17680346</v>
      </c>
      <c r="T9" s="20" t="n">
        <v>0.56721648</v>
      </c>
      <c r="U9" s="18" t="n">
        <v>0</v>
      </c>
      <c r="V9" s="20" t="n">
        <v>0</v>
      </c>
      <c r="W9" s="18" t="n">
        <v>7.58510746</v>
      </c>
      <c r="X9" s="20" t="n">
        <v>0.55326181</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20.28079615</v>
      </c>
      <c r="F11" s="20" t="n">
        <v>0.75097609</v>
      </c>
      <c r="G11" s="18" t="n">
        <v>24.60066947</v>
      </c>
      <c r="H11" s="20" t="n">
        <v>0.78659397</v>
      </c>
      <c r="I11" s="18" t="n">
        <v>26.92909289</v>
      </c>
      <c r="J11" s="20" t="n">
        <v>0.88372633</v>
      </c>
      <c r="K11" s="18" t="n">
        <v>13.06408864</v>
      </c>
      <c r="L11" s="20" t="n">
        <v>0.55525048</v>
      </c>
      <c r="M11" s="18" t="n">
        <v>5.86617183</v>
      </c>
      <c r="N11" s="20" t="n">
        <v>0.3171629</v>
      </c>
      <c r="O11" s="18" t="n">
        <v>0.5135561</v>
      </c>
      <c r="P11" s="20" t="n">
        <v>0.12399462</v>
      </c>
      <c r="Q11" s="18" t="s">
        <v>182</v>
      </c>
      <c r="R11" s="20" t="s">
        <v>182</v>
      </c>
      <c r="S11" s="18" t="n">
        <v>0</v>
      </c>
      <c r="T11" s="20" t="n">
        <v>0</v>
      </c>
      <c r="U11" s="18" t="n">
        <v>0</v>
      </c>
      <c r="V11" s="20" t="n">
        <v>0</v>
      </c>
      <c r="W11" s="18" t="n">
        <v>8.745624919999999</v>
      </c>
      <c r="X11" s="20" t="n">
        <v>0.78325677</v>
      </c>
    </row>
    <row r="12" spans="1:24">
      <c r="A12" s="15" t="s">
        <v>187</v>
      </c>
      <c r="B12" s="17" t="n">
        <v>6894</v>
      </c>
      <c r="C12" s="18">
        <f>(128.0/B12*100)</f>
        <v/>
      </c>
      <c r="D12" s="19" t="n">
        <v>6766</v>
      </c>
      <c r="E12" s="18" t="n">
        <v>26.02187732</v>
      </c>
      <c r="F12" s="20" t="n">
        <v>0.86070213</v>
      </c>
      <c r="G12" s="18" t="n">
        <v>15.52132315</v>
      </c>
      <c r="H12" s="20" t="n">
        <v>0.5637198</v>
      </c>
      <c r="I12" s="18" t="n">
        <v>17.5255586</v>
      </c>
      <c r="J12" s="20" t="n">
        <v>0.63335524</v>
      </c>
      <c r="K12" s="18" t="n">
        <v>15.41154165</v>
      </c>
      <c r="L12" s="20" t="n">
        <v>0.49604373</v>
      </c>
      <c r="M12" s="18" t="n">
        <v>16.7398633</v>
      </c>
      <c r="N12" s="20" t="n">
        <v>0.57026682</v>
      </c>
      <c r="O12" s="18" t="n">
        <v>0.27950138</v>
      </c>
      <c r="P12" s="20" t="n">
        <v>0.06468574000000001</v>
      </c>
      <c r="Q12" s="18" t="s">
        <v>182</v>
      </c>
      <c r="R12" s="20" t="s">
        <v>182</v>
      </c>
      <c r="S12" s="18" t="n">
        <v>2.37582273</v>
      </c>
      <c r="T12" s="20" t="n">
        <v>0.5983856</v>
      </c>
      <c r="U12" s="18" t="n">
        <v>0</v>
      </c>
      <c r="V12" s="20" t="n">
        <v>0</v>
      </c>
      <c r="W12" s="18" t="n">
        <v>6.12451187</v>
      </c>
      <c r="X12" s="20" t="n">
        <v>0.51136804</v>
      </c>
    </row>
    <row r="13" spans="1:24">
      <c r="A13" s="15" t="s">
        <v>188</v>
      </c>
      <c r="B13" s="17" t="n">
        <v>7161</v>
      </c>
      <c r="C13" s="18">
        <f>(341.0/B13*100)</f>
        <v/>
      </c>
      <c r="D13" s="19" t="n">
        <v>6820</v>
      </c>
      <c r="E13" s="18" t="n">
        <v>4.22818627</v>
      </c>
      <c r="F13" s="20" t="n">
        <v>0.27212033</v>
      </c>
      <c r="G13" s="18" t="n">
        <v>7.38308592</v>
      </c>
      <c r="H13" s="20" t="n">
        <v>0.43582598</v>
      </c>
      <c r="I13" s="18" t="n">
        <v>24.87695483</v>
      </c>
      <c r="J13" s="20" t="n">
        <v>0.62613481</v>
      </c>
      <c r="K13" s="18" t="n">
        <v>32.4148403</v>
      </c>
      <c r="L13" s="20" t="n">
        <v>0.86085753</v>
      </c>
      <c r="M13" s="18" t="n">
        <v>20.47132673</v>
      </c>
      <c r="N13" s="20" t="n">
        <v>0.73420391</v>
      </c>
      <c r="O13" s="18" t="n">
        <v>0.21774859</v>
      </c>
      <c r="P13" s="20" t="n">
        <v>0.05258812</v>
      </c>
      <c r="Q13" s="18" t="s">
        <v>182</v>
      </c>
      <c r="R13" s="20" t="s">
        <v>182</v>
      </c>
      <c r="S13" s="18" t="n">
        <v>4.20553962</v>
      </c>
      <c r="T13" s="20" t="n">
        <v>0.48329408</v>
      </c>
      <c r="U13" s="18" t="n">
        <v>0</v>
      </c>
      <c r="V13" s="20" t="n">
        <v>0</v>
      </c>
      <c r="W13" s="18" t="n">
        <v>6.20231774</v>
      </c>
      <c r="X13" s="20" t="n">
        <v>0.5261422</v>
      </c>
    </row>
    <row r="14" spans="1:24">
      <c r="A14" s="15" t="s">
        <v>189</v>
      </c>
      <c r="B14" s="17" t="n">
        <v>5587</v>
      </c>
      <c r="C14" s="18">
        <f>(201.0/B14*100)</f>
        <v/>
      </c>
      <c r="D14" s="19" t="n">
        <v>5386</v>
      </c>
      <c r="E14" s="18" t="n">
        <v>29.5131487</v>
      </c>
      <c r="F14" s="20" t="n">
        <v>0.69869828</v>
      </c>
      <c r="G14" s="18" t="n">
        <v>24.67779664</v>
      </c>
      <c r="H14" s="20" t="n">
        <v>0.74708111</v>
      </c>
      <c r="I14" s="18" t="n">
        <v>23.58286818</v>
      </c>
      <c r="J14" s="20" t="n">
        <v>0.69950519</v>
      </c>
      <c r="K14" s="18" t="n">
        <v>11.71311993</v>
      </c>
      <c r="L14" s="20" t="n">
        <v>0.47739118</v>
      </c>
      <c r="M14" s="18" t="n">
        <v>7.28628462</v>
      </c>
      <c r="N14" s="20" t="n">
        <v>0.40022336</v>
      </c>
      <c r="O14" s="18" t="n">
        <v>0.61572988</v>
      </c>
      <c r="P14" s="20" t="n">
        <v>0.11404204</v>
      </c>
      <c r="Q14" s="18" t="s">
        <v>182</v>
      </c>
      <c r="R14" s="20" t="s">
        <v>182</v>
      </c>
      <c r="S14" s="18" t="n">
        <v>0</v>
      </c>
      <c r="T14" s="20" t="n">
        <v>0</v>
      </c>
      <c r="U14" s="18" t="n">
        <v>0</v>
      </c>
      <c r="V14" s="20" t="n">
        <v>0</v>
      </c>
      <c r="W14" s="18" t="n">
        <v>2.61105204</v>
      </c>
      <c r="X14" s="20" t="n">
        <v>0.23703759</v>
      </c>
    </row>
    <row r="15" spans="1:24">
      <c r="A15" s="15" t="s">
        <v>190</v>
      </c>
      <c r="B15" s="17" t="n">
        <v>5882</v>
      </c>
      <c r="C15" s="18">
        <f>(167.0/B15*100)</f>
        <v/>
      </c>
      <c r="D15" s="19" t="n">
        <v>5715</v>
      </c>
      <c r="E15" s="18" t="n">
        <v>16.2644555</v>
      </c>
      <c r="F15" s="20" t="n">
        <v>0.6777684</v>
      </c>
      <c r="G15" s="18" t="n">
        <v>32.74470652</v>
      </c>
      <c r="H15" s="20" t="n">
        <v>0.78498902</v>
      </c>
      <c r="I15" s="18" t="n">
        <v>29.584605</v>
      </c>
      <c r="J15" s="20" t="n">
        <v>0.83968287</v>
      </c>
      <c r="K15" s="18" t="n">
        <v>10.84467817</v>
      </c>
      <c r="L15" s="20" t="n">
        <v>0.46217385</v>
      </c>
      <c r="M15" s="18" t="n">
        <v>4.44861774</v>
      </c>
      <c r="N15" s="20" t="n">
        <v>0.29047168</v>
      </c>
      <c r="O15" s="18" t="n">
        <v>0.47262715</v>
      </c>
      <c r="P15" s="20" t="n">
        <v>0.10679646</v>
      </c>
      <c r="Q15" s="18" t="s">
        <v>182</v>
      </c>
      <c r="R15" s="20" t="s">
        <v>182</v>
      </c>
      <c r="S15" s="18" t="n">
        <v>1.03280075</v>
      </c>
      <c r="T15" s="20" t="n">
        <v>0.4629403</v>
      </c>
      <c r="U15" s="18" t="n">
        <v>0</v>
      </c>
      <c r="V15" s="20" t="n">
        <v>0</v>
      </c>
      <c r="W15" s="18" t="n">
        <v>4.60750916</v>
      </c>
      <c r="X15" s="20" t="n">
        <v>0.48626257</v>
      </c>
    </row>
    <row r="16" spans="1:24">
      <c r="A16" s="15" t="s">
        <v>191</v>
      </c>
      <c r="B16" s="17" t="n">
        <v>6108</v>
      </c>
      <c r="C16" s="18">
        <f>(274.0/B16*100)</f>
        <v/>
      </c>
      <c r="D16" s="19" t="n">
        <v>5834</v>
      </c>
      <c r="E16" s="18" t="n">
        <v>25.41227913</v>
      </c>
      <c r="F16" s="20" t="n">
        <v>0.8405458</v>
      </c>
      <c r="G16" s="18" t="n">
        <v>28.0900501</v>
      </c>
      <c r="H16" s="20" t="n">
        <v>0.76114856</v>
      </c>
      <c r="I16" s="18" t="n">
        <v>24.88759049</v>
      </c>
      <c r="J16" s="20" t="n">
        <v>0.71181342</v>
      </c>
      <c r="K16" s="18" t="n">
        <v>6.93964257</v>
      </c>
      <c r="L16" s="20" t="n">
        <v>0.35674375</v>
      </c>
      <c r="M16" s="18" t="n">
        <v>4.52899761</v>
      </c>
      <c r="N16" s="20" t="n">
        <v>0.2892928</v>
      </c>
      <c r="O16" s="18" t="n">
        <v>0.51490032</v>
      </c>
      <c r="P16" s="20" t="n">
        <v>0.08787782</v>
      </c>
      <c r="Q16" s="18" t="s">
        <v>182</v>
      </c>
      <c r="R16" s="20" t="s">
        <v>182</v>
      </c>
      <c r="S16" s="18" t="n">
        <v>0</v>
      </c>
      <c r="T16" s="20" t="n">
        <v>0</v>
      </c>
      <c r="U16" s="18" t="n">
        <v>0</v>
      </c>
      <c r="V16" s="20" t="n">
        <v>0</v>
      </c>
      <c r="W16" s="18" t="n">
        <v>9.62653978</v>
      </c>
      <c r="X16" s="20" t="n">
        <v>0.67288556</v>
      </c>
    </row>
    <row r="17" spans="1:24">
      <c r="A17" s="15" t="s">
        <v>192</v>
      </c>
      <c r="B17" s="17" t="n">
        <v>6504</v>
      </c>
      <c r="C17" s="18">
        <f>(810.0/B17*100)</f>
        <v/>
      </c>
      <c r="D17" s="19" t="n">
        <v>5694</v>
      </c>
      <c r="E17" s="18" t="n">
        <v>25.29507132</v>
      </c>
      <c r="F17" s="20" t="n">
        <v>0.8508691900000001</v>
      </c>
      <c r="G17" s="18" t="n">
        <v>37.87033718</v>
      </c>
      <c r="H17" s="20" t="n">
        <v>0.89659898</v>
      </c>
      <c r="I17" s="18" t="n">
        <v>22.72987054</v>
      </c>
      <c r="J17" s="20" t="n">
        <v>0.68684861</v>
      </c>
      <c r="K17" s="18" t="n">
        <v>4.46516122</v>
      </c>
      <c r="L17" s="20" t="n">
        <v>0.32547011</v>
      </c>
      <c r="M17" s="18" t="n">
        <v>2.03311971</v>
      </c>
      <c r="N17" s="20" t="n">
        <v>0.23098871</v>
      </c>
      <c r="O17" s="18" t="n">
        <v>0</v>
      </c>
      <c r="P17" s="20" t="n">
        <v>0</v>
      </c>
      <c r="Q17" s="18" t="s">
        <v>182</v>
      </c>
      <c r="R17" s="20" t="s">
        <v>182</v>
      </c>
      <c r="S17" s="18" t="n">
        <v>2.60081431</v>
      </c>
      <c r="T17" s="20" t="n">
        <v>0.34581695</v>
      </c>
      <c r="U17" s="18" t="n">
        <v>0</v>
      </c>
      <c r="V17" s="20" t="n">
        <v>0</v>
      </c>
      <c r="W17" s="18" t="n">
        <v>5.00562571</v>
      </c>
      <c r="X17" s="20" t="n">
        <v>0.50912912</v>
      </c>
    </row>
    <row r="18" spans="1:24">
      <c r="A18" s="15" t="s">
        <v>193</v>
      </c>
      <c r="B18" s="17" t="n">
        <v>5532</v>
      </c>
      <c r="C18" s="18">
        <f>(40.0/B18*100)</f>
        <v/>
      </c>
      <c r="D18" s="19" t="n">
        <v>5492</v>
      </c>
      <c r="E18" s="18" t="n">
        <v>35.04807289</v>
      </c>
      <c r="F18" s="20" t="n">
        <v>0.8545809</v>
      </c>
      <c r="G18" s="18" t="n">
        <v>20.31746509</v>
      </c>
      <c r="H18" s="20" t="n">
        <v>0.65336299</v>
      </c>
      <c r="I18" s="18" t="n">
        <v>21.36980461</v>
      </c>
      <c r="J18" s="20" t="n">
        <v>0.75428996</v>
      </c>
      <c r="K18" s="18" t="n">
        <v>7.70470392</v>
      </c>
      <c r="L18" s="20" t="n">
        <v>0.41342925</v>
      </c>
      <c r="M18" s="18" t="n">
        <v>6.44393277</v>
      </c>
      <c r="N18" s="20" t="n">
        <v>0.44783509</v>
      </c>
      <c r="O18" s="18" t="n">
        <v>1.16433953</v>
      </c>
      <c r="P18" s="20" t="n">
        <v>0.19354156</v>
      </c>
      <c r="Q18" s="18" t="s">
        <v>182</v>
      </c>
      <c r="R18" s="20" t="s">
        <v>182</v>
      </c>
      <c r="S18" s="18" t="n">
        <v>0</v>
      </c>
      <c r="T18" s="20" t="n">
        <v>0</v>
      </c>
      <c r="U18" s="18" t="n">
        <v>0</v>
      </c>
      <c r="V18" s="20" t="n">
        <v>0</v>
      </c>
      <c r="W18" s="18" t="n">
        <v>7.9516812</v>
      </c>
      <c r="X18" s="20" t="n">
        <v>0.8231455600000001</v>
      </c>
    </row>
    <row r="19" spans="1:24">
      <c r="A19" s="15" t="s">
        <v>194</v>
      </c>
      <c r="B19" s="17" t="n">
        <v>5658</v>
      </c>
      <c r="C19" s="18">
        <f>(192.0/B19*100)</f>
        <v/>
      </c>
      <c r="D19" s="19" t="n">
        <v>5466</v>
      </c>
      <c r="E19" s="18" t="n">
        <v>32.90944902</v>
      </c>
      <c r="F19" s="20" t="n">
        <v>0.83978249</v>
      </c>
      <c r="G19" s="18" t="n">
        <v>23.23000009</v>
      </c>
      <c r="H19" s="20" t="n">
        <v>0.55612531</v>
      </c>
      <c r="I19" s="18" t="n">
        <v>22.16975109</v>
      </c>
      <c r="J19" s="20" t="n">
        <v>0.52233966</v>
      </c>
      <c r="K19" s="18" t="n">
        <v>8.885824039999999</v>
      </c>
      <c r="L19" s="20" t="n">
        <v>0.43171585</v>
      </c>
      <c r="M19" s="18" t="n">
        <v>6.31027876</v>
      </c>
      <c r="N19" s="20" t="n">
        <v>0.39482015</v>
      </c>
      <c r="O19" s="18" t="n">
        <v>0.65102797</v>
      </c>
      <c r="P19" s="20" t="n">
        <v>0.13508465</v>
      </c>
      <c r="Q19" s="18" t="s">
        <v>182</v>
      </c>
      <c r="R19" s="20" t="s">
        <v>182</v>
      </c>
      <c r="S19" s="18" t="n">
        <v>0</v>
      </c>
      <c r="T19" s="20" t="n">
        <v>0</v>
      </c>
      <c r="U19" s="18" t="n">
        <v>0</v>
      </c>
      <c r="V19" s="20" t="n">
        <v>0</v>
      </c>
      <c r="W19" s="18" t="n">
        <v>5.84366903</v>
      </c>
      <c r="X19" s="20" t="n">
        <v>0.50430681</v>
      </c>
    </row>
    <row r="20" spans="1:24">
      <c r="A20" s="15" t="s">
        <v>195</v>
      </c>
      <c r="B20" s="17" t="n">
        <v>3371</v>
      </c>
      <c r="C20" s="18">
        <f>(81.0/B20*100)</f>
        <v/>
      </c>
      <c r="D20" s="19" t="n">
        <v>3290</v>
      </c>
      <c r="E20" s="18" t="n">
        <v>13.64519671</v>
      </c>
      <c r="F20" s="20" t="n">
        <v>0.65103392</v>
      </c>
      <c r="G20" s="18" t="n">
        <v>25.87743545</v>
      </c>
      <c r="H20" s="20" t="n">
        <v>0.75845516</v>
      </c>
      <c r="I20" s="18" t="n">
        <v>33.92574554</v>
      </c>
      <c r="J20" s="20" t="n">
        <v>0.90514024</v>
      </c>
      <c r="K20" s="18" t="n">
        <v>13.82821911</v>
      </c>
      <c r="L20" s="20" t="n">
        <v>0.73978428</v>
      </c>
      <c r="M20" s="18" t="n">
        <v>6.89358726</v>
      </c>
      <c r="N20" s="20" t="n">
        <v>0.41713551</v>
      </c>
      <c r="O20" s="18" t="n">
        <v>0</v>
      </c>
      <c r="P20" s="20" t="n">
        <v>0</v>
      </c>
      <c r="Q20" s="18" t="s">
        <v>182</v>
      </c>
      <c r="R20" s="20" t="s">
        <v>182</v>
      </c>
      <c r="S20" s="18" t="n">
        <v>0</v>
      </c>
      <c r="T20" s="20" t="n">
        <v>0</v>
      </c>
      <c r="U20" s="18" t="n">
        <v>0</v>
      </c>
      <c r="V20" s="20" t="n">
        <v>0</v>
      </c>
      <c r="W20" s="18" t="n">
        <v>5.82981594</v>
      </c>
      <c r="X20" s="20" t="n">
        <v>0.41429059</v>
      </c>
    </row>
    <row r="21" spans="1:24">
      <c r="A21" s="15" t="s">
        <v>196</v>
      </c>
      <c r="B21" s="17" t="n">
        <v>5741</v>
      </c>
      <c r="C21" s="18">
        <f>(91.0/B21*100)</f>
        <v/>
      </c>
      <c r="D21" s="19" t="n">
        <v>5650</v>
      </c>
      <c r="E21" s="18" t="n">
        <v>39.78929858</v>
      </c>
      <c r="F21" s="20" t="n">
        <v>1.24213425</v>
      </c>
      <c r="G21" s="18" t="n">
        <v>28.55468073</v>
      </c>
      <c r="H21" s="20" t="n">
        <v>0.81156558</v>
      </c>
      <c r="I21" s="18" t="n">
        <v>19.36667106</v>
      </c>
      <c r="J21" s="20" t="n">
        <v>0.68116528</v>
      </c>
      <c r="K21" s="18" t="n">
        <v>5.89087846</v>
      </c>
      <c r="L21" s="20" t="n">
        <v>0.42952726</v>
      </c>
      <c r="M21" s="18" t="n">
        <v>2.89036474</v>
      </c>
      <c r="N21" s="20" t="n">
        <v>0.26325125</v>
      </c>
      <c r="O21" s="18" t="n">
        <v>0.18239946</v>
      </c>
      <c r="P21" s="20" t="n">
        <v>0.05714949</v>
      </c>
      <c r="Q21" s="18" t="s">
        <v>182</v>
      </c>
      <c r="R21" s="20" t="s">
        <v>182</v>
      </c>
      <c r="S21" s="18" t="n">
        <v>0</v>
      </c>
      <c r="T21" s="20" t="n">
        <v>0</v>
      </c>
      <c r="U21" s="18" t="n">
        <v>0</v>
      </c>
      <c r="V21" s="20" t="n">
        <v>0</v>
      </c>
      <c r="W21" s="18" t="n">
        <v>3.32570698</v>
      </c>
      <c r="X21" s="20" t="n">
        <v>0.24445084</v>
      </c>
    </row>
    <row r="22" spans="1:24">
      <c r="A22" s="15" t="s">
        <v>197</v>
      </c>
      <c r="B22" s="17" t="n">
        <v>6598</v>
      </c>
      <c r="C22" s="18">
        <f>(103.0/B22*100)</f>
        <v/>
      </c>
      <c r="D22" s="19" t="n">
        <v>6495</v>
      </c>
      <c r="E22" s="18" t="n">
        <v>26.0887459</v>
      </c>
      <c r="F22" s="20" t="n">
        <v>1.36080618</v>
      </c>
      <c r="G22" s="18" t="n">
        <v>23.48194007</v>
      </c>
      <c r="H22" s="20" t="n">
        <v>0.7014199800000001</v>
      </c>
      <c r="I22" s="18" t="n">
        <v>19.23054196</v>
      </c>
      <c r="J22" s="20" t="n">
        <v>0.7413492</v>
      </c>
      <c r="K22" s="18" t="n">
        <v>6.33090651</v>
      </c>
      <c r="L22" s="20" t="n">
        <v>0.31395893</v>
      </c>
      <c r="M22" s="18" t="n">
        <v>3.94228347</v>
      </c>
      <c r="N22" s="20" t="n">
        <v>0.31474959</v>
      </c>
      <c r="O22" s="18" t="n">
        <v>2.35966529</v>
      </c>
      <c r="P22" s="20" t="n">
        <v>0.31586335</v>
      </c>
      <c r="Q22" s="18" t="s">
        <v>182</v>
      </c>
      <c r="R22" s="20" t="s">
        <v>182</v>
      </c>
      <c r="S22" s="18" t="n">
        <v>10.38869837</v>
      </c>
      <c r="T22" s="20" t="n">
        <v>1.34138073</v>
      </c>
      <c r="U22" s="18" t="n">
        <v>0</v>
      </c>
      <c r="V22" s="20" t="n">
        <v>0</v>
      </c>
      <c r="W22" s="18" t="n">
        <v>8.177218440000001</v>
      </c>
      <c r="X22" s="20" t="n">
        <v>0.71375344</v>
      </c>
    </row>
    <row r="23" spans="1:24">
      <c r="A23" s="15" t="s">
        <v>198</v>
      </c>
      <c r="B23" s="17" t="n">
        <v>11583</v>
      </c>
      <c r="C23" s="18">
        <f>(535.0/B23*100)</f>
        <v/>
      </c>
      <c r="D23" s="19" t="n">
        <v>11048</v>
      </c>
      <c r="E23" s="18" t="n">
        <v>32.08015751</v>
      </c>
      <c r="F23" s="20" t="n">
        <v>0.93950515</v>
      </c>
      <c r="G23" s="18" t="n">
        <v>18.14046687</v>
      </c>
      <c r="H23" s="20" t="n">
        <v>0.52203129</v>
      </c>
      <c r="I23" s="18" t="n">
        <v>20.69446493</v>
      </c>
      <c r="J23" s="20" t="n">
        <v>0.75243013</v>
      </c>
      <c r="K23" s="18" t="n">
        <v>13.77601728</v>
      </c>
      <c r="L23" s="20" t="n">
        <v>0.56044836</v>
      </c>
      <c r="M23" s="18" t="n">
        <v>7.58899402</v>
      </c>
      <c r="N23" s="20" t="n">
        <v>0.45135606</v>
      </c>
      <c r="O23" s="18" t="n">
        <v>0.42204124</v>
      </c>
      <c r="P23" s="20" t="n">
        <v>0.10190301</v>
      </c>
      <c r="Q23" s="18" t="s">
        <v>182</v>
      </c>
      <c r="R23" s="20" t="s">
        <v>182</v>
      </c>
      <c r="S23" s="18" t="n">
        <v>0</v>
      </c>
      <c r="T23" s="20" t="n">
        <v>0</v>
      </c>
      <c r="U23" s="18" t="n">
        <v>0</v>
      </c>
      <c r="V23" s="20" t="n">
        <v>0</v>
      </c>
      <c r="W23" s="18" t="n">
        <v>7.29785814</v>
      </c>
      <c r="X23" s="20" t="n">
        <v>0.52118102</v>
      </c>
    </row>
    <row r="24" spans="1:24">
      <c r="A24" s="15" t="s">
        <v>199</v>
      </c>
      <c r="B24" s="17" t="n">
        <v>6647</v>
      </c>
      <c r="C24" s="18">
        <f>(27.0/B24*100)</f>
        <v/>
      </c>
      <c r="D24" s="19" t="n">
        <v>6620</v>
      </c>
      <c r="E24" s="18" t="n">
        <v>71.4095052</v>
      </c>
      <c r="F24" s="20" t="n">
        <v>0.94554622</v>
      </c>
      <c r="G24" s="18" t="n">
        <v>12.57262164</v>
      </c>
      <c r="H24" s="20" t="n">
        <v>0.55546049</v>
      </c>
      <c r="I24" s="18" t="n">
        <v>10.23394516</v>
      </c>
      <c r="J24" s="20" t="n">
        <v>0.5191768</v>
      </c>
      <c r="K24" s="18" t="n">
        <v>1.78590472</v>
      </c>
      <c r="L24" s="20" t="n">
        <v>0.20453265</v>
      </c>
      <c r="M24" s="18" t="n">
        <v>0.85936955</v>
      </c>
      <c r="N24" s="20" t="n">
        <v>0.13638886</v>
      </c>
      <c r="O24" s="18" t="n">
        <v>0.74363052</v>
      </c>
      <c r="P24" s="20" t="n">
        <v>0.13573651</v>
      </c>
      <c r="Q24" s="18" t="s">
        <v>182</v>
      </c>
      <c r="R24" s="20" t="s">
        <v>182</v>
      </c>
      <c r="S24" s="18" t="n">
        <v>0</v>
      </c>
      <c r="T24" s="20" t="n">
        <v>0</v>
      </c>
      <c r="U24" s="18" t="n">
        <v>0</v>
      </c>
      <c r="V24" s="20" t="n">
        <v>0</v>
      </c>
      <c r="W24" s="18" t="n">
        <v>2.39502322</v>
      </c>
      <c r="X24" s="20" t="n">
        <v>0.30449285</v>
      </c>
    </row>
    <row r="25" spans="1:24">
      <c r="A25" s="15" t="s">
        <v>200</v>
      </c>
      <c r="B25" s="17" t="n">
        <v>5581</v>
      </c>
      <c r="C25" s="18">
        <f>(28.0/B25*100)</f>
        <v/>
      </c>
      <c r="D25" s="19" t="n">
        <v>5553</v>
      </c>
      <c r="E25" s="18" t="n">
        <v>66.80203664</v>
      </c>
      <c r="F25" s="20" t="n">
        <v>1.28218251</v>
      </c>
      <c r="G25" s="18" t="n">
        <v>15.53273742</v>
      </c>
      <c r="H25" s="20" t="n">
        <v>0.62088607</v>
      </c>
      <c r="I25" s="18" t="n">
        <v>12.5457191</v>
      </c>
      <c r="J25" s="20" t="n">
        <v>0.73022594</v>
      </c>
      <c r="K25" s="18" t="n">
        <v>2.76802069</v>
      </c>
      <c r="L25" s="20" t="n">
        <v>0.46659291</v>
      </c>
      <c r="M25" s="18" t="n">
        <v>1.09339489</v>
      </c>
      <c r="N25" s="20" t="n">
        <v>0.27642386</v>
      </c>
      <c r="O25" s="18" t="n">
        <v>0.26888821</v>
      </c>
      <c r="P25" s="20" t="n">
        <v>0.07687529999999999</v>
      </c>
      <c r="Q25" s="18" t="s">
        <v>182</v>
      </c>
      <c r="R25" s="20" t="s">
        <v>182</v>
      </c>
      <c r="S25" s="18" t="n">
        <v>0</v>
      </c>
      <c r="T25" s="20" t="n">
        <v>0</v>
      </c>
      <c r="U25" s="18" t="n">
        <v>0</v>
      </c>
      <c r="V25" s="20" t="n">
        <v>0</v>
      </c>
      <c r="W25" s="18" t="n">
        <v>0.98920305</v>
      </c>
      <c r="X25" s="20" t="n">
        <v>0.14374682</v>
      </c>
    </row>
    <row r="26" spans="1:24">
      <c r="A26" s="15" t="s">
        <v>201</v>
      </c>
      <c r="B26" s="17" t="n">
        <v>4869</v>
      </c>
      <c r="C26" s="18">
        <f>(108.0/B26*100)</f>
        <v/>
      </c>
      <c r="D26" s="19" t="n">
        <v>4761</v>
      </c>
      <c r="E26" s="18" t="n">
        <v>25.83144671</v>
      </c>
      <c r="F26" s="20" t="n">
        <v>0.91239761</v>
      </c>
      <c r="G26" s="18" t="n">
        <v>23.20111758</v>
      </c>
      <c r="H26" s="20" t="n">
        <v>0.65678653</v>
      </c>
      <c r="I26" s="18" t="n">
        <v>25.77442054</v>
      </c>
      <c r="J26" s="20" t="n">
        <v>0.77052916</v>
      </c>
      <c r="K26" s="18" t="n">
        <v>14.19197384</v>
      </c>
      <c r="L26" s="20" t="n">
        <v>0.60834252</v>
      </c>
      <c r="M26" s="18" t="n">
        <v>7.25081412</v>
      </c>
      <c r="N26" s="20" t="n">
        <v>0.42349505</v>
      </c>
      <c r="O26" s="18" t="n">
        <v>0</v>
      </c>
      <c r="P26" s="20" t="n">
        <v>0</v>
      </c>
      <c r="Q26" s="18" t="s">
        <v>182</v>
      </c>
      <c r="R26" s="20" t="s">
        <v>182</v>
      </c>
      <c r="S26" s="18" t="n">
        <v>0</v>
      </c>
      <c r="T26" s="20" t="n">
        <v>0</v>
      </c>
      <c r="U26" s="18" t="n">
        <v>0</v>
      </c>
      <c r="V26" s="20" t="n">
        <v>0</v>
      </c>
      <c r="W26" s="18" t="n">
        <v>3.7502272</v>
      </c>
      <c r="X26" s="20" t="n">
        <v>0.33592265</v>
      </c>
    </row>
    <row r="27" spans="1:24">
      <c r="A27" s="15" t="s">
        <v>202</v>
      </c>
      <c r="B27" s="17" t="n">
        <v>5299</v>
      </c>
      <c r="C27" s="18">
        <f>(207.0/B27*100)</f>
        <v/>
      </c>
      <c r="D27" s="19" t="n">
        <v>5092</v>
      </c>
      <c r="E27" s="18" t="n">
        <v>27.68705669</v>
      </c>
      <c r="F27" s="20" t="n">
        <v>0.68086357</v>
      </c>
      <c r="G27" s="18" t="n">
        <v>25.5708466</v>
      </c>
      <c r="H27" s="20" t="n">
        <v>0.56109046</v>
      </c>
      <c r="I27" s="18" t="n">
        <v>21.16877154</v>
      </c>
      <c r="J27" s="20" t="n">
        <v>0.56180241</v>
      </c>
      <c r="K27" s="18" t="n">
        <v>8.433593269999999</v>
      </c>
      <c r="L27" s="20" t="n">
        <v>0.36206649</v>
      </c>
      <c r="M27" s="18" t="n">
        <v>5.10200592</v>
      </c>
      <c r="N27" s="20" t="n">
        <v>0.31402333</v>
      </c>
      <c r="O27" s="18" t="n">
        <v>1.2158131</v>
      </c>
      <c r="P27" s="20" t="n">
        <v>0.13703454</v>
      </c>
      <c r="Q27" s="18" t="s">
        <v>182</v>
      </c>
      <c r="R27" s="20" t="s">
        <v>182</v>
      </c>
      <c r="S27" s="18" t="n">
        <v>0</v>
      </c>
      <c r="T27" s="20" t="n">
        <v>0</v>
      </c>
      <c r="U27" s="18" t="n">
        <v>0</v>
      </c>
      <c r="V27" s="20" t="n">
        <v>0</v>
      </c>
      <c r="W27" s="18" t="n">
        <v>10.82191288</v>
      </c>
      <c r="X27" s="20" t="n">
        <v>0.44018531</v>
      </c>
    </row>
    <row r="28" spans="1:24">
      <c r="A28" s="15" t="s">
        <v>203</v>
      </c>
      <c r="B28" s="17" t="n">
        <v>7568</v>
      </c>
      <c r="C28" s="18">
        <f>(141.0/B28*100)</f>
        <v/>
      </c>
      <c r="D28" s="19" t="n">
        <v>7427</v>
      </c>
      <c r="E28" s="18" t="n">
        <v>40.62329455</v>
      </c>
      <c r="F28" s="20" t="n">
        <v>1.11004365</v>
      </c>
      <c r="G28" s="18" t="n">
        <v>18.04096609</v>
      </c>
      <c r="H28" s="20" t="n">
        <v>0.59434868</v>
      </c>
      <c r="I28" s="18" t="n">
        <v>19.67664995</v>
      </c>
      <c r="J28" s="20" t="n">
        <v>0.78771505</v>
      </c>
      <c r="K28" s="18" t="n">
        <v>11.44844506</v>
      </c>
      <c r="L28" s="20" t="n">
        <v>0.47497049</v>
      </c>
      <c r="M28" s="18" t="n">
        <v>5.05219191</v>
      </c>
      <c r="N28" s="20" t="n">
        <v>0.42637786</v>
      </c>
      <c r="O28" s="18" t="n">
        <v>2.26413761</v>
      </c>
      <c r="P28" s="20" t="n">
        <v>0.33124068</v>
      </c>
      <c r="Q28" s="18" t="s">
        <v>182</v>
      </c>
      <c r="R28" s="20" t="s">
        <v>182</v>
      </c>
      <c r="S28" s="18" t="n">
        <v>0</v>
      </c>
      <c r="T28" s="20" t="n">
        <v>0</v>
      </c>
      <c r="U28" s="18" t="n">
        <v>0</v>
      </c>
      <c r="V28" s="20" t="n">
        <v>0</v>
      </c>
      <c r="W28" s="18" t="n">
        <v>2.89431483</v>
      </c>
      <c r="X28" s="20" t="n">
        <v>0.36601022</v>
      </c>
    </row>
    <row r="29" spans="1:24">
      <c r="A29" s="15" t="s">
        <v>204</v>
      </c>
      <c r="B29" s="17" t="n">
        <v>5385</v>
      </c>
      <c r="C29" s="18">
        <f>(37.0/B29*100)</f>
        <v/>
      </c>
      <c r="D29" s="19" t="n">
        <v>5348</v>
      </c>
      <c r="E29" s="18" t="n">
        <v>8.81555431</v>
      </c>
      <c r="F29" s="20" t="n">
        <v>0.61558279</v>
      </c>
      <c r="G29" s="18" t="n">
        <v>14.96376525</v>
      </c>
      <c r="H29" s="20" t="n">
        <v>0.79051685</v>
      </c>
      <c r="I29" s="18" t="n">
        <v>32.94771495</v>
      </c>
      <c r="J29" s="20" t="n">
        <v>0.8204916799999999</v>
      </c>
      <c r="K29" s="18" t="n">
        <v>23.81672688</v>
      </c>
      <c r="L29" s="20" t="n">
        <v>0.80660108</v>
      </c>
      <c r="M29" s="18" t="n">
        <v>14.65432452</v>
      </c>
      <c r="N29" s="20" t="n">
        <v>0.98045309</v>
      </c>
      <c r="O29" s="18" t="n">
        <v>0.11230563</v>
      </c>
      <c r="P29" s="20" t="n">
        <v>0.03615354</v>
      </c>
      <c r="Q29" s="18" t="s">
        <v>182</v>
      </c>
      <c r="R29" s="20" t="s">
        <v>182</v>
      </c>
      <c r="S29" s="18" t="n">
        <v>2.76962022</v>
      </c>
      <c r="T29" s="20" t="n">
        <v>0.2415476</v>
      </c>
      <c r="U29" s="18" t="n">
        <v>0</v>
      </c>
      <c r="V29" s="20" t="n">
        <v>0</v>
      </c>
      <c r="W29" s="18" t="n">
        <v>1.91998825</v>
      </c>
      <c r="X29" s="20" t="n">
        <v>0.2786216</v>
      </c>
    </row>
    <row r="30" spans="1:24">
      <c r="A30" s="15" t="s">
        <v>205</v>
      </c>
      <c r="B30" s="17" t="n">
        <v>4520</v>
      </c>
      <c r="C30" s="18">
        <f>(618.0/B30*100)</f>
        <v/>
      </c>
      <c r="D30" s="19" t="n">
        <v>3902</v>
      </c>
      <c r="E30" s="18" t="n">
        <v>11.32265715</v>
      </c>
      <c r="F30" s="20" t="n">
        <v>0.63484809</v>
      </c>
      <c r="G30" s="18" t="n">
        <v>14.35984682</v>
      </c>
      <c r="H30" s="20" t="n">
        <v>0.67423135</v>
      </c>
      <c r="I30" s="18" t="n">
        <v>32.69742412</v>
      </c>
      <c r="J30" s="20" t="n">
        <v>0.95830533</v>
      </c>
      <c r="K30" s="18" t="n">
        <v>21.95368122</v>
      </c>
      <c r="L30" s="20" t="n">
        <v>0.77092107</v>
      </c>
      <c r="M30" s="18" t="n">
        <v>11.1827373</v>
      </c>
      <c r="N30" s="20" t="n">
        <v>0.68041031</v>
      </c>
      <c r="O30" s="18" t="n">
        <v>0.81601138</v>
      </c>
      <c r="P30" s="20" t="n">
        <v>0.15799947</v>
      </c>
      <c r="Q30" s="18" t="s">
        <v>182</v>
      </c>
      <c r="R30" s="20" t="s">
        <v>182</v>
      </c>
      <c r="S30" s="18" t="n">
        <v>0</v>
      </c>
      <c r="T30" s="20" t="n">
        <v>0</v>
      </c>
      <c r="U30" s="18" t="n">
        <v>0</v>
      </c>
      <c r="V30" s="20" t="n">
        <v>0</v>
      </c>
      <c r="W30" s="18" t="n">
        <v>7.66764202</v>
      </c>
      <c r="X30" s="20" t="n">
        <v>0.68966514</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31.56044462</v>
      </c>
      <c r="F32" s="20" t="n">
        <v>1.0699047</v>
      </c>
      <c r="G32" s="18" t="n">
        <v>21.96448202</v>
      </c>
      <c r="H32" s="20" t="n">
        <v>0.6570549</v>
      </c>
      <c r="I32" s="18" t="n">
        <v>24.09467514</v>
      </c>
      <c r="J32" s="20" t="n">
        <v>0.78138993</v>
      </c>
      <c r="K32" s="18" t="n">
        <v>12.57448966</v>
      </c>
      <c r="L32" s="20" t="n">
        <v>0.65145058</v>
      </c>
      <c r="M32" s="18" t="n">
        <v>6.28295991</v>
      </c>
      <c r="N32" s="20" t="n">
        <v>0.42735178</v>
      </c>
      <c r="O32" s="18" t="n">
        <v>0.34537035</v>
      </c>
      <c r="P32" s="20" t="n">
        <v>0.08413879</v>
      </c>
      <c r="Q32" s="18" t="s">
        <v>182</v>
      </c>
      <c r="R32" s="20" t="s">
        <v>182</v>
      </c>
      <c r="S32" s="18" t="n">
        <v>0</v>
      </c>
      <c r="T32" s="20" t="n">
        <v>0</v>
      </c>
      <c r="U32" s="18" t="n">
        <v>0</v>
      </c>
      <c r="V32" s="20" t="n">
        <v>0</v>
      </c>
      <c r="W32" s="18" t="n">
        <v>3.1775783</v>
      </c>
      <c r="X32" s="20" t="n">
        <v>0.32411776</v>
      </c>
    </row>
    <row r="33" spans="1:24">
      <c r="A33" s="15" t="s">
        <v>208</v>
      </c>
      <c r="B33" s="17" t="n">
        <v>7325</v>
      </c>
      <c r="C33" s="18">
        <f>(254.0/B33*100)</f>
        <v/>
      </c>
      <c r="D33" s="19" t="n">
        <v>7071</v>
      </c>
      <c r="E33" s="18" t="n">
        <v>27.80667009</v>
      </c>
      <c r="F33" s="20" t="n">
        <v>0.95394567</v>
      </c>
      <c r="G33" s="18" t="n">
        <v>28.98106293</v>
      </c>
      <c r="H33" s="20" t="n">
        <v>0.74257803</v>
      </c>
      <c r="I33" s="18" t="n">
        <v>23.08189022</v>
      </c>
      <c r="J33" s="20" t="n">
        <v>0.77852301</v>
      </c>
      <c r="K33" s="18" t="n">
        <v>10.23294727</v>
      </c>
      <c r="L33" s="20" t="n">
        <v>0.4721413</v>
      </c>
      <c r="M33" s="18" t="n">
        <v>5.42771969</v>
      </c>
      <c r="N33" s="20" t="n">
        <v>0.37111381</v>
      </c>
      <c r="O33" s="18" t="n">
        <v>0.23170857</v>
      </c>
      <c r="P33" s="20" t="n">
        <v>0.0611756</v>
      </c>
      <c r="Q33" s="18" t="s">
        <v>182</v>
      </c>
      <c r="R33" s="20" t="s">
        <v>182</v>
      </c>
      <c r="S33" s="18" t="n">
        <v>0</v>
      </c>
      <c r="T33" s="20" t="n">
        <v>0</v>
      </c>
      <c r="U33" s="18" t="n">
        <v>0</v>
      </c>
      <c r="V33" s="20" t="n">
        <v>0</v>
      </c>
      <c r="W33" s="18" t="n">
        <v>4.23800123</v>
      </c>
      <c r="X33" s="20" t="n">
        <v>0.36404326</v>
      </c>
    </row>
    <row r="34" spans="1:24">
      <c r="A34" s="15" t="s">
        <v>209</v>
      </c>
      <c r="B34" s="17" t="n">
        <v>6350</v>
      </c>
      <c r="C34" s="18">
        <f>(94.0/B34*100)</f>
        <v/>
      </c>
      <c r="D34" s="19" t="n">
        <v>6256</v>
      </c>
      <c r="E34" s="18" t="n">
        <v>24.19104258</v>
      </c>
      <c r="F34" s="20" t="n">
        <v>0.69702404</v>
      </c>
      <c r="G34" s="18" t="n">
        <v>23.61313351</v>
      </c>
      <c r="H34" s="20" t="n">
        <v>0.55408097</v>
      </c>
      <c r="I34" s="18" t="n">
        <v>23.80838674</v>
      </c>
      <c r="J34" s="20" t="n">
        <v>0.57895957</v>
      </c>
      <c r="K34" s="18" t="n">
        <v>9.975366660000001</v>
      </c>
      <c r="L34" s="20" t="n">
        <v>0.43165823</v>
      </c>
      <c r="M34" s="18" t="n">
        <v>7.2401767</v>
      </c>
      <c r="N34" s="20" t="n">
        <v>0.31052031</v>
      </c>
      <c r="O34" s="18" t="n">
        <v>1.167785</v>
      </c>
      <c r="P34" s="20" t="n">
        <v>0.13813466</v>
      </c>
      <c r="Q34" s="18" t="s">
        <v>182</v>
      </c>
      <c r="R34" s="20" t="s">
        <v>182</v>
      </c>
      <c r="S34" s="18" t="n">
        <v>2.58271473</v>
      </c>
      <c r="T34" s="20" t="n">
        <v>0.5357605</v>
      </c>
      <c r="U34" s="18" t="n">
        <v>0</v>
      </c>
      <c r="V34" s="20" t="n">
        <v>0</v>
      </c>
      <c r="W34" s="18" t="n">
        <v>7.4213941</v>
      </c>
      <c r="X34" s="20" t="n">
        <v>0.52879021</v>
      </c>
    </row>
    <row r="35" spans="1:24">
      <c r="A35" s="15" t="s">
        <v>210</v>
      </c>
      <c r="B35" s="17" t="n">
        <v>6406</v>
      </c>
      <c r="C35" s="18">
        <f>(85.0/B35*100)</f>
        <v/>
      </c>
      <c r="D35" s="19" t="n">
        <v>6321</v>
      </c>
      <c r="E35" s="18" t="n">
        <v>26.6771362</v>
      </c>
      <c r="F35" s="20" t="n">
        <v>0.63658263</v>
      </c>
      <c r="G35" s="18" t="n">
        <v>27.13381603</v>
      </c>
      <c r="H35" s="20" t="n">
        <v>0.76389513</v>
      </c>
      <c r="I35" s="18" t="n">
        <v>26.10383814</v>
      </c>
      <c r="J35" s="20" t="n">
        <v>0.60256919</v>
      </c>
      <c r="K35" s="18" t="n">
        <v>9.463175379999999</v>
      </c>
      <c r="L35" s="20" t="n">
        <v>0.35127115</v>
      </c>
      <c r="M35" s="18" t="n">
        <v>4.13061968</v>
      </c>
      <c r="N35" s="20" t="n">
        <v>0.30747277</v>
      </c>
      <c r="O35" s="18" t="n">
        <v>0.52996705</v>
      </c>
      <c r="P35" s="20" t="n">
        <v>0.09334579</v>
      </c>
      <c r="Q35" s="18" t="s">
        <v>182</v>
      </c>
      <c r="R35" s="20" t="s">
        <v>182</v>
      </c>
      <c r="S35" s="18" t="n">
        <v>1.04517571</v>
      </c>
      <c r="T35" s="20" t="n">
        <v>0.05708772</v>
      </c>
      <c r="U35" s="18" t="n">
        <v>0</v>
      </c>
      <c r="V35" s="20" t="n">
        <v>0</v>
      </c>
      <c r="W35" s="18" t="n">
        <v>4.91627181</v>
      </c>
      <c r="X35" s="20" t="n">
        <v>0.27465775</v>
      </c>
    </row>
    <row r="36" spans="1:24">
      <c r="A36" s="15" t="s">
        <v>211</v>
      </c>
      <c r="B36" s="17" t="n">
        <v>6736</v>
      </c>
      <c r="C36" s="18">
        <f>(67.0/B36*100)</f>
        <v/>
      </c>
      <c r="D36" s="19" t="n">
        <v>6669</v>
      </c>
      <c r="E36" s="18" t="n">
        <v>26.82369299</v>
      </c>
      <c r="F36" s="20" t="n">
        <v>0.92693275</v>
      </c>
      <c r="G36" s="18" t="n">
        <v>26.14012758</v>
      </c>
      <c r="H36" s="20" t="n">
        <v>0.7486369</v>
      </c>
      <c r="I36" s="18" t="n">
        <v>27.31950909</v>
      </c>
      <c r="J36" s="20" t="n">
        <v>0.93797567</v>
      </c>
      <c r="K36" s="18" t="n">
        <v>10.38897541</v>
      </c>
      <c r="L36" s="20" t="n">
        <v>0.61962312</v>
      </c>
      <c r="M36" s="18" t="n">
        <v>4.21543782</v>
      </c>
      <c r="N36" s="20" t="n">
        <v>0.43395655</v>
      </c>
      <c r="O36" s="18" t="n">
        <v>0.41658434</v>
      </c>
      <c r="P36" s="20" t="n">
        <v>0.08148635</v>
      </c>
      <c r="Q36" s="18" t="s">
        <v>182</v>
      </c>
      <c r="R36" s="20" t="s">
        <v>182</v>
      </c>
      <c r="S36" s="18" t="n">
        <v>0</v>
      </c>
      <c r="T36" s="20" t="n">
        <v>0</v>
      </c>
      <c r="U36" s="18" t="n">
        <v>0</v>
      </c>
      <c r="V36" s="20" t="n">
        <v>0</v>
      </c>
      <c r="W36" s="18" t="n">
        <v>4.69567278</v>
      </c>
      <c r="X36" s="20" t="n">
        <v>0.33870514</v>
      </c>
    </row>
    <row r="37" spans="1:24">
      <c r="A37" s="15" t="s">
        <v>212</v>
      </c>
      <c r="B37" s="17" t="n">
        <v>5458</v>
      </c>
      <c r="C37" s="18">
        <f>(306.0/B37*100)</f>
        <v/>
      </c>
      <c r="D37" s="19" t="n">
        <v>5152</v>
      </c>
      <c r="E37" s="18" t="n">
        <v>4.56538135</v>
      </c>
      <c r="F37" s="20" t="n">
        <v>0.44058159</v>
      </c>
      <c r="G37" s="18" t="n">
        <v>11.86585574</v>
      </c>
      <c r="H37" s="20" t="n">
        <v>0.7738811</v>
      </c>
      <c r="I37" s="18" t="n">
        <v>24.23644299</v>
      </c>
      <c r="J37" s="20" t="n">
        <v>1.05101213</v>
      </c>
      <c r="K37" s="18" t="n">
        <v>25.78212443</v>
      </c>
      <c r="L37" s="20" t="n">
        <v>0.82765667</v>
      </c>
      <c r="M37" s="18" t="n">
        <v>22.6667072</v>
      </c>
      <c r="N37" s="20" t="n">
        <v>1.39084115</v>
      </c>
      <c r="O37" s="18" t="n">
        <v>0.79305306</v>
      </c>
      <c r="P37" s="20" t="n">
        <v>0.14061226</v>
      </c>
      <c r="Q37" s="18" t="s">
        <v>182</v>
      </c>
      <c r="R37" s="20" t="s">
        <v>182</v>
      </c>
      <c r="S37" s="18" t="n">
        <v>0</v>
      </c>
      <c r="T37" s="20" t="n">
        <v>0</v>
      </c>
      <c r="U37" s="18" t="n">
        <v>0</v>
      </c>
      <c r="V37" s="20" t="n">
        <v>0</v>
      </c>
      <c r="W37" s="18" t="n">
        <v>10.09043524</v>
      </c>
      <c r="X37" s="20" t="n">
        <v>0.84122139</v>
      </c>
    </row>
    <row r="38" spans="1:24">
      <c r="A38" s="15" t="s">
        <v>213</v>
      </c>
      <c r="B38" s="17" t="n">
        <v>5860</v>
      </c>
      <c r="C38" s="18">
        <f>(75.0/B38*100)</f>
        <v/>
      </c>
      <c r="D38" s="19" t="n">
        <v>5785</v>
      </c>
      <c r="E38" s="18" t="n">
        <v>27.96846362</v>
      </c>
      <c r="F38" s="20" t="n">
        <v>0.84067936</v>
      </c>
      <c r="G38" s="18" t="n">
        <v>29.54146913</v>
      </c>
      <c r="H38" s="20" t="n">
        <v>0.83348965</v>
      </c>
      <c r="I38" s="18" t="n">
        <v>23.74767091</v>
      </c>
      <c r="J38" s="20" t="n">
        <v>0.67120113</v>
      </c>
      <c r="K38" s="18" t="n">
        <v>6.73933793</v>
      </c>
      <c r="L38" s="20" t="n">
        <v>0.43846499</v>
      </c>
      <c r="M38" s="18" t="n">
        <v>3.22817658</v>
      </c>
      <c r="N38" s="20" t="n">
        <v>0.29753983</v>
      </c>
      <c r="O38" s="18" t="n">
        <v>0.63992822</v>
      </c>
      <c r="P38" s="20" t="n">
        <v>0.12672711</v>
      </c>
      <c r="Q38" s="18" t="s">
        <v>182</v>
      </c>
      <c r="R38" s="20" t="s">
        <v>182</v>
      </c>
      <c r="S38" s="18" t="n">
        <v>0</v>
      </c>
      <c r="T38" s="20" t="n">
        <v>0</v>
      </c>
      <c r="U38" s="18" t="n">
        <v>0</v>
      </c>
      <c r="V38" s="20" t="n">
        <v>0</v>
      </c>
      <c r="W38" s="18" t="n">
        <v>8.134953599999999</v>
      </c>
      <c r="X38" s="20" t="n">
        <v>0.56736069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12.14075764</v>
      </c>
      <c r="F40" s="20" t="n">
        <v>0.58893138</v>
      </c>
      <c r="G40" s="18" t="n">
        <v>13.86712967</v>
      </c>
      <c r="H40" s="20" t="n">
        <v>0.55279455</v>
      </c>
      <c r="I40" s="18" t="n">
        <v>33.18763227</v>
      </c>
      <c r="J40" s="20" t="n">
        <v>0.82179331</v>
      </c>
      <c r="K40" s="18" t="n">
        <v>17.3451022</v>
      </c>
      <c r="L40" s="20" t="n">
        <v>0.72427106</v>
      </c>
      <c r="M40" s="18" t="n">
        <v>7.45696433</v>
      </c>
      <c r="N40" s="20" t="n">
        <v>0.53943648</v>
      </c>
      <c r="O40" s="18" t="n">
        <v>0.41431395</v>
      </c>
      <c r="P40" s="20" t="n">
        <v>0.09618943000000001</v>
      </c>
      <c r="Q40" s="18" t="s">
        <v>182</v>
      </c>
      <c r="R40" s="20" t="s">
        <v>182</v>
      </c>
      <c r="S40" s="18" t="n">
        <v>9.01702427</v>
      </c>
      <c r="T40" s="20" t="n">
        <v>0.20109403</v>
      </c>
      <c r="U40" s="18" t="n">
        <v>0</v>
      </c>
      <c r="V40" s="20" t="n">
        <v>0</v>
      </c>
      <c r="W40" s="18" t="n">
        <v>6.57107568</v>
      </c>
      <c r="X40" s="20" t="n">
        <v>0.7953444</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23.2083096</v>
      </c>
      <c r="F46" s="20" t="n">
        <v>0.69711153</v>
      </c>
      <c r="G46" s="18" t="n">
        <v>14.310745</v>
      </c>
      <c r="H46" s="20" t="n">
        <v>0.41391759</v>
      </c>
      <c r="I46" s="18" t="n">
        <v>12.43368144</v>
      </c>
      <c r="J46" s="20" t="n">
        <v>0.4887161</v>
      </c>
      <c r="K46" s="18" t="n">
        <v>8.29861908</v>
      </c>
      <c r="L46" s="20" t="n">
        <v>0.38195884</v>
      </c>
      <c r="M46" s="18" t="n">
        <v>4.20397668</v>
      </c>
      <c r="N46" s="20" t="n">
        <v>0.20000641</v>
      </c>
      <c r="O46" s="18" t="n">
        <v>1.14332785</v>
      </c>
      <c r="P46" s="20" t="n">
        <v>0.10192954</v>
      </c>
      <c r="Q46" s="18" t="s">
        <v>182</v>
      </c>
      <c r="R46" s="20" t="s">
        <v>182</v>
      </c>
      <c r="S46" s="18" t="n">
        <v>0</v>
      </c>
      <c r="T46" s="20" t="n">
        <v>0</v>
      </c>
      <c r="U46" s="18" t="n">
        <v>0</v>
      </c>
      <c r="V46" s="20" t="n">
        <v>0</v>
      </c>
      <c r="W46" s="18" t="n">
        <v>36.40134035</v>
      </c>
      <c r="X46" s="20" t="n">
        <v>1.27310965</v>
      </c>
    </row>
    <row r="47" spans="1:24">
      <c r="A47" s="15" t="s">
        <v>222</v>
      </c>
      <c r="B47" s="17" t="n">
        <v>5928</v>
      </c>
      <c r="C47" s="18">
        <f>(197.0/B47*100)</f>
        <v/>
      </c>
      <c r="D47" s="19" t="n">
        <v>5731</v>
      </c>
      <c r="E47" s="18" t="n">
        <v>21.27516911</v>
      </c>
      <c r="F47" s="20" t="n">
        <v>0.70153429</v>
      </c>
      <c r="G47" s="18" t="n">
        <v>18.09323339</v>
      </c>
      <c r="H47" s="20" t="n">
        <v>0.65781457</v>
      </c>
      <c r="I47" s="18" t="n">
        <v>19.29257686</v>
      </c>
      <c r="J47" s="20" t="n">
        <v>0.62051608</v>
      </c>
      <c r="K47" s="18" t="n">
        <v>13.29681741</v>
      </c>
      <c r="L47" s="20" t="n">
        <v>0.50903286</v>
      </c>
      <c r="M47" s="18" t="n">
        <v>10.38195154</v>
      </c>
      <c r="N47" s="20" t="n">
        <v>0.4199251</v>
      </c>
      <c r="O47" s="18" t="n">
        <v>1.44739225</v>
      </c>
      <c r="P47" s="20" t="n">
        <v>0.18882754</v>
      </c>
      <c r="Q47" s="18" t="s">
        <v>182</v>
      </c>
      <c r="R47" s="20" t="s">
        <v>182</v>
      </c>
      <c r="S47" s="18" t="n">
        <v>0</v>
      </c>
      <c r="T47" s="20" t="n">
        <v>0</v>
      </c>
      <c r="U47" s="18" t="n">
        <v>0</v>
      </c>
      <c r="V47" s="20" t="n">
        <v>0</v>
      </c>
      <c r="W47" s="18" t="n">
        <v>16.21285945</v>
      </c>
      <c r="X47" s="20" t="n">
        <v>1.06004419</v>
      </c>
    </row>
    <row r="48" spans="1:24">
      <c r="A48" s="15" t="s">
        <v>223</v>
      </c>
      <c r="B48" s="17" t="n">
        <v>9841</v>
      </c>
      <c r="C48" s="18">
        <f>(19.0/B48*100)</f>
        <v/>
      </c>
      <c r="D48" s="19" t="n">
        <v>9822</v>
      </c>
      <c r="E48" s="18" t="n">
        <v>63.92539617</v>
      </c>
      <c r="F48" s="20" t="n">
        <v>1.11966342</v>
      </c>
      <c r="G48" s="18" t="n">
        <v>15.63983791</v>
      </c>
      <c r="H48" s="20" t="n">
        <v>0.87102915</v>
      </c>
      <c r="I48" s="18" t="n">
        <v>11.67781697</v>
      </c>
      <c r="J48" s="20" t="n">
        <v>0.47266647</v>
      </c>
      <c r="K48" s="18" t="n">
        <v>2.7231439</v>
      </c>
      <c r="L48" s="20" t="n">
        <v>0.34080201</v>
      </c>
      <c r="M48" s="18" t="n">
        <v>1.94880759</v>
      </c>
      <c r="N48" s="20" t="n">
        <v>0.21018206</v>
      </c>
      <c r="O48" s="18" t="n">
        <v>2.15559195</v>
      </c>
      <c r="P48" s="20" t="n">
        <v>0.33339127</v>
      </c>
      <c r="Q48" s="18" t="s">
        <v>182</v>
      </c>
      <c r="R48" s="20" t="s">
        <v>182</v>
      </c>
      <c r="S48" s="18" t="n">
        <v>0</v>
      </c>
      <c r="T48" s="20" t="n">
        <v>0</v>
      </c>
      <c r="U48" s="18" t="n">
        <v>0</v>
      </c>
      <c r="V48" s="20" t="n">
        <v>0</v>
      </c>
      <c r="W48" s="18" t="n">
        <v>1.92940551</v>
      </c>
      <c r="X48" s="20" t="n">
        <v>0.42761849</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26.36937825</v>
      </c>
      <c r="F50" s="20" t="n">
        <v>0.96596222</v>
      </c>
      <c r="G50" s="18" t="n">
        <v>17.37577326</v>
      </c>
      <c r="H50" s="20" t="n">
        <v>0.50019193</v>
      </c>
      <c r="I50" s="18" t="n">
        <v>23.34903877</v>
      </c>
      <c r="J50" s="20" t="n">
        <v>0.63885347</v>
      </c>
      <c r="K50" s="18" t="n">
        <v>16.09844903</v>
      </c>
      <c r="L50" s="20" t="n">
        <v>0.51932526</v>
      </c>
      <c r="M50" s="18" t="n">
        <v>7.63038252</v>
      </c>
      <c r="N50" s="20" t="n">
        <v>0.40841335</v>
      </c>
      <c r="O50" s="18" t="n">
        <v>1.75805608</v>
      </c>
      <c r="P50" s="20" t="n">
        <v>0.26628678</v>
      </c>
      <c r="Q50" s="18" t="s">
        <v>182</v>
      </c>
      <c r="R50" s="20" t="s">
        <v>182</v>
      </c>
      <c r="S50" s="18" t="n">
        <v>0</v>
      </c>
      <c r="T50" s="20" t="n">
        <v>0</v>
      </c>
      <c r="U50" s="18" t="n">
        <v>0</v>
      </c>
      <c r="V50" s="20" t="n">
        <v>0</v>
      </c>
      <c r="W50" s="18" t="n">
        <v>7.41892209</v>
      </c>
      <c r="X50" s="20" t="n">
        <v>0.709973</v>
      </c>
    </row>
    <row r="51" spans="1:24">
      <c r="A51" s="15" t="s">
        <v>226</v>
      </c>
      <c r="B51" s="17" t="n">
        <v>6866</v>
      </c>
      <c r="C51" s="18">
        <f>(116.0/B51*100)</f>
        <v/>
      </c>
      <c r="D51" s="19" t="n">
        <v>6750</v>
      </c>
      <c r="E51" s="18" t="n">
        <v>20.05740503</v>
      </c>
      <c r="F51" s="20" t="n">
        <v>0.8055587</v>
      </c>
      <c r="G51" s="18" t="n">
        <v>14.46350996</v>
      </c>
      <c r="H51" s="20" t="n">
        <v>0.54309286</v>
      </c>
      <c r="I51" s="18" t="n">
        <v>21.06379629</v>
      </c>
      <c r="J51" s="20" t="n">
        <v>0.67503533</v>
      </c>
      <c r="K51" s="18" t="n">
        <v>13.78841967</v>
      </c>
      <c r="L51" s="20" t="n">
        <v>0.49221974</v>
      </c>
      <c r="M51" s="18" t="n">
        <v>8.16605669</v>
      </c>
      <c r="N51" s="20" t="n">
        <v>0.44143686</v>
      </c>
      <c r="O51" s="18" t="n">
        <v>0.58297253</v>
      </c>
      <c r="P51" s="20" t="n">
        <v>0.10102507</v>
      </c>
      <c r="Q51" s="18" t="s">
        <v>182</v>
      </c>
      <c r="R51" s="20" t="s">
        <v>182</v>
      </c>
      <c r="S51" s="18" t="n">
        <v>10.58088132</v>
      </c>
      <c r="T51" s="20" t="n">
        <v>0.6125338</v>
      </c>
      <c r="U51" s="18" t="n">
        <v>0</v>
      </c>
      <c r="V51" s="20" t="n">
        <v>0</v>
      </c>
      <c r="W51" s="18" t="n">
        <v>11.29695852</v>
      </c>
      <c r="X51" s="20" t="n">
        <v>1.26524659</v>
      </c>
    </row>
    <row r="52" spans="1:24">
      <c r="A52" s="15" t="s">
        <v>227</v>
      </c>
      <c r="B52" s="17" t="n">
        <v>5809</v>
      </c>
      <c r="C52" s="18">
        <f>(120.0/B52*100)</f>
        <v/>
      </c>
      <c r="D52" s="19" t="n">
        <v>5689</v>
      </c>
      <c r="E52" s="18" t="n">
        <v>34.47035271</v>
      </c>
      <c r="F52" s="20" t="n">
        <v>0.82867279</v>
      </c>
      <c r="G52" s="18" t="n">
        <v>23.79070645</v>
      </c>
      <c r="H52" s="20" t="n">
        <v>0.63847415</v>
      </c>
      <c r="I52" s="18" t="n">
        <v>20.78475492</v>
      </c>
      <c r="J52" s="20" t="n">
        <v>0.64915741</v>
      </c>
      <c r="K52" s="18" t="n">
        <v>9.61769981</v>
      </c>
      <c r="L52" s="20" t="n">
        <v>0.4600426</v>
      </c>
      <c r="M52" s="18" t="n">
        <v>4.95583237</v>
      </c>
      <c r="N52" s="20" t="n">
        <v>0.34510554</v>
      </c>
      <c r="O52" s="18" t="n">
        <v>0.34065656</v>
      </c>
      <c r="P52" s="20" t="n">
        <v>0.08847263</v>
      </c>
      <c r="Q52" s="18" t="s">
        <v>182</v>
      </c>
      <c r="R52" s="20" t="s">
        <v>182</v>
      </c>
      <c r="S52" s="18" t="n">
        <v>0</v>
      </c>
      <c r="T52" s="20" t="n">
        <v>0</v>
      </c>
      <c r="U52" s="18" t="n">
        <v>0</v>
      </c>
      <c r="V52" s="20" t="n">
        <v>0</v>
      </c>
      <c r="W52" s="18" t="n">
        <v>6.03999718</v>
      </c>
      <c r="X52" s="20" t="n">
        <v>0.49447499</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34.28541873</v>
      </c>
      <c r="F54" s="20" t="n">
        <v>1.15151167</v>
      </c>
      <c r="G54" s="18" t="n">
        <v>17.78788429</v>
      </c>
      <c r="H54" s="20" t="n">
        <v>0.73389823</v>
      </c>
      <c r="I54" s="18" t="n">
        <v>13.19286377</v>
      </c>
      <c r="J54" s="20" t="n">
        <v>0.64116271</v>
      </c>
      <c r="K54" s="18" t="n">
        <v>13.24822658</v>
      </c>
      <c r="L54" s="20" t="n">
        <v>0.58856814</v>
      </c>
      <c r="M54" s="18" t="n">
        <v>6.43936754</v>
      </c>
      <c r="N54" s="20" t="n">
        <v>0.38769189</v>
      </c>
      <c r="O54" s="18" t="n">
        <v>3.38301062</v>
      </c>
      <c r="P54" s="20" t="n">
        <v>0.32666021</v>
      </c>
      <c r="Q54" s="18" t="s">
        <v>182</v>
      </c>
      <c r="R54" s="20" t="s">
        <v>182</v>
      </c>
      <c r="S54" s="18" t="n">
        <v>0</v>
      </c>
      <c r="T54" s="20" t="n">
        <v>0</v>
      </c>
      <c r="U54" s="18" t="n">
        <v>0</v>
      </c>
      <c r="V54" s="20" t="n">
        <v>0</v>
      </c>
      <c r="W54" s="18" t="n">
        <v>11.66322847</v>
      </c>
      <c r="X54" s="20" t="n">
        <v>1.00361982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35.89976496</v>
      </c>
      <c r="F56" s="20" t="n">
        <v>0.94408052</v>
      </c>
      <c r="G56" s="18" t="n">
        <v>30.01270484</v>
      </c>
      <c r="H56" s="20" t="n">
        <v>0.79743849</v>
      </c>
      <c r="I56" s="18" t="n">
        <v>21.82510541</v>
      </c>
      <c r="J56" s="20" t="n">
        <v>0.76812624</v>
      </c>
      <c r="K56" s="18" t="n">
        <v>6.13585118</v>
      </c>
      <c r="L56" s="20" t="n">
        <v>0.36907477</v>
      </c>
      <c r="M56" s="18" t="n">
        <v>3.70518408</v>
      </c>
      <c r="N56" s="20" t="n">
        <v>0.33828116</v>
      </c>
      <c r="O56" s="18" t="n">
        <v>0.86031267</v>
      </c>
      <c r="P56" s="20" t="n">
        <v>0.13753162</v>
      </c>
      <c r="Q56" s="18" t="s">
        <v>182</v>
      </c>
      <c r="R56" s="20" t="s">
        <v>182</v>
      </c>
      <c r="S56" s="18" t="n">
        <v>0</v>
      </c>
      <c r="T56" s="20" t="n">
        <v>0</v>
      </c>
      <c r="U56" s="18" t="n">
        <v>0</v>
      </c>
      <c r="V56" s="20" t="n">
        <v>0</v>
      </c>
      <c r="W56" s="18" t="n">
        <v>1.56107686</v>
      </c>
      <c r="X56" s="20" t="n">
        <v>0.25760027</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28.04356888</v>
      </c>
      <c r="F61" s="20" t="n">
        <v>0.67569287</v>
      </c>
      <c r="G61" s="18" t="n">
        <v>27.30724771</v>
      </c>
      <c r="H61" s="20" t="n">
        <v>0.71344341</v>
      </c>
      <c r="I61" s="18" t="n">
        <v>24.02195195</v>
      </c>
      <c r="J61" s="20" t="n">
        <v>0.7063896200000001</v>
      </c>
      <c r="K61" s="18" t="n">
        <v>8.653815</v>
      </c>
      <c r="L61" s="20" t="n">
        <v>0.43347312</v>
      </c>
      <c r="M61" s="18" t="n">
        <v>5.32488374</v>
      </c>
      <c r="N61" s="20" t="n">
        <v>0.34036274</v>
      </c>
      <c r="O61" s="18" t="n">
        <v>1.1155177</v>
      </c>
      <c r="P61" s="20" t="n">
        <v>0.1589291</v>
      </c>
      <c r="Q61" s="18" t="s">
        <v>182</v>
      </c>
      <c r="R61" s="20" t="s">
        <v>182</v>
      </c>
      <c r="S61" s="18" t="n">
        <v>0</v>
      </c>
      <c r="T61" s="20" t="n">
        <v>0</v>
      </c>
      <c r="U61" s="18" t="n">
        <v>0</v>
      </c>
      <c r="V61" s="20" t="n">
        <v>0</v>
      </c>
      <c r="W61" s="18" t="n">
        <v>5.53301503</v>
      </c>
      <c r="X61" s="20" t="n">
        <v>0.64900773</v>
      </c>
    </row>
    <row r="62" spans="1:24">
      <c r="A62" s="15" t="s">
        <v>237</v>
      </c>
      <c r="B62" s="17" t="n">
        <v>4476</v>
      </c>
      <c r="C62" s="18">
        <f>(5.0/B62*100)</f>
        <v/>
      </c>
      <c r="D62" s="19" t="n">
        <v>4471</v>
      </c>
      <c r="E62" s="18" t="n">
        <v>41.79992777</v>
      </c>
      <c r="F62" s="20" t="n">
        <v>0.62643301</v>
      </c>
      <c r="G62" s="18" t="n">
        <v>26.89672636</v>
      </c>
      <c r="H62" s="20" t="n">
        <v>0.6642134200000001</v>
      </c>
      <c r="I62" s="18" t="n">
        <v>21.73490476</v>
      </c>
      <c r="J62" s="20" t="n">
        <v>0.58943615</v>
      </c>
      <c r="K62" s="18" t="n">
        <v>5.23040356</v>
      </c>
      <c r="L62" s="20" t="n">
        <v>0.27208901</v>
      </c>
      <c r="M62" s="18" t="n">
        <v>2.68092213</v>
      </c>
      <c r="N62" s="20" t="n">
        <v>0.21210893</v>
      </c>
      <c r="O62" s="18" t="n">
        <v>0.58527585</v>
      </c>
      <c r="P62" s="20" t="n">
        <v>0.13101018</v>
      </c>
      <c r="Q62" s="18" t="s">
        <v>182</v>
      </c>
      <c r="R62" s="20" t="s">
        <v>182</v>
      </c>
      <c r="S62" s="18" t="n">
        <v>0</v>
      </c>
      <c r="T62" s="20" t="n">
        <v>0</v>
      </c>
      <c r="U62" s="18" t="n">
        <v>0</v>
      </c>
      <c r="V62" s="20" t="n">
        <v>0</v>
      </c>
      <c r="W62" s="18" t="n">
        <v>1.07183957</v>
      </c>
      <c r="X62" s="20" t="n">
        <v>0.13687803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42.12202092</v>
      </c>
      <c r="F67" s="20" t="n">
        <v>1.12231628</v>
      </c>
      <c r="G67" s="18" t="n">
        <v>18.31095027</v>
      </c>
      <c r="H67" s="20" t="n">
        <v>0.50741658</v>
      </c>
      <c r="I67" s="18" t="n">
        <v>18.75747371</v>
      </c>
      <c r="J67" s="20" t="n">
        <v>0.72227981</v>
      </c>
      <c r="K67" s="18" t="n">
        <v>9.03616693</v>
      </c>
      <c r="L67" s="20" t="n">
        <v>0.34470038</v>
      </c>
      <c r="M67" s="18" t="n">
        <v>3.3975609</v>
      </c>
      <c r="N67" s="20" t="n">
        <v>0.2958747</v>
      </c>
      <c r="O67" s="18" t="n">
        <v>4.38091338</v>
      </c>
      <c r="P67" s="20" t="n">
        <v>0.35305959</v>
      </c>
      <c r="Q67" s="18" t="s">
        <v>182</v>
      </c>
      <c r="R67" s="20" t="s">
        <v>182</v>
      </c>
      <c r="S67" s="18" t="n">
        <v>0</v>
      </c>
      <c r="T67" s="20" t="n">
        <v>0</v>
      </c>
      <c r="U67" s="18" t="n">
        <v>0</v>
      </c>
      <c r="V67" s="20" t="n">
        <v>0</v>
      </c>
      <c r="W67" s="18" t="n">
        <v>3.9949139</v>
      </c>
      <c r="X67" s="20" t="n">
        <v>0.26380555</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33.11385147</v>
      </c>
      <c r="F70" s="20" t="n">
        <v>0.98216109</v>
      </c>
      <c r="G70" s="18" t="n">
        <v>18.25727499</v>
      </c>
      <c r="H70" s="20" t="n">
        <v>0.64767884</v>
      </c>
      <c r="I70" s="18" t="n">
        <v>18.55705651</v>
      </c>
      <c r="J70" s="20" t="n">
        <v>0.57982494</v>
      </c>
      <c r="K70" s="18" t="n">
        <v>14.35942537</v>
      </c>
      <c r="L70" s="20" t="n">
        <v>0.50792515</v>
      </c>
      <c r="M70" s="18" t="n">
        <v>8.25839435</v>
      </c>
      <c r="N70" s="20" t="n">
        <v>0.55757919</v>
      </c>
      <c r="O70" s="18" t="n">
        <v>0.78554432</v>
      </c>
      <c r="P70" s="20" t="n">
        <v>0.1032537</v>
      </c>
      <c r="Q70" s="18" t="s">
        <v>182</v>
      </c>
      <c r="R70" s="20" t="s">
        <v>182</v>
      </c>
      <c r="S70" s="18" t="n">
        <v>0</v>
      </c>
      <c r="T70" s="20" t="n">
        <v>0</v>
      </c>
      <c r="U70" s="18" t="n">
        <v>0</v>
      </c>
      <c r="V70" s="20" t="n">
        <v>0</v>
      </c>
      <c r="W70" s="18" t="n">
        <v>6.66845299</v>
      </c>
      <c r="X70" s="20" t="n">
        <v>0.53728448</v>
      </c>
    </row>
    <row r="71" spans="1:24">
      <c r="A71" s="15" t="s">
        <v>246</v>
      </c>
      <c r="B71" s="17" t="n">
        <v>6115</v>
      </c>
      <c r="C71" s="18">
        <f>(122.0/B71*100)</f>
        <v/>
      </c>
      <c r="D71" s="19" t="n">
        <v>5993</v>
      </c>
      <c r="E71" s="18" t="n">
        <v>28.79094117</v>
      </c>
      <c r="F71" s="20" t="n">
        <v>1.05120487</v>
      </c>
      <c r="G71" s="18" t="n">
        <v>24.05135041</v>
      </c>
      <c r="H71" s="20" t="n">
        <v>0.58144247</v>
      </c>
      <c r="I71" s="18" t="n">
        <v>24.85899725</v>
      </c>
      <c r="J71" s="20" t="n">
        <v>0.54824569</v>
      </c>
      <c r="K71" s="18" t="n">
        <v>12.45702057</v>
      </c>
      <c r="L71" s="20" t="n">
        <v>0.42879453</v>
      </c>
      <c r="M71" s="18" t="n">
        <v>7.51756522</v>
      </c>
      <c r="N71" s="20" t="n">
        <v>0.94343269</v>
      </c>
      <c r="O71" s="18" t="n">
        <v>0.43884807</v>
      </c>
      <c r="P71" s="20" t="n">
        <v>0.07817638</v>
      </c>
      <c r="Q71" s="18" t="s">
        <v>182</v>
      </c>
      <c r="R71" s="20" t="s">
        <v>182</v>
      </c>
      <c r="S71" s="18" t="n">
        <v>0</v>
      </c>
      <c r="T71" s="20" t="n">
        <v>0</v>
      </c>
      <c r="U71" s="18" t="n">
        <v>0</v>
      </c>
      <c r="V71" s="20" t="n">
        <v>0</v>
      </c>
      <c r="W71" s="18" t="n">
        <v>1.88527732</v>
      </c>
      <c r="X71" s="20" t="n">
        <v>0.17357582</v>
      </c>
    </row>
    <row r="72" spans="1:24">
      <c r="A72" s="15" t="s">
        <v>247</v>
      </c>
      <c r="B72" s="17" t="n">
        <v>7708</v>
      </c>
      <c r="C72" s="18">
        <f>(9.0/B72*100)</f>
        <v/>
      </c>
      <c r="D72" s="19" t="n">
        <v>7699</v>
      </c>
      <c r="E72" s="18" t="n">
        <v>44.82468462</v>
      </c>
      <c r="F72" s="20" t="n">
        <v>1.12378651</v>
      </c>
      <c r="G72" s="18" t="n">
        <v>28.25420082</v>
      </c>
      <c r="H72" s="20" t="n">
        <v>0.71157086</v>
      </c>
      <c r="I72" s="18" t="n">
        <v>20.24687448</v>
      </c>
      <c r="J72" s="20" t="n">
        <v>0.69554335</v>
      </c>
      <c r="K72" s="18" t="n">
        <v>3.43429234</v>
      </c>
      <c r="L72" s="20" t="n">
        <v>0.24684427</v>
      </c>
      <c r="M72" s="18" t="n">
        <v>2.0140566</v>
      </c>
      <c r="N72" s="20" t="n">
        <v>0.20067245</v>
      </c>
      <c r="O72" s="18" t="n">
        <v>0.58568115</v>
      </c>
      <c r="P72" s="20" t="n">
        <v>0.09795208</v>
      </c>
      <c r="Q72" s="18" t="s">
        <v>182</v>
      </c>
      <c r="R72" s="20" t="s">
        <v>182</v>
      </c>
      <c r="S72" s="18" t="n">
        <v>0</v>
      </c>
      <c r="T72" s="20" t="n">
        <v>0</v>
      </c>
      <c r="U72" s="18" t="n">
        <v>0</v>
      </c>
      <c r="V72" s="20" t="n">
        <v>0</v>
      </c>
      <c r="W72" s="18" t="n">
        <v>0.6402099999999999</v>
      </c>
      <c r="X72" s="20" t="n">
        <v>0.10476146</v>
      </c>
    </row>
    <row r="73" spans="1:24">
      <c r="A73" s="15" t="s">
        <v>248</v>
      </c>
      <c r="B73" s="17" t="n">
        <v>8249</v>
      </c>
      <c r="C73" s="18">
        <f>(254.0/B73*100)</f>
        <v/>
      </c>
      <c r="D73" s="19" t="n">
        <v>7995</v>
      </c>
      <c r="E73" s="18" t="n">
        <v>13.06656852</v>
      </c>
      <c r="F73" s="20" t="n">
        <v>0.55092744</v>
      </c>
      <c r="G73" s="18" t="n">
        <v>17.98962364</v>
      </c>
      <c r="H73" s="20" t="n">
        <v>0.56598685</v>
      </c>
      <c r="I73" s="18" t="n">
        <v>34.72732423</v>
      </c>
      <c r="J73" s="20" t="n">
        <v>0.74023715</v>
      </c>
      <c r="K73" s="18" t="n">
        <v>21.57543936</v>
      </c>
      <c r="L73" s="20" t="n">
        <v>0.6114450299999999</v>
      </c>
      <c r="M73" s="18" t="n">
        <v>8.07208202</v>
      </c>
      <c r="N73" s="20" t="n">
        <v>0.36616372</v>
      </c>
      <c r="O73" s="18" t="n">
        <v>2.49319758</v>
      </c>
      <c r="P73" s="20" t="n">
        <v>0.25083842</v>
      </c>
      <c r="Q73" s="18" t="s">
        <v>182</v>
      </c>
      <c r="R73" s="20" t="s">
        <v>182</v>
      </c>
      <c r="S73" s="18" t="n">
        <v>0</v>
      </c>
      <c r="T73" s="20" t="n">
        <v>0</v>
      </c>
      <c r="U73" s="18" t="n">
        <v>0</v>
      </c>
      <c r="V73" s="20" t="n">
        <v>0</v>
      </c>
      <c r="W73" s="18" t="n">
        <v>2.07576464</v>
      </c>
      <c r="X73" s="20" t="n">
        <v>0.18894972</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22.58950831</v>
      </c>
      <c r="F77" s="20" t="n">
        <v>0.69643486</v>
      </c>
      <c r="G77" s="18" t="n">
        <v>13.68149186</v>
      </c>
      <c r="H77" s="20" t="n">
        <v>0.41958345</v>
      </c>
      <c r="I77" s="18" t="n">
        <v>17.62258483</v>
      </c>
      <c r="J77" s="20" t="n">
        <v>0.6043466199999999</v>
      </c>
      <c r="K77" s="18" t="n">
        <v>14.98673435</v>
      </c>
      <c r="L77" s="20" t="n">
        <v>0.52678847</v>
      </c>
      <c r="M77" s="18" t="n">
        <v>9.37206597</v>
      </c>
      <c r="N77" s="20" t="n">
        <v>0.43047391</v>
      </c>
      <c r="O77" s="18" t="n">
        <v>0.99214498</v>
      </c>
      <c r="P77" s="20" t="n">
        <v>0.1174622</v>
      </c>
      <c r="Q77" s="18" t="s">
        <v>182</v>
      </c>
      <c r="R77" s="20" t="s">
        <v>182</v>
      </c>
      <c r="S77" s="18" t="n">
        <v>0</v>
      </c>
      <c r="T77" s="20" t="n">
        <v>0</v>
      </c>
      <c r="U77" s="18" t="n">
        <v>0</v>
      </c>
      <c r="V77" s="20" t="n">
        <v>0</v>
      </c>
      <c r="W77" s="18" t="n">
        <v>20.75546969</v>
      </c>
      <c r="X77" s="20" t="n">
        <v>0.98446163</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6.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343</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35.78489173</v>
      </c>
      <c r="F7" s="20" t="n">
        <v>0.71663425</v>
      </c>
      <c r="G7" s="18" t="n">
        <v>14.35281719</v>
      </c>
      <c r="H7" s="20" t="n">
        <v>0.38848143</v>
      </c>
      <c r="I7" s="18" t="n">
        <v>17.29472328</v>
      </c>
      <c r="J7" s="20" t="n">
        <v>0.4169604</v>
      </c>
      <c r="K7" s="18" t="n">
        <v>13.47114108</v>
      </c>
      <c r="L7" s="20" t="n">
        <v>0.43443555</v>
      </c>
      <c r="M7" s="18" t="n">
        <v>9.05982938</v>
      </c>
      <c r="N7" s="20" t="n">
        <v>0.40446887</v>
      </c>
      <c r="O7" s="18" t="n">
        <v>0.69382931</v>
      </c>
      <c r="P7" s="20" t="n">
        <v>0.0906033</v>
      </c>
      <c r="Q7" s="18" t="s">
        <v>182</v>
      </c>
      <c r="R7" s="20" t="s">
        <v>182</v>
      </c>
      <c r="S7" s="18" t="n">
        <v>0</v>
      </c>
      <c r="T7" s="20" t="n">
        <v>0</v>
      </c>
      <c r="U7" s="18" t="n">
        <v>0</v>
      </c>
      <c r="V7" s="20" t="n">
        <v>0</v>
      </c>
      <c r="W7" s="18" t="n">
        <v>9.342768019999999</v>
      </c>
      <c r="X7" s="20" t="n">
        <v>0.50884265</v>
      </c>
    </row>
    <row r="8" spans="1:24">
      <c r="A8" s="15" t="s">
        <v>183</v>
      </c>
      <c r="B8" s="17" t="n">
        <v>7007</v>
      </c>
      <c r="C8" s="18">
        <f>(206.0/B8*100)</f>
        <v/>
      </c>
      <c r="D8" s="19" t="n">
        <v>6801</v>
      </c>
      <c r="E8" s="18" t="n">
        <v>52.51897683</v>
      </c>
      <c r="F8" s="20" t="n">
        <v>1.20694054</v>
      </c>
      <c r="G8" s="18" t="n">
        <v>15.81516492</v>
      </c>
      <c r="H8" s="20" t="n">
        <v>0.49347666</v>
      </c>
      <c r="I8" s="18" t="n">
        <v>12.91563558</v>
      </c>
      <c r="J8" s="20" t="n">
        <v>0.59124923</v>
      </c>
      <c r="K8" s="18" t="n">
        <v>6.7443928</v>
      </c>
      <c r="L8" s="20" t="n">
        <v>0.43675795</v>
      </c>
      <c r="M8" s="18" t="n">
        <v>3.98062484</v>
      </c>
      <c r="N8" s="20" t="n">
        <v>0.32120772</v>
      </c>
      <c r="O8" s="18" t="n">
        <v>0.38792697</v>
      </c>
      <c r="P8" s="20" t="n">
        <v>0.1017102</v>
      </c>
      <c r="Q8" s="18" t="s">
        <v>182</v>
      </c>
      <c r="R8" s="20" t="s">
        <v>182</v>
      </c>
      <c r="S8" s="18" t="n">
        <v>0.48688679</v>
      </c>
      <c r="T8" s="20" t="n">
        <v>0.11989486</v>
      </c>
      <c r="U8" s="18" t="n">
        <v>0</v>
      </c>
      <c r="V8" s="20" t="n">
        <v>0</v>
      </c>
      <c r="W8" s="18" t="n">
        <v>7.15039127</v>
      </c>
      <c r="X8" s="20" t="n">
        <v>0.5849379099999999</v>
      </c>
    </row>
    <row r="9" spans="1:24">
      <c r="A9" s="15" t="s">
        <v>184</v>
      </c>
      <c r="B9" s="17" t="n">
        <v>9651</v>
      </c>
      <c r="C9" s="18">
        <f>(603.0/B9*100)</f>
        <v/>
      </c>
      <c r="D9" s="19" t="n">
        <v>9048</v>
      </c>
      <c r="E9" s="18" t="n">
        <v>53.06358484</v>
      </c>
      <c r="F9" s="20" t="n">
        <v>0.93330321</v>
      </c>
      <c r="G9" s="18" t="n">
        <v>16.23427011</v>
      </c>
      <c r="H9" s="20" t="n">
        <v>0.51817671</v>
      </c>
      <c r="I9" s="18" t="n">
        <v>12.66793938</v>
      </c>
      <c r="J9" s="20" t="n">
        <v>0.47484977</v>
      </c>
      <c r="K9" s="18" t="n">
        <v>4.32319289</v>
      </c>
      <c r="L9" s="20" t="n">
        <v>0.22734111</v>
      </c>
      <c r="M9" s="18" t="n">
        <v>2.84861313</v>
      </c>
      <c r="N9" s="20" t="n">
        <v>0.19028865</v>
      </c>
      <c r="O9" s="18" t="n">
        <v>0.05041086</v>
      </c>
      <c r="P9" s="20" t="n">
        <v>0.02005547</v>
      </c>
      <c r="Q9" s="18" t="s">
        <v>182</v>
      </c>
      <c r="R9" s="20" t="s">
        <v>182</v>
      </c>
      <c r="S9" s="18" t="n">
        <v>3.17680346</v>
      </c>
      <c r="T9" s="20" t="n">
        <v>0.56721648</v>
      </c>
      <c r="U9" s="18" t="n">
        <v>0</v>
      </c>
      <c r="V9" s="20" t="n">
        <v>0</v>
      </c>
      <c r="W9" s="18" t="n">
        <v>7.63518533</v>
      </c>
      <c r="X9" s="20" t="n">
        <v>0.5693983500000001</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54.48391654</v>
      </c>
      <c r="F11" s="20" t="n">
        <v>0.90116224</v>
      </c>
      <c r="G11" s="18" t="n">
        <v>15.14436877</v>
      </c>
      <c r="H11" s="20" t="n">
        <v>0.53644546</v>
      </c>
      <c r="I11" s="18" t="n">
        <v>11.56711832</v>
      </c>
      <c r="J11" s="20" t="n">
        <v>0.56929916</v>
      </c>
      <c r="K11" s="18" t="n">
        <v>5.99389468</v>
      </c>
      <c r="L11" s="20" t="n">
        <v>0.36858046</v>
      </c>
      <c r="M11" s="18" t="n">
        <v>3.68274828</v>
      </c>
      <c r="N11" s="20" t="n">
        <v>0.24859194</v>
      </c>
      <c r="O11" s="18" t="n">
        <v>0.5135561</v>
      </c>
      <c r="P11" s="20" t="n">
        <v>0.12399462</v>
      </c>
      <c r="Q11" s="18" t="s">
        <v>182</v>
      </c>
      <c r="R11" s="20" t="s">
        <v>182</v>
      </c>
      <c r="S11" s="18" t="n">
        <v>0</v>
      </c>
      <c r="T11" s="20" t="n">
        <v>0</v>
      </c>
      <c r="U11" s="18" t="n">
        <v>0</v>
      </c>
      <c r="V11" s="20" t="n">
        <v>0</v>
      </c>
      <c r="W11" s="18" t="n">
        <v>8.61439732</v>
      </c>
      <c r="X11" s="20" t="n">
        <v>0.78113976</v>
      </c>
    </row>
    <row r="12" spans="1:24">
      <c r="A12" s="15" t="s">
        <v>187</v>
      </c>
      <c r="B12" s="17" t="n">
        <v>6894</v>
      </c>
      <c r="C12" s="18">
        <f>(128.0/B12*100)</f>
        <v/>
      </c>
      <c r="D12" s="19" t="n">
        <v>6766</v>
      </c>
      <c r="E12" s="18" t="n">
        <v>40.95952408</v>
      </c>
      <c r="F12" s="20" t="n">
        <v>0.9534575199999999</v>
      </c>
      <c r="G12" s="18" t="n">
        <v>16.60536567</v>
      </c>
      <c r="H12" s="20" t="n">
        <v>0.48569045</v>
      </c>
      <c r="I12" s="18" t="n">
        <v>13.68539067</v>
      </c>
      <c r="J12" s="20" t="n">
        <v>0.56273894</v>
      </c>
      <c r="K12" s="18" t="n">
        <v>9.49545021</v>
      </c>
      <c r="L12" s="20" t="n">
        <v>0.41595367</v>
      </c>
      <c r="M12" s="18" t="n">
        <v>10.09952147</v>
      </c>
      <c r="N12" s="20" t="n">
        <v>0.5021217</v>
      </c>
      <c r="O12" s="18" t="n">
        <v>0.27950138</v>
      </c>
      <c r="P12" s="20" t="n">
        <v>0.06468574000000001</v>
      </c>
      <c r="Q12" s="18" t="s">
        <v>182</v>
      </c>
      <c r="R12" s="20" t="s">
        <v>182</v>
      </c>
      <c r="S12" s="18" t="n">
        <v>2.37582273</v>
      </c>
      <c r="T12" s="20" t="n">
        <v>0.5983856</v>
      </c>
      <c r="U12" s="18" t="n">
        <v>0</v>
      </c>
      <c r="V12" s="20" t="n">
        <v>0</v>
      </c>
      <c r="W12" s="18" t="n">
        <v>6.49942379</v>
      </c>
      <c r="X12" s="20" t="n">
        <v>0.50214229</v>
      </c>
    </row>
    <row r="13" spans="1:24">
      <c r="A13" s="15" t="s">
        <v>188</v>
      </c>
      <c r="B13" s="17" t="n">
        <v>7161</v>
      </c>
      <c r="C13" s="18">
        <f>(341.0/B13*100)</f>
        <v/>
      </c>
      <c r="D13" s="19" t="n">
        <v>6820</v>
      </c>
      <c r="E13" s="18" t="n">
        <v>25.20275744</v>
      </c>
      <c r="F13" s="20" t="n">
        <v>0.8009044400000001</v>
      </c>
      <c r="G13" s="18" t="n">
        <v>17.04582847</v>
      </c>
      <c r="H13" s="20" t="n">
        <v>0.6115102100000001</v>
      </c>
      <c r="I13" s="18" t="n">
        <v>20.6719094</v>
      </c>
      <c r="J13" s="20" t="n">
        <v>0.738931</v>
      </c>
      <c r="K13" s="18" t="n">
        <v>16.71947943</v>
      </c>
      <c r="L13" s="20" t="n">
        <v>0.71067934</v>
      </c>
      <c r="M13" s="18" t="n">
        <v>9.75603072</v>
      </c>
      <c r="N13" s="20" t="n">
        <v>0.5177613599999999</v>
      </c>
      <c r="O13" s="18" t="n">
        <v>0.21774859</v>
      </c>
      <c r="P13" s="20" t="n">
        <v>0.05258812</v>
      </c>
      <c r="Q13" s="18" t="s">
        <v>182</v>
      </c>
      <c r="R13" s="20" t="s">
        <v>182</v>
      </c>
      <c r="S13" s="18" t="n">
        <v>4.20553962</v>
      </c>
      <c r="T13" s="20" t="n">
        <v>0.48329408</v>
      </c>
      <c r="U13" s="18" t="n">
        <v>0</v>
      </c>
      <c r="V13" s="20" t="n">
        <v>0</v>
      </c>
      <c r="W13" s="18" t="n">
        <v>6.18070633</v>
      </c>
      <c r="X13" s="20" t="n">
        <v>0.51757964</v>
      </c>
    </row>
    <row r="14" spans="1:24">
      <c r="A14" s="15" t="s">
        <v>189</v>
      </c>
      <c r="B14" s="17" t="n">
        <v>5587</v>
      </c>
      <c r="C14" s="18">
        <f>(201.0/B14*100)</f>
        <v/>
      </c>
      <c r="D14" s="19" t="n">
        <v>5386</v>
      </c>
      <c r="E14" s="18" t="n">
        <v>56.30925448</v>
      </c>
      <c r="F14" s="20" t="n">
        <v>0.82709081</v>
      </c>
      <c r="G14" s="18" t="n">
        <v>17.99154111</v>
      </c>
      <c r="H14" s="20" t="n">
        <v>0.5475532</v>
      </c>
      <c r="I14" s="18" t="n">
        <v>12.36505386</v>
      </c>
      <c r="J14" s="20" t="n">
        <v>0.53881441</v>
      </c>
      <c r="K14" s="18" t="n">
        <v>6.08869646</v>
      </c>
      <c r="L14" s="20" t="n">
        <v>0.33643241</v>
      </c>
      <c r="M14" s="18" t="n">
        <v>3.97365207</v>
      </c>
      <c r="N14" s="20" t="n">
        <v>0.29612415</v>
      </c>
      <c r="O14" s="18" t="n">
        <v>0.61572988</v>
      </c>
      <c r="P14" s="20" t="n">
        <v>0.11404204</v>
      </c>
      <c r="Q14" s="18" t="s">
        <v>182</v>
      </c>
      <c r="R14" s="20" t="s">
        <v>182</v>
      </c>
      <c r="S14" s="18" t="n">
        <v>0</v>
      </c>
      <c r="T14" s="20" t="n">
        <v>0</v>
      </c>
      <c r="U14" s="18" t="n">
        <v>0</v>
      </c>
      <c r="V14" s="20" t="n">
        <v>0</v>
      </c>
      <c r="W14" s="18" t="n">
        <v>2.65607214</v>
      </c>
      <c r="X14" s="20" t="n">
        <v>0.2498435</v>
      </c>
    </row>
    <row r="15" spans="1:24">
      <c r="A15" s="15" t="s">
        <v>190</v>
      </c>
      <c r="B15" s="17" t="n">
        <v>5882</v>
      </c>
      <c r="C15" s="18">
        <f>(167.0/B15*100)</f>
        <v/>
      </c>
      <c r="D15" s="19" t="n">
        <v>5715</v>
      </c>
      <c r="E15" s="18" t="n">
        <v>60.61227403</v>
      </c>
      <c r="F15" s="20" t="n">
        <v>1.05991474</v>
      </c>
      <c r="G15" s="18" t="n">
        <v>16.15957902</v>
      </c>
      <c r="H15" s="20" t="n">
        <v>0.48260726</v>
      </c>
      <c r="I15" s="18" t="n">
        <v>10.53024166</v>
      </c>
      <c r="J15" s="20" t="n">
        <v>0.5036259</v>
      </c>
      <c r="K15" s="18" t="n">
        <v>3.81551319</v>
      </c>
      <c r="L15" s="20" t="n">
        <v>0.26554734</v>
      </c>
      <c r="M15" s="18" t="n">
        <v>2.79186093</v>
      </c>
      <c r="N15" s="20" t="n">
        <v>0.26787727</v>
      </c>
      <c r="O15" s="18" t="n">
        <v>0.47262715</v>
      </c>
      <c r="P15" s="20" t="n">
        <v>0.10679646</v>
      </c>
      <c r="Q15" s="18" t="s">
        <v>182</v>
      </c>
      <c r="R15" s="20" t="s">
        <v>182</v>
      </c>
      <c r="S15" s="18" t="n">
        <v>1.03280075</v>
      </c>
      <c r="T15" s="20" t="n">
        <v>0.4629403</v>
      </c>
      <c r="U15" s="18" t="n">
        <v>0</v>
      </c>
      <c r="V15" s="20" t="n">
        <v>0</v>
      </c>
      <c r="W15" s="18" t="n">
        <v>4.58510326</v>
      </c>
      <c r="X15" s="20" t="n">
        <v>0.4969154</v>
      </c>
    </row>
    <row r="16" spans="1:24">
      <c r="A16" s="15" t="s">
        <v>191</v>
      </c>
      <c r="B16" s="17" t="n">
        <v>6108</v>
      </c>
      <c r="C16" s="18">
        <f>(274.0/B16*100)</f>
        <v/>
      </c>
      <c r="D16" s="19" t="n">
        <v>5834</v>
      </c>
      <c r="E16" s="18" t="n">
        <v>51.00647423</v>
      </c>
      <c r="F16" s="20" t="n">
        <v>0.97573837</v>
      </c>
      <c r="G16" s="18" t="n">
        <v>18.32090965</v>
      </c>
      <c r="H16" s="20" t="n">
        <v>0.60122051</v>
      </c>
      <c r="I16" s="18" t="n">
        <v>12.20247719</v>
      </c>
      <c r="J16" s="20" t="n">
        <v>0.47633501</v>
      </c>
      <c r="K16" s="18" t="n">
        <v>4.64593701</v>
      </c>
      <c r="L16" s="20" t="n">
        <v>0.29959253</v>
      </c>
      <c r="M16" s="18" t="n">
        <v>3.39688932</v>
      </c>
      <c r="N16" s="20" t="n">
        <v>0.28010998</v>
      </c>
      <c r="O16" s="18" t="n">
        <v>0.51490032</v>
      </c>
      <c r="P16" s="20" t="n">
        <v>0.08787782</v>
      </c>
      <c r="Q16" s="18" t="s">
        <v>182</v>
      </c>
      <c r="R16" s="20" t="s">
        <v>182</v>
      </c>
      <c r="S16" s="18" t="n">
        <v>0</v>
      </c>
      <c r="T16" s="20" t="n">
        <v>0</v>
      </c>
      <c r="U16" s="18" t="n">
        <v>0</v>
      </c>
      <c r="V16" s="20" t="n">
        <v>0</v>
      </c>
      <c r="W16" s="18" t="n">
        <v>9.912412270000001</v>
      </c>
      <c r="X16" s="20" t="n">
        <v>0.67572566</v>
      </c>
    </row>
    <row r="17" spans="1:24">
      <c r="A17" s="15" t="s">
        <v>192</v>
      </c>
      <c r="B17" s="17" t="n">
        <v>6504</v>
      </c>
      <c r="C17" s="18">
        <f>(810.0/B17*100)</f>
        <v/>
      </c>
      <c r="D17" s="19" t="n">
        <v>5694</v>
      </c>
      <c r="E17" s="18" t="n">
        <v>73.8721341</v>
      </c>
      <c r="F17" s="20" t="n">
        <v>0.94885907</v>
      </c>
      <c r="G17" s="18" t="n">
        <v>9.81820432</v>
      </c>
      <c r="H17" s="20" t="n">
        <v>0.41974822</v>
      </c>
      <c r="I17" s="18" t="n">
        <v>5.38780706</v>
      </c>
      <c r="J17" s="20" t="n">
        <v>0.40124565</v>
      </c>
      <c r="K17" s="18" t="n">
        <v>1.59390658</v>
      </c>
      <c r="L17" s="20" t="n">
        <v>0.17162387</v>
      </c>
      <c r="M17" s="18" t="n">
        <v>0.8869294599999999</v>
      </c>
      <c r="N17" s="20" t="n">
        <v>0.15122078</v>
      </c>
      <c r="O17" s="18" t="n">
        <v>0</v>
      </c>
      <c r="P17" s="20" t="n">
        <v>0</v>
      </c>
      <c r="Q17" s="18" t="s">
        <v>182</v>
      </c>
      <c r="R17" s="20" t="s">
        <v>182</v>
      </c>
      <c r="S17" s="18" t="n">
        <v>2.60081431</v>
      </c>
      <c r="T17" s="20" t="n">
        <v>0.34581695</v>
      </c>
      <c r="U17" s="18" t="n">
        <v>0</v>
      </c>
      <c r="V17" s="20" t="n">
        <v>0</v>
      </c>
      <c r="W17" s="18" t="n">
        <v>5.84020416</v>
      </c>
      <c r="X17" s="20" t="n">
        <v>0.5698687099999999</v>
      </c>
    </row>
    <row r="18" spans="1:24">
      <c r="A18" s="15" t="s">
        <v>193</v>
      </c>
      <c r="B18" s="17" t="n">
        <v>5532</v>
      </c>
      <c r="C18" s="18">
        <f>(40.0/B18*100)</f>
        <v/>
      </c>
      <c r="D18" s="19" t="n">
        <v>5492</v>
      </c>
      <c r="E18" s="18" t="n">
        <v>55.9066859</v>
      </c>
      <c r="F18" s="20" t="n">
        <v>1.3629304</v>
      </c>
      <c r="G18" s="18" t="n">
        <v>12.32733714</v>
      </c>
      <c r="H18" s="20" t="n">
        <v>0.42861554</v>
      </c>
      <c r="I18" s="18" t="n">
        <v>9.965283080000001</v>
      </c>
      <c r="J18" s="20" t="n">
        <v>0.5337693999999999</v>
      </c>
      <c r="K18" s="18" t="n">
        <v>6.46520773</v>
      </c>
      <c r="L18" s="20" t="n">
        <v>0.36925098</v>
      </c>
      <c r="M18" s="18" t="n">
        <v>5.99651353</v>
      </c>
      <c r="N18" s="20" t="n">
        <v>0.43383236</v>
      </c>
      <c r="O18" s="18" t="n">
        <v>1.16433953</v>
      </c>
      <c r="P18" s="20" t="n">
        <v>0.19354156</v>
      </c>
      <c r="Q18" s="18" t="s">
        <v>182</v>
      </c>
      <c r="R18" s="20" t="s">
        <v>182</v>
      </c>
      <c r="S18" s="18" t="n">
        <v>0</v>
      </c>
      <c r="T18" s="20" t="n">
        <v>0</v>
      </c>
      <c r="U18" s="18" t="n">
        <v>0</v>
      </c>
      <c r="V18" s="20" t="n">
        <v>0</v>
      </c>
      <c r="W18" s="18" t="n">
        <v>8.17463309</v>
      </c>
      <c r="X18" s="20" t="n">
        <v>0.80034029</v>
      </c>
    </row>
    <row r="19" spans="1:24">
      <c r="A19" s="15" t="s">
        <v>194</v>
      </c>
      <c r="B19" s="17" t="n">
        <v>5658</v>
      </c>
      <c r="C19" s="18">
        <f>(192.0/B19*100)</f>
        <v/>
      </c>
      <c r="D19" s="19" t="n">
        <v>5466</v>
      </c>
      <c r="E19" s="18" t="n">
        <v>54.41146472</v>
      </c>
      <c r="F19" s="20" t="n">
        <v>1.07995635</v>
      </c>
      <c r="G19" s="18" t="n">
        <v>16.11533618</v>
      </c>
      <c r="H19" s="20" t="n">
        <v>0.6559886700000001</v>
      </c>
      <c r="I19" s="18" t="n">
        <v>12.62158258</v>
      </c>
      <c r="J19" s="20" t="n">
        <v>0.55690158</v>
      </c>
      <c r="K19" s="18" t="n">
        <v>5.9676185</v>
      </c>
      <c r="L19" s="20" t="n">
        <v>0.3674167</v>
      </c>
      <c r="M19" s="18" t="n">
        <v>4.3961723</v>
      </c>
      <c r="N19" s="20" t="n">
        <v>0.3256718</v>
      </c>
      <c r="O19" s="18" t="n">
        <v>0.65102797</v>
      </c>
      <c r="P19" s="20" t="n">
        <v>0.13508465</v>
      </c>
      <c r="Q19" s="18" t="s">
        <v>182</v>
      </c>
      <c r="R19" s="20" t="s">
        <v>182</v>
      </c>
      <c r="S19" s="18" t="n">
        <v>0</v>
      </c>
      <c r="T19" s="20" t="n">
        <v>0</v>
      </c>
      <c r="U19" s="18" t="n">
        <v>0</v>
      </c>
      <c r="V19" s="20" t="n">
        <v>0</v>
      </c>
      <c r="W19" s="18" t="n">
        <v>5.83679774</v>
      </c>
      <c r="X19" s="20" t="n">
        <v>0.51551366</v>
      </c>
    </row>
    <row r="20" spans="1:24">
      <c r="A20" s="15" t="s">
        <v>195</v>
      </c>
      <c r="B20" s="17" t="n">
        <v>3371</v>
      </c>
      <c r="C20" s="18">
        <f>(81.0/B20*100)</f>
        <v/>
      </c>
      <c r="D20" s="19" t="n">
        <v>3290</v>
      </c>
      <c r="E20" s="18" t="n">
        <v>55.85976283</v>
      </c>
      <c r="F20" s="20" t="n">
        <v>0.8665105</v>
      </c>
      <c r="G20" s="18" t="n">
        <v>17.15455237</v>
      </c>
      <c r="H20" s="20" t="n">
        <v>0.62674001</v>
      </c>
      <c r="I20" s="18" t="n">
        <v>12.47126235</v>
      </c>
      <c r="J20" s="20" t="n">
        <v>0.6076703</v>
      </c>
      <c r="K20" s="18" t="n">
        <v>5.53284457</v>
      </c>
      <c r="L20" s="20" t="n">
        <v>0.46007322</v>
      </c>
      <c r="M20" s="18" t="n">
        <v>3.36889477</v>
      </c>
      <c r="N20" s="20" t="n">
        <v>0.28839227</v>
      </c>
      <c r="O20" s="18" t="n">
        <v>0</v>
      </c>
      <c r="P20" s="20" t="n">
        <v>0</v>
      </c>
      <c r="Q20" s="18" t="s">
        <v>182</v>
      </c>
      <c r="R20" s="20" t="s">
        <v>182</v>
      </c>
      <c r="S20" s="18" t="n">
        <v>0</v>
      </c>
      <c r="T20" s="20" t="n">
        <v>0</v>
      </c>
      <c r="U20" s="18" t="n">
        <v>0</v>
      </c>
      <c r="V20" s="20" t="n">
        <v>0</v>
      </c>
      <c r="W20" s="18" t="n">
        <v>5.61268311</v>
      </c>
      <c r="X20" s="20" t="n">
        <v>0.39616307</v>
      </c>
    </row>
    <row r="21" spans="1:24">
      <c r="A21" s="15" t="s">
        <v>196</v>
      </c>
      <c r="B21" s="17" t="n">
        <v>5741</v>
      </c>
      <c r="C21" s="18">
        <f>(91.0/B21*100)</f>
        <v/>
      </c>
      <c r="D21" s="19" t="n">
        <v>5650</v>
      </c>
      <c r="E21" s="18" t="n">
        <v>76.71930878000001</v>
      </c>
      <c r="F21" s="20" t="n">
        <v>1.00224279</v>
      </c>
      <c r="G21" s="18" t="n">
        <v>11.38884173</v>
      </c>
      <c r="H21" s="20" t="n">
        <v>0.66966998</v>
      </c>
      <c r="I21" s="18" t="n">
        <v>5.12619399</v>
      </c>
      <c r="J21" s="20" t="n">
        <v>0.37975895</v>
      </c>
      <c r="K21" s="18" t="n">
        <v>1.58886818</v>
      </c>
      <c r="L21" s="20" t="n">
        <v>0.19432333</v>
      </c>
      <c r="M21" s="18" t="n">
        <v>1.69230889</v>
      </c>
      <c r="N21" s="20" t="n">
        <v>0.15538461</v>
      </c>
      <c r="O21" s="18" t="n">
        <v>0.18239946</v>
      </c>
      <c r="P21" s="20" t="n">
        <v>0.05714949</v>
      </c>
      <c r="Q21" s="18" t="s">
        <v>182</v>
      </c>
      <c r="R21" s="20" t="s">
        <v>182</v>
      </c>
      <c r="S21" s="18" t="n">
        <v>0</v>
      </c>
      <c r="T21" s="20" t="n">
        <v>0</v>
      </c>
      <c r="U21" s="18" t="n">
        <v>0</v>
      </c>
      <c r="V21" s="20" t="n">
        <v>0</v>
      </c>
      <c r="W21" s="18" t="n">
        <v>3.30207897</v>
      </c>
      <c r="X21" s="20" t="n">
        <v>0.25016396</v>
      </c>
    </row>
    <row r="22" spans="1:24">
      <c r="A22" s="15" t="s">
        <v>197</v>
      </c>
      <c r="B22" s="17" t="n">
        <v>6598</v>
      </c>
      <c r="C22" s="18">
        <f>(103.0/B22*100)</f>
        <v/>
      </c>
      <c r="D22" s="19" t="n">
        <v>6495</v>
      </c>
      <c r="E22" s="18" t="n">
        <v>44.48150858</v>
      </c>
      <c r="F22" s="20" t="n">
        <v>1.48298153</v>
      </c>
      <c r="G22" s="18" t="n">
        <v>16.09174096</v>
      </c>
      <c r="H22" s="20" t="n">
        <v>0.55412775</v>
      </c>
      <c r="I22" s="18" t="n">
        <v>9.84074539</v>
      </c>
      <c r="J22" s="20" t="n">
        <v>0.38846845</v>
      </c>
      <c r="K22" s="18" t="n">
        <v>5.3567097</v>
      </c>
      <c r="L22" s="20" t="n">
        <v>0.31568324</v>
      </c>
      <c r="M22" s="18" t="n">
        <v>3.71348562</v>
      </c>
      <c r="N22" s="20" t="n">
        <v>0.27863418</v>
      </c>
      <c r="O22" s="18" t="n">
        <v>2.35966529</v>
      </c>
      <c r="P22" s="20" t="n">
        <v>0.31586335</v>
      </c>
      <c r="Q22" s="18" t="s">
        <v>182</v>
      </c>
      <c r="R22" s="20" t="s">
        <v>182</v>
      </c>
      <c r="S22" s="18" t="n">
        <v>10.38869837</v>
      </c>
      <c r="T22" s="20" t="n">
        <v>1.34138073</v>
      </c>
      <c r="U22" s="18" t="n">
        <v>0</v>
      </c>
      <c r="V22" s="20" t="n">
        <v>0</v>
      </c>
      <c r="W22" s="18" t="n">
        <v>7.7674461</v>
      </c>
      <c r="X22" s="20" t="n">
        <v>0.70859185</v>
      </c>
    </row>
    <row r="23" spans="1:24">
      <c r="A23" s="15" t="s">
        <v>198</v>
      </c>
      <c r="B23" s="17" t="n">
        <v>11583</v>
      </c>
      <c r="C23" s="18">
        <f>(535.0/B23*100)</f>
        <v/>
      </c>
      <c r="D23" s="19" t="n">
        <v>11048</v>
      </c>
      <c r="E23" s="18" t="n">
        <v>56.04086501</v>
      </c>
      <c r="F23" s="20" t="n">
        <v>0.94664806</v>
      </c>
      <c r="G23" s="18" t="n">
        <v>13.0355451</v>
      </c>
      <c r="H23" s="20" t="n">
        <v>0.47872562</v>
      </c>
      <c r="I23" s="18" t="n">
        <v>12.75698144</v>
      </c>
      <c r="J23" s="20" t="n">
        <v>0.53436105</v>
      </c>
      <c r="K23" s="18" t="n">
        <v>6.95246766</v>
      </c>
      <c r="L23" s="20" t="n">
        <v>0.45329139</v>
      </c>
      <c r="M23" s="18" t="n">
        <v>3.6431296</v>
      </c>
      <c r="N23" s="20" t="n">
        <v>0.34899886</v>
      </c>
      <c r="O23" s="18" t="n">
        <v>0.42204124</v>
      </c>
      <c r="P23" s="20" t="n">
        <v>0.10190301</v>
      </c>
      <c r="Q23" s="18" t="s">
        <v>182</v>
      </c>
      <c r="R23" s="20" t="s">
        <v>182</v>
      </c>
      <c r="S23" s="18" t="n">
        <v>0</v>
      </c>
      <c r="T23" s="20" t="n">
        <v>0</v>
      </c>
      <c r="U23" s="18" t="n">
        <v>0</v>
      </c>
      <c r="V23" s="20" t="n">
        <v>0</v>
      </c>
      <c r="W23" s="18" t="n">
        <v>7.14896996</v>
      </c>
      <c r="X23" s="20" t="n">
        <v>0.50775145</v>
      </c>
    </row>
    <row r="24" spans="1:24">
      <c r="A24" s="15" t="s">
        <v>199</v>
      </c>
      <c r="B24" s="17" t="n">
        <v>6647</v>
      </c>
      <c r="C24" s="18">
        <f>(27.0/B24*100)</f>
        <v/>
      </c>
      <c r="D24" s="19" t="n">
        <v>6620</v>
      </c>
      <c r="E24" s="18" t="n">
        <v>91.21858330000001</v>
      </c>
      <c r="F24" s="20" t="n">
        <v>0.6479072</v>
      </c>
      <c r="G24" s="18" t="n">
        <v>3.05905688</v>
      </c>
      <c r="H24" s="20" t="n">
        <v>0.27041421</v>
      </c>
      <c r="I24" s="18" t="n">
        <v>1.72364551</v>
      </c>
      <c r="J24" s="20" t="n">
        <v>0.24166733</v>
      </c>
      <c r="K24" s="18" t="n">
        <v>0.65546453</v>
      </c>
      <c r="L24" s="20" t="n">
        <v>0.09396727000000001</v>
      </c>
      <c r="M24" s="18" t="n">
        <v>0.53733497</v>
      </c>
      <c r="N24" s="20" t="n">
        <v>0.11188058</v>
      </c>
      <c r="O24" s="18" t="n">
        <v>0.74363052</v>
      </c>
      <c r="P24" s="20" t="n">
        <v>0.13573651</v>
      </c>
      <c r="Q24" s="18" t="s">
        <v>182</v>
      </c>
      <c r="R24" s="20" t="s">
        <v>182</v>
      </c>
      <c r="S24" s="18" t="n">
        <v>0</v>
      </c>
      <c r="T24" s="20" t="n">
        <v>0</v>
      </c>
      <c r="U24" s="18" t="n">
        <v>0</v>
      </c>
      <c r="V24" s="20" t="n">
        <v>0</v>
      </c>
      <c r="W24" s="18" t="n">
        <v>2.06228428</v>
      </c>
      <c r="X24" s="20" t="n">
        <v>0.29619761</v>
      </c>
    </row>
    <row r="25" spans="1:24">
      <c r="A25" s="15" t="s">
        <v>200</v>
      </c>
      <c r="B25" s="17" t="n">
        <v>5581</v>
      </c>
      <c r="C25" s="18">
        <f>(28.0/B25*100)</f>
        <v/>
      </c>
      <c r="D25" s="19" t="n">
        <v>5553</v>
      </c>
      <c r="E25" s="18" t="n">
        <v>80.84560783000001</v>
      </c>
      <c r="F25" s="20" t="n">
        <v>1.05328228</v>
      </c>
      <c r="G25" s="18" t="n">
        <v>9.747024290000001</v>
      </c>
      <c r="H25" s="20" t="n">
        <v>0.48121816</v>
      </c>
      <c r="I25" s="18" t="n">
        <v>6.14531893</v>
      </c>
      <c r="J25" s="20" t="n">
        <v>0.45256618</v>
      </c>
      <c r="K25" s="18" t="n">
        <v>1.43537215</v>
      </c>
      <c r="L25" s="20" t="n">
        <v>0.36798504</v>
      </c>
      <c r="M25" s="18" t="n">
        <v>0.83842435</v>
      </c>
      <c r="N25" s="20" t="n">
        <v>0.28800962</v>
      </c>
      <c r="O25" s="18" t="n">
        <v>0.26888821</v>
      </c>
      <c r="P25" s="20" t="n">
        <v>0.07687529999999999</v>
      </c>
      <c r="Q25" s="18" t="s">
        <v>182</v>
      </c>
      <c r="R25" s="20" t="s">
        <v>182</v>
      </c>
      <c r="S25" s="18" t="n">
        <v>0</v>
      </c>
      <c r="T25" s="20" t="n">
        <v>0</v>
      </c>
      <c r="U25" s="18" t="n">
        <v>0</v>
      </c>
      <c r="V25" s="20" t="n">
        <v>0</v>
      </c>
      <c r="W25" s="18" t="n">
        <v>0.71936423</v>
      </c>
      <c r="X25" s="20" t="n">
        <v>0.15069038</v>
      </c>
    </row>
    <row r="26" spans="1:24">
      <c r="A26" s="15" t="s">
        <v>201</v>
      </c>
      <c r="B26" s="17" t="n">
        <v>4869</v>
      </c>
      <c r="C26" s="18">
        <f>(108.0/B26*100)</f>
        <v/>
      </c>
      <c r="D26" s="19" t="n">
        <v>4761</v>
      </c>
      <c r="E26" s="18" t="n">
        <v>45.89665377</v>
      </c>
      <c r="F26" s="20" t="n">
        <v>0.9400851</v>
      </c>
      <c r="G26" s="18" t="n">
        <v>20.18606183</v>
      </c>
      <c r="H26" s="20" t="n">
        <v>0.65094288</v>
      </c>
      <c r="I26" s="18" t="n">
        <v>15.64464625</v>
      </c>
      <c r="J26" s="20" t="n">
        <v>0.47750112</v>
      </c>
      <c r="K26" s="18" t="n">
        <v>9.36532495</v>
      </c>
      <c r="L26" s="20" t="n">
        <v>0.49221108</v>
      </c>
      <c r="M26" s="18" t="n">
        <v>5.41832176</v>
      </c>
      <c r="N26" s="20" t="n">
        <v>0.38283085</v>
      </c>
      <c r="O26" s="18" t="n">
        <v>0</v>
      </c>
      <c r="P26" s="20" t="n">
        <v>0</v>
      </c>
      <c r="Q26" s="18" t="s">
        <v>182</v>
      </c>
      <c r="R26" s="20" t="s">
        <v>182</v>
      </c>
      <c r="S26" s="18" t="n">
        <v>0</v>
      </c>
      <c r="T26" s="20" t="n">
        <v>0</v>
      </c>
      <c r="U26" s="18" t="n">
        <v>0</v>
      </c>
      <c r="V26" s="20" t="n">
        <v>0</v>
      </c>
      <c r="W26" s="18" t="n">
        <v>3.48899145</v>
      </c>
      <c r="X26" s="20" t="n">
        <v>0.27310604</v>
      </c>
    </row>
    <row r="27" spans="1:24">
      <c r="A27" s="15" t="s">
        <v>202</v>
      </c>
      <c r="B27" s="17" t="n">
        <v>5299</v>
      </c>
      <c r="C27" s="18">
        <f>(207.0/B27*100)</f>
        <v/>
      </c>
      <c r="D27" s="19" t="n">
        <v>5092</v>
      </c>
      <c r="E27" s="18" t="n">
        <v>56.04304072</v>
      </c>
      <c r="F27" s="20" t="n">
        <v>0.63525628</v>
      </c>
      <c r="G27" s="18" t="n">
        <v>14.20290836</v>
      </c>
      <c r="H27" s="20" t="n">
        <v>0.45137867</v>
      </c>
      <c r="I27" s="18" t="n">
        <v>9.23175627</v>
      </c>
      <c r="J27" s="20" t="n">
        <v>0.41843853</v>
      </c>
      <c r="K27" s="18" t="n">
        <v>4.65850531</v>
      </c>
      <c r="L27" s="20" t="n">
        <v>0.29764257</v>
      </c>
      <c r="M27" s="18" t="n">
        <v>3.3661691</v>
      </c>
      <c r="N27" s="20" t="n">
        <v>0.23391476</v>
      </c>
      <c r="O27" s="18" t="n">
        <v>1.2158131</v>
      </c>
      <c r="P27" s="20" t="n">
        <v>0.13703454</v>
      </c>
      <c r="Q27" s="18" t="s">
        <v>182</v>
      </c>
      <c r="R27" s="20" t="s">
        <v>182</v>
      </c>
      <c r="S27" s="18" t="n">
        <v>0</v>
      </c>
      <c r="T27" s="20" t="n">
        <v>0</v>
      </c>
      <c r="U27" s="18" t="n">
        <v>0</v>
      </c>
      <c r="V27" s="20" t="n">
        <v>0</v>
      </c>
      <c r="W27" s="18" t="n">
        <v>11.28180713</v>
      </c>
      <c r="X27" s="20" t="n">
        <v>0.41946754</v>
      </c>
    </row>
    <row r="28" spans="1:24">
      <c r="A28" s="15" t="s">
        <v>203</v>
      </c>
      <c r="B28" s="17" t="n">
        <v>7568</v>
      </c>
      <c r="C28" s="18">
        <f>(141.0/B28*100)</f>
        <v/>
      </c>
      <c r="D28" s="19" t="n">
        <v>7427</v>
      </c>
      <c r="E28" s="18" t="n">
        <v>60.14589888</v>
      </c>
      <c r="F28" s="20" t="n">
        <v>1.08322803</v>
      </c>
      <c r="G28" s="18" t="n">
        <v>13.97255285</v>
      </c>
      <c r="H28" s="20" t="n">
        <v>0.56401704</v>
      </c>
      <c r="I28" s="18" t="n">
        <v>12.13987695</v>
      </c>
      <c r="J28" s="20" t="n">
        <v>0.51223515</v>
      </c>
      <c r="K28" s="18" t="n">
        <v>6.21720344</v>
      </c>
      <c r="L28" s="20" t="n">
        <v>0.40519234</v>
      </c>
      <c r="M28" s="18" t="n">
        <v>3.02339044</v>
      </c>
      <c r="N28" s="20" t="n">
        <v>0.32964414</v>
      </c>
      <c r="O28" s="18" t="n">
        <v>2.26413761</v>
      </c>
      <c r="P28" s="20" t="n">
        <v>0.33124068</v>
      </c>
      <c r="Q28" s="18" t="s">
        <v>182</v>
      </c>
      <c r="R28" s="20" t="s">
        <v>182</v>
      </c>
      <c r="S28" s="18" t="n">
        <v>0</v>
      </c>
      <c r="T28" s="20" t="n">
        <v>0</v>
      </c>
      <c r="U28" s="18" t="n">
        <v>0</v>
      </c>
      <c r="V28" s="20" t="n">
        <v>0</v>
      </c>
      <c r="W28" s="18" t="n">
        <v>2.23693983</v>
      </c>
      <c r="X28" s="20" t="n">
        <v>0.36785705</v>
      </c>
    </row>
    <row r="29" spans="1:24">
      <c r="A29" s="15" t="s">
        <v>204</v>
      </c>
      <c r="B29" s="17" t="n">
        <v>5385</v>
      </c>
      <c r="C29" s="18">
        <f>(37.0/B29*100)</f>
        <v/>
      </c>
      <c r="D29" s="19" t="n">
        <v>5348</v>
      </c>
      <c r="E29" s="18" t="n">
        <v>33.57908199</v>
      </c>
      <c r="F29" s="20" t="n">
        <v>0.87603047</v>
      </c>
      <c r="G29" s="18" t="n">
        <v>18.63033594</v>
      </c>
      <c r="H29" s="20" t="n">
        <v>0.60692422</v>
      </c>
      <c r="I29" s="18" t="n">
        <v>21.72126985</v>
      </c>
      <c r="J29" s="20" t="n">
        <v>0.6534242300000001</v>
      </c>
      <c r="K29" s="18" t="n">
        <v>13.92675991</v>
      </c>
      <c r="L29" s="20" t="n">
        <v>0.62252615</v>
      </c>
      <c r="M29" s="18" t="n">
        <v>6.97077949</v>
      </c>
      <c r="N29" s="20" t="n">
        <v>0.46385043</v>
      </c>
      <c r="O29" s="18" t="n">
        <v>0.11230563</v>
      </c>
      <c r="P29" s="20" t="n">
        <v>0.03615354</v>
      </c>
      <c r="Q29" s="18" t="s">
        <v>182</v>
      </c>
      <c r="R29" s="20" t="s">
        <v>182</v>
      </c>
      <c r="S29" s="18" t="n">
        <v>2.76962022</v>
      </c>
      <c r="T29" s="20" t="n">
        <v>0.2415476</v>
      </c>
      <c r="U29" s="18" t="n">
        <v>0</v>
      </c>
      <c r="V29" s="20" t="n">
        <v>0</v>
      </c>
      <c r="W29" s="18" t="n">
        <v>2.28984697</v>
      </c>
      <c r="X29" s="20" t="n">
        <v>0.30359794</v>
      </c>
    </row>
    <row r="30" spans="1:24">
      <c r="A30" s="15" t="s">
        <v>205</v>
      </c>
      <c r="B30" s="17" t="n">
        <v>4520</v>
      </c>
      <c r="C30" s="18">
        <f>(618.0/B30*100)</f>
        <v/>
      </c>
      <c r="D30" s="19" t="n">
        <v>3902</v>
      </c>
      <c r="E30" s="18" t="n">
        <v>39.77820049</v>
      </c>
      <c r="F30" s="20" t="n">
        <v>1.1372978</v>
      </c>
      <c r="G30" s="18" t="n">
        <v>18.75937797</v>
      </c>
      <c r="H30" s="20" t="n">
        <v>0.76355196</v>
      </c>
      <c r="I30" s="18" t="n">
        <v>17.6817099</v>
      </c>
      <c r="J30" s="20" t="n">
        <v>0.7004287300000001</v>
      </c>
      <c r="K30" s="18" t="n">
        <v>9.71970518</v>
      </c>
      <c r="L30" s="20" t="n">
        <v>0.60517442</v>
      </c>
      <c r="M30" s="18" t="n">
        <v>5.79920317</v>
      </c>
      <c r="N30" s="20" t="n">
        <v>0.46842479</v>
      </c>
      <c r="O30" s="18" t="n">
        <v>0.81601138</v>
      </c>
      <c r="P30" s="20" t="n">
        <v>0.15799947</v>
      </c>
      <c r="Q30" s="18" t="s">
        <v>182</v>
      </c>
      <c r="R30" s="20" t="s">
        <v>182</v>
      </c>
      <c r="S30" s="18" t="n">
        <v>0</v>
      </c>
      <c r="T30" s="20" t="n">
        <v>0</v>
      </c>
      <c r="U30" s="18" t="n">
        <v>0</v>
      </c>
      <c r="V30" s="20" t="n">
        <v>0</v>
      </c>
      <c r="W30" s="18" t="n">
        <v>7.44579192</v>
      </c>
      <c r="X30" s="20" t="n">
        <v>0.66576262</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60.06573396</v>
      </c>
      <c r="F32" s="20" t="n">
        <v>1.07888923</v>
      </c>
      <c r="G32" s="18" t="n">
        <v>14.55639002</v>
      </c>
      <c r="H32" s="20" t="n">
        <v>0.60647211</v>
      </c>
      <c r="I32" s="18" t="n">
        <v>11.20128265</v>
      </c>
      <c r="J32" s="20" t="n">
        <v>0.5627253</v>
      </c>
      <c r="K32" s="18" t="n">
        <v>6.00931198</v>
      </c>
      <c r="L32" s="20" t="n">
        <v>0.39013773</v>
      </c>
      <c r="M32" s="18" t="n">
        <v>4.96015172</v>
      </c>
      <c r="N32" s="20" t="n">
        <v>0.36715594</v>
      </c>
      <c r="O32" s="18" t="n">
        <v>0.34537035</v>
      </c>
      <c r="P32" s="20" t="n">
        <v>0.08413879</v>
      </c>
      <c r="Q32" s="18" t="s">
        <v>182</v>
      </c>
      <c r="R32" s="20" t="s">
        <v>182</v>
      </c>
      <c r="S32" s="18" t="n">
        <v>0</v>
      </c>
      <c r="T32" s="20" t="n">
        <v>0</v>
      </c>
      <c r="U32" s="18" t="n">
        <v>0</v>
      </c>
      <c r="V32" s="20" t="n">
        <v>0</v>
      </c>
      <c r="W32" s="18" t="n">
        <v>2.86175932</v>
      </c>
      <c r="X32" s="20" t="n">
        <v>0.29755909</v>
      </c>
    </row>
    <row r="33" spans="1:24">
      <c r="A33" s="15" t="s">
        <v>208</v>
      </c>
      <c r="B33" s="17" t="n">
        <v>7325</v>
      </c>
      <c r="C33" s="18">
        <f>(254.0/B33*100)</f>
        <v/>
      </c>
      <c r="D33" s="19" t="n">
        <v>7071</v>
      </c>
      <c r="E33" s="18" t="n">
        <v>50.10552392</v>
      </c>
      <c r="F33" s="20" t="n">
        <v>0.94884183</v>
      </c>
      <c r="G33" s="18" t="n">
        <v>18.33858462</v>
      </c>
      <c r="H33" s="20" t="n">
        <v>0.51943973</v>
      </c>
      <c r="I33" s="18" t="n">
        <v>14.10213515</v>
      </c>
      <c r="J33" s="20" t="n">
        <v>0.49951356</v>
      </c>
      <c r="K33" s="18" t="n">
        <v>8.436780430000001</v>
      </c>
      <c r="L33" s="20" t="n">
        <v>0.40132499</v>
      </c>
      <c r="M33" s="18" t="n">
        <v>4.645449</v>
      </c>
      <c r="N33" s="20" t="n">
        <v>0.33073435</v>
      </c>
      <c r="O33" s="18" t="n">
        <v>0.23170857</v>
      </c>
      <c r="P33" s="20" t="n">
        <v>0.0611756</v>
      </c>
      <c r="Q33" s="18" t="s">
        <v>182</v>
      </c>
      <c r="R33" s="20" t="s">
        <v>182</v>
      </c>
      <c r="S33" s="18" t="n">
        <v>0</v>
      </c>
      <c r="T33" s="20" t="n">
        <v>0</v>
      </c>
      <c r="U33" s="18" t="n">
        <v>0</v>
      </c>
      <c r="V33" s="20" t="n">
        <v>0</v>
      </c>
      <c r="W33" s="18" t="n">
        <v>4.13981831</v>
      </c>
      <c r="X33" s="20" t="n">
        <v>0.33643697</v>
      </c>
    </row>
    <row r="34" spans="1:24">
      <c r="A34" s="15" t="s">
        <v>209</v>
      </c>
      <c r="B34" s="17" t="n">
        <v>6350</v>
      </c>
      <c r="C34" s="18">
        <f>(94.0/B34*100)</f>
        <v/>
      </c>
      <c r="D34" s="19" t="n">
        <v>6256</v>
      </c>
      <c r="E34" s="18" t="n">
        <v>46.2429381</v>
      </c>
      <c r="F34" s="20" t="n">
        <v>0.89396432</v>
      </c>
      <c r="G34" s="18" t="n">
        <v>16.80340477</v>
      </c>
      <c r="H34" s="20" t="n">
        <v>0.6234715199999999</v>
      </c>
      <c r="I34" s="18" t="n">
        <v>12.47912224</v>
      </c>
      <c r="J34" s="20" t="n">
        <v>0.48536014</v>
      </c>
      <c r="K34" s="18" t="n">
        <v>7.70247185</v>
      </c>
      <c r="L34" s="20" t="n">
        <v>0.37476039</v>
      </c>
      <c r="M34" s="18" t="n">
        <v>6.09056296</v>
      </c>
      <c r="N34" s="20" t="n">
        <v>0.32729808</v>
      </c>
      <c r="O34" s="18" t="n">
        <v>1.167785</v>
      </c>
      <c r="P34" s="20" t="n">
        <v>0.13813466</v>
      </c>
      <c r="Q34" s="18" t="s">
        <v>182</v>
      </c>
      <c r="R34" s="20" t="s">
        <v>182</v>
      </c>
      <c r="S34" s="18" t="n">
        <v>2.58271473</v>
      </c>
      <c r="T34" s="20" t="n">
        <v>0.5357605</v>
      </c>
      <c r="U34" s="18" t="n">
        <v>0</v>
      </c>
      <c r="V34" s="20" t="n">
        <v>0</v>
      </c>
      <c r="W34" s="18" t="n">
        <v>6.93100036</v>
      </c>
      <c r="X34" s="20" t="n">
        <v>0.54660897</v>
      </c>
    </row>
    <row r="35" spans="1:24">
      <c r="A35" s="15" t="s">
        <v>210</v>
      </c>
      <c r="B35" s="17" t="n">
        <v>6406</v>
      </c>
      <c r="C35" s="18">
        <f>(85.0/B35*100)</f>
        <v/>
      </c>
      <c r="D35" s="19" t="n">
        <v>6321</v>
      </c>
      <c r="E35" s="18" t="n">
        <v>49.30668105</v>
      </c>
      <c r="F35" s="20" t="n">
        <v>0.7700329299999999</v>
      </c>
      <c r="G35" s="18" t="n">
        <v>19.57164484</v>
      </c>
      <c r="H35" s="20" t="n">
        <v>0.58261103</v>
      </c>
      <c r="I35" s="18" t="n">
        <v>15.45603929</v>
      </c>
      <c r="J35" s="20" t="n">
        <v>0.54514628</v>
      </c>
      <c r="K35" s="18" t="n">
        <v>6.1175327</v>
      </c>
      <c r="L35" s="20" t="n">
        <v>0.32475018</v>
      </c>
      <c r="M35" s="18" t="n">
        <v>3.05790347</v>
      </c>
      <c r="N35" s="20" t="n">
        <v>0.24568669</v>
      </c>
      <c r="O35" s="18" t="n">
        <v>0.52996705</v>
      </c>
      <c r="P35" s="20" t="n">
        <v>0.09334579</v>
      </c>
      <c r="Q35" s="18" t="s">
        <v>182</v>
      </c>
      <c r="R35" s="20" t="s">
        <v>182</v>
      </c>
      <c r="S35" s="18" t="n">
        <v>1.04517571</v>
      </c>
      <c r="T35" s="20" t="n">
        <v>0.05708772</v>
      </c>
      <c r="U35" s="18" t="n">
        <v>0</v>
      </c>
      <c r="V35" s="20" t="n">
        <v>0</v>
      </c>
      <c r="W35" s="18" t="n">
        <v>4.91505588</v>
      </c>
      <c r="X35" s="20" t="n">
        <v>0.29408706</v>
      </c>
    </row>
    <row r="36" spans="1:24">
      <c r="A36" s="15" t="s">
        <v>211</v>
      </c>
      <c r="B36" s="17" t="n">
        <v>6736</v>
      </c>
      <c r="C36" s="18">
        <f>(67.0/B36*100)</f>
        <v/>
      </c>
      <c r="D36" s="19" t="n">
        <v>6669</v>
      </c>
      <c r="E36" s="18" t="n">
        <v>58.69286001</v>
      </c>
      <c r="F36" s="20" t="n">
        <v>1.09052504</v>
      </c>
      <c r="G36" s="18" t="n">
        <v>15.31033484</v>
      </c>
      <c r="H36" s="20" t="n">
        <v>0.57046827</v>
      </c>
      <c r="I36" s="18" t="n">
        <v>12.51957521</v>
      </c>
      <c r="J36" s="20" t="n">
        <v>0.56669929</v>
      </c>
      <c r="K36" s="18" t="n">
        <v>6.02492121</v>
      </c>
      <c r="L36" s="20" t="n">
        <v>0.47791389</v>
      </c>
      <c r="M36" s="18" t="n">
        <v>2.72534606</v>
      </c>
      <c r="N36" s="20" t="n">
        <v>0.31450281</v>
      </c>
      <c r="O36" s="18" t="n">
        <v>0.41658434</v>
      </c>
      <c r="P36" s="20" t="n">
        <v>0.08148635</v>
      </c>
      <c r="Q36" s="18" t="s">
        <v>182</v>
      </c>
      <c r="R36" s="20" t="s">
        <v>182</v>
      </c>
      <c r="S36" s="18" t="n">
        <v>0</v>
      </c>
      <c r="T36" s="20" t="n">
        <v>0</v>
      </c>
      <c r="U36" s="18" t="n">
        <v>0</v>
      </c>
      <c r="V36" s="20" t="n">
        <v>0</v>
      </c>
      <c r="W36" s="18" t="n">
        <v>4.31037834</v>
      </c>
      <c r="X36" s="20" t="n">
        <v>0.32472946</v>
      </c>
    </row>
    <row r="37" spans="1:24">
      <c r="A37" s="15" t="s">
        <v>212</v>
      </c>
      <c r="B37" s="17" t="n">
        <v>5458</v>
      </c>
      <c r="C37" s="18">
        <f>(306.0/B37*100)</f>
        <v/>
      </c>
      <c r="D37" s="19" t="n">
        <v>5152</v>
      </c>
      <c r="E37" s="18" t="n">
        <v>38.00560233</v>
      </c>
      <c r="F37" s="20" t="n">
        <v>1.11284852</v>
      </c>
      <c r="G37" s="18" t="n">
        <v>16.42067925</v>
      </c>
      <c r="H37" s="20" t="n">
        <v>0.6119078100000001</v>
      </c>
      <c r="I37" s="18" t="n">
        <v>16.12007074</v>
      </c>
      <c r="J37" s="20" t="n">
        <v>0.66207545</v>
      </c>
      <c r="K37" s="18" t="n">
        <v>10.59854108</v>
      </c>
      <c r="L37" s="20" t="n">
        <v>0.62397044</v>
      </c>
      <c r="M37" s="18" t="n">
        <v>7.29686497</v>
      </c>
      <c r="N37" s="20" t="n">
        <v>0.50506714</v>
      </c>
      <c r="O37" s="18" t="n">
        <v>0.79305306</v>
      </c>
      <c r="P37" s="20" t="n">
        <v>0.14061226</v>
      </c>
      <c r="Q37" s="18" t="s">
        <v>182</v>
      </c>
      <c r="R37" s="20" t="s">
        <v>182</v>
      </c>
      <c r="S37" s="18" t="n">
        <v>0</v>
      </c>
      <c r="T37" s="20" t="n">
        <v>0</v>
      </c>
      <c r="U37" s="18" t="n">
        <v>0</v>
      </c>
      <c r="V37" s="20" t="n">
        <v>0</v>
      </c>
      <c r="W37" s="18" t="n">
        <v>10.76518857</v>
      </c>
      <c r="X37" s="20" t="n">
        <v>0.90636122</v>
      </c>
    </row>
    <row r="38" spans="1:24">
      <c r="A38" s="15" t="s">
        <v>213</v>
      </c>
      <c r="B38" s="17" t="n">
        <v>5860</v>
      </c>
      <c r="C38" s="18">
        <f>(75.0/B38*100)</f>
        <v/>
      </c>
      <c r="D38" s="19" t="n">
        <v>5785</v>
      </c>
      <c r="E38" s="18" t="n">
        <v>56.44479758</v>
      </c>
      <c r="F38" s="20" t="n">
        <v>1.17839003</v>
      </c>
      <c r="G38" s="18" t="n">
        <v>18.63909191</v>
      </c>
      <c r="H38" s="20" t="n">
        <v>0.67662123</v>
      </c>
      <c r="I38" s="18" t="n">
        <v>9.85584718</v>
      </c>
      <c r="J38" s="20" t="n">
        <v>0.5360655</v>
      </c>
      <c r="K38" s="18" t="n">
        <v>3.745265</v>
      </c>
      <c r="L38" s="20" t="n">
        <v>0.32639694</v>
      </c>
      <c r="M38" s="18" t="n">
        <v>2.26891906</v>
      </c>
      <c r="N38" s="20" t="n">
        <v>0.24178006</v>
      </c>
      <c r="O38" s="18" t="n">
        <v>0.63992822</v>
      </c>
      <c r="P38" s="20" t="n">
        <v>0.12672711</v>
      </c>
      <c r="Q38" s="18" t="s">
        <v>182</v>
      </c>
      <c r="R38" s="20" t="s">
        <v>182</v>
      </c>
      <c r="S38" s="18" t="n">
        <v>0</v>
      </c>
      <c r="T38" s="20" t="n">
        <v>0</v>
      </c>
      <c r="U38" s="18" t="n">
        <v>0</v>
      </c>
      <c r="V38" s="20" t="n">
        <v>0</v>
      </c>
      <c r="W38" s="18" t="n">
        <v>8.40615105</v>
      </c>
      <c r="X38" s="20" t="n">
        <v>0.58001579</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44.04335556</v>
      </c>
      <c r="F40" s="20" t="n">
        <v>1.23681466</v>
      </c>
      <c r="G40" s="18" t="n">
        <v>15.28938445</v>
      </c>
      <c r="H40" s="20" t="n">
        <v>0.70788377</v>
      </c>
      <c r="I40" s="18" t="n">
        <v>14.60356112</v>
      </c>
      <c r="J40" s="20" t="n">
        <v>0.65618607</v>
      </c>
      <c r="K40" s="18" t="n">
        <v>6.38195188</v>
      </c>
      <c r="L40" s="20" t="n">
        <v>0.48712975</v>
      </c>
      <c r="M40" s="18" t="n">
        <v>3.55885286</v>
      </c>
      <c r="N40" s="20" t="n">
        <v>0.34454976</v>
      </c>
      <c r="O40" s="18" t="n">
        <v>0.41431395</v>
      </c>
      <c r="P40" s="20" t="n">
        <v>0.09618943000000001</v>
      </c>
      <c r="Q40" s="18" t="s">
        <v>182</v>
      </c>
      <c r="R40" s="20" t="s">
        <v>182</v>
      </c>
      <c r="S40" s="18" t="n">
        <v>9.01702427</v>
      </c>
      <c r="T40" s="20" t="n">
        <v>0.20109403</v>
      </c>
      <c r="U40" s="18" t="n">
        <v>0</v>
      </c>
      <c r="V40" s="20" t="n">
        <v>0</v>
      </c>
      <c r="W40" s="18" t="n">
        <v>6.69155591</v>
      </c>
      <c r="X40" s="20" t="n">
        <v>0.81835521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37.36740798</v>
      </c>
      <c r="F46" s="20" t="n">
        <v>0.96084985</v>
      </c>
      <c r="G46" s="18" t="n">
        <v>9.32423238</v>
      </c>
      <c r="H46" s="20" t="n">
        <v>0.30714694</v>
      </c>
      <c r="I46" s="18" t="n">
        <v>6.74491408</v>
      </c>
      <c r="J46" s="20" t="n">
        <v>0.31778855</v>
      </c>
      <c r="K46" s="18" t="n">
        <v>5.06400022</v>
      </c>
      <c r="L46" s="20" t="n">
        <v>0.30229272</v>
      </c>
      <c r="M46" s="18" t="n">
        <v>3.17443389</v>
      </c>
      <c r="N46" s="20" t="n">
        <v>0.15789224</v>
      </c>
      <c r="O46" s="18" t="n">
        <v>1.14332785</v>
      </c>
      <c r="P46" s="20" t="n">
        <v>0.10192954</v>
      </c>
      <c r="Q46" s="18" t="s">
        <v>182</v>
      </c>
      <c r="R46" s="20" t="s">
        <v>182</v>
      </c>
      <c r="S46" s="18" t="n">
        <v>0</v>
      </c>
      <c r="T46" s="20" t="n">
        <v>0</v>
      </c>
      <c r="U46" s="18" t="n">
        <v>0</v>
      </c>
      <c r="V46" s="20" t="n">
        <v>0</v>
      </c>
      <c r="W46" s="18" t="n">
        <v>37.18168359</v>
      </c>
      <c r="X46" s="20" t="n">
        <v>1.25681425</v>
      </c>
    </row>
    <row r="47" spans="1:24">
      <c r="A47" s="15" t="s">
        <v>222</v>
      </c>
      <c r="B47" s="17" t="n">
        <v>5928</v>
      </c>
      <c r="C47" s="18">
        <f>(197.0/B47*100)</f>
        <v/>
      </c>
      <c r="D47" s="19" t="n">
        <v>5731</v>
      </c>
      <c r="E47" s="18" t="n">
        <v>39.99755653</v>
      </c>
      <c r="F47" s="20" t="n">
        <v>1.225767</v>
      </c>
      <c r="G47" s="18" t="n">
        <v>14.69228589</v>
      </c>
      <c r="H47" s="20" t="n">
        <v>0.5392935</v>
      </c>
      <c r="I47" s="18" t="n">
        <v>11.04217848</v>
      </c>
      <c r="J47" s="20" t="n">
        <v>0.53537781</v>
      </c>
      <c r="K47" s="18" t="n">
        <v>8.54519627</v>
      </c>
      <c r="L47" s="20" t="n">
        <v>0.33857214</v>
      </c>
      <c r="M47" s="18" t="n">
        <v>8.36367448</v>
      </c>
      <c r="N47" s="20" t="n">
        <v>0.447324</v>
      </c>
      <c r="O47" s="18" t="n">
        <v>1.44739225</v>
      </c>
      <c r="P47" s="20" t="n">
        <v>0.18882754</v>
      </c>
      <c r="Q47" s="18" t="s">
        <v>182</v>
      </c>
      <c r="R47" s="20" t="s">
        <v>182</v>
      </c>
      <c r="S47" s="18" t="n">
        <v>0</v>
      </c>
      <c r="T47" s="20" t="n">
        <v>0</v>
      </c>
      <c r="U47" s="18" t="n">
        <v>0</v>
      </c>
      <c r="V47" s="20" t="n">
        <v>0</v>
      </c>
      <c r="W47" s="18" t="n">
        <v>15.91171609</v>
      </c>
      <c r="X47" s="20" t="n">
        <v>1.10409058</v>
      </c>
    </row>
    <row r="48" spans="1:24">
      <c r="A48" s="15" t="s">
        <v>223</v>
      </c>
      <c r="B48" s="17" t="n">
        <v>9841</v>
      </c>
      <c r="C48" s="18">
        <f>(19.0/B48*100)</f>
        <v/>
      </c>
      <c r="D48" s="19" t="n">
        <v>9822</v>
      </c>
      <c r="E48" s="18" t="n">
        <v>75.05151135</v>
      </c>
      <c r="F48" s="20" t="n">
        <v>0.97744022</v>
      </c>
      <c r="G48" s="18" t="n">
        <v>10.1895444</v>
      </c>
      <c r="H48" s="20" t="n">
        <v>0.51720039</v>
      </c>
      <c r="I48" s="18" t="n">
        <v>7.9159121</v>
      </c>
      <c r="J48" s="20" t="n">
        <v>0.3757116</v>
      </c>
      <c r="K48" s="18" t="n">
        <v>1.69248912</v>
      </c>
      <c r="L48" s="20" t="n">
        <v>0.18636917</v>
      </c>
      <c r="M48" s="18" t="n">
        <v>1.50211896</v>
      </c>
      <c r="N48" s="20" t="n">
        <v>0.17043222</v>
      </c>
      <c r="O48" s="18" t="n">
        <v>2.15559195</v>
      </c>
      <c r="P48" s="20" t="n">
        <v>0.33339127</v>
      </c>
      <c r="Q48" s="18" t="s">
        <v>182</v>
      </c>
      <c r="R48" s="20" t="s">
        <v>182</v>
      </c>
      <c r="S48" s="18" t="n">
        <v>0</v>
      </c>
      <c r="T48" s="20" t="n">
        <v>0</v>
      </c>
      <c r="U48" s="18" t="n">
        <v>0</v>
      </c>
      <c r="V48" s="20" t="n">
        <v>0</v>
      </c>
      <c r="W48" s="18" t="n">
        <v>1.49283212</v>
      </c>
      <c r="X48" s="20" t="n">
        <v>0.41732415</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47.90475464</v>
      </c>
      <c r="F50" s="20" t="n">
        <v>1.0249321</v>
      </c>
      <c r="G50" s="18" t="n">
        <v>14.92032813</v>
      </c>
      <c r="H50" s="20" t="n">
        <v>0.41223518</v>
      </c>
      <c r="I50" s="18" t="n">
        <v>13.81203684</v>
      </c>
      <c r="J50" s="20" t="n">
        <v>0.5915180799999999</v>
      </c>
      <c r="K50" s="18" t="n">
        <v>9.24588844</v>
      </c>
      <c r="L50" s="20" t="n">
        <v>0.43097207</v>
      </c>
      <c r="M50" s="18" t="n">
        <v>5.33474336</v>
      </c>
      <c r="N50" s="20" t="n">
        <v>0.30070246</v>
      </c>
      <c r="O50" s="18" t="n">
        <v>1.75805608</v>
      </c>
      <c r="P50" s="20" t="n">
        <v>0.26628678</v>
      </c>
      <c r="Q50" s="18" t="s">
        <v>182</v>
      </c>
      <c r="R50" s="20" t="s">
        <v>182</v>
      </c>
      <c r="S50" s="18" t="n">
        <v>0</v>
      </c>
      <c r="T50" s="20" t="n">
        <v>0</v>
      </c>
      <c r="U50" s="18" t="n">
        <v>0</v>
      </c>
      <c r="V50" s="20" t="n">
        <v>0</v>
      </c>
      <c r="W50" s="18" t="n">
        <v>7.02419251</v>
      </c>
      <c r="X50" s="20" t="n">
        <v>0.63782724</v>
      </c>
    </row>
    <row r="51" spans="1:24">
      <c r="A51" s="15" t="s">
        <v>226</v>
      </c>
      <c r="B51" s="17" t="n">
        <v>6866</v>
      </c>
      <c r="C51" s="18">
        <f>(116.0/B51*100)</f>
        <v/>
      </c>
      <c r="D51" s="19" t="n">
        <v>6750</v>
      </c>
      <c r="E51" s="18" t="n">
        <v>47.5060921</v>
      </c>
      <c r="F51" s="20" t="n">
        <v>1.22061979</v>
      </c>
      <c r="G51" s="18" t="n">
        <v>8.839003290000001</v>
      </c>
      <c r="H51" s="20" t="n">
        <v>0.41293788</v>
      </c>
      <c r="I51" s="18" t="n">
        <v>9.83060689</v>
      </c>
      <c r="J51" s="20" t="n">
        <v>0.42863417</v>
      </c>
      <c r="K51" s="18" t="n">
        <v>6.89816904</v>
      </c>
      <c r="L51" s="20" t="n">
        <v>0.32240526</v>
      </c>
      <c r="M51" s="18" t="n">
        <v>4.74819416</v>
      </c>
      <c r="N51" s="20" t="n">
        <v>0.32150853</v>
      </c>
      <c r="O51" s="18" t="n">
        <v>0.58297253</v>
      </c>
      <c r="P51" s="20" t="n">
        <v>0.10102507</v>
      </c>
      <c r="Q51" s="18" t="s">
        <v>182</v>
      </c>
      <c r="R51" s="20" t="s">
        <v>182</v>
      </c>
      <c r="S51" s="18" t="n">
        <v>10.58088132</v>
      </c>
      <c r="T51" s="20" t="n">
        <v>0.6125338</v>
      </c>
      <c r="U51" s="18" t="n">
        <v>0</v>
      </c>
      <c r="V51" s="20" t="n">
        <v>0</v>
      </c>
      <c r="W51" s="18" t="n">
        <v>11.01408066</v>
      </c>
      <c r="X51" s="20" t="n">
        <v>1.2989401</v>
      </c>
    </row>
    <row r="52" spans="1:24">
      <c r="A52" s="15" t="s">
        <v>227</v>
      </c>
      <c r="B52" s="17" t="n">
        <v>5809</v>
      </c>
      <c r="C52" s="18">
        <f>(120.0/B52*100)</f>
        <v/>
      </c>
      <c r="D52" s="19" t="n">
        <v>5689</v>
      </c>
      <c r="E52" s="18" t="n">
        <v>60.10722827</v>
      </c>
      <c r="F52" s="20" t="n">
        <v>1.05128264</v>
      </c>
      <c r="G52" s="18" t="n">
        <v>14.35141374</v>
      </c>
      <c r="H52" s="20" t="n">
        <v>0.49287694</v>
      </c>
      <c r="I52" s="18" t="n">
        <v>9.820182470000001</v>
      </c>
      <c r="J52" s="20" t="n">
        <v>0.50842878</v>
      </c>
      <c r="K52" s="18" t="n">
        <v>5.62569895</v>
      </c>
      <c r="L52" s="20" t="n">
        <v>0.38552175</v>
      </c>
      <c r="M52" s="18" t="n">
        <v>3.89090068</v>
      </c>
      <c r="N52" s="20" t="n">
        <v>0.30397476</v>
      </c>
      <c r="O52" s="18" t="n">
        <v>0.34065656</v>
      </c>
      <c r="P52" s="20" t="n">
        <v>0.08847263</v>
      </c>
      <c r="Q52" s="18" t="s">
        <v>182</v>
      </c>
      <c r="R52" s="20" t="s">
        <v>182</v>
      </c>
      <c r="S52" s="18" t="n">
        <v>0</v>
      </c>
      <c r="T52" s="20" t="n">
        <v>0</v>
      </c>
      <c r="U52" s="18" t="n">
        <v>0</v>
      </c>
      <c r="V52" s="20" t="n">
        <v>0</v>
      </c>
      <c r="W52" s="18" t="n">
        <v>5.86391933</v>
      </c>
      <c r="X52" s="20" t="n">
        <v>0.47391826</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52.83436975</v>
      </c>
      <c r="F54" s="20" t="n">
        <v>1.18234251</v>
      </c>
      <c r="G54" s="18" t="n">
        <v>11.00732048</v>
      </c>
      <c r="H54" s="20" t="n">
        <v>0.59890712</v>
      </c>
      <c r="I54" s="18" t="n">
        <v>7.61468138</v>
      </c>
      <c r="J54" s="20" t="n">
        <v>0.49845999</v>
      </c>
      <c r="K54" s="18" t="n">
        <v>7.35239112</v>
      </c>
      <c r="L54" s="20" t="n">
        <v>0.40780506</v>
      </c>
      <c r="M54" s="18" t="n">
        <v>4.29482724</v>
      </c>
      <c r="N54" s="20" t="n">
        <v>0.35642171</v>
      </c>
      <c r="O54" s="18" t="n">
        <v>3.38301062</v>
      </c>
      <c r="P54" s="20" t="n">
        <v>0.32666021</v>
      </c>
      <c r="Q54" s="18" t="s">
        <v>182</v>
      </c>
      <c r="R54" s="20" t="s">
        <v>182</v>
      </c>
      <c r="S54" s="18" t="n">
        <v>0</v>
      </c>
      <c r="T54" s="20" t="n">
        <v>0</v>
      </c>
      <c r="U54" s="18" t="n">
        <v>0</v>
      </c>
      <c r="V54" s="20" t="n">
        <v>0</v>
      </c>
      <c r="W54" s="18" t="n">
        <v>13.51339941</v>
      </c>
      <c r="X54" s="20" t="n">
        <v>1.0145032</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48.91696956</v>
      </c>
      <c r="F56" s="20" t="n">
        <v>1.01374079</v>
      </c>
      <c r="G56" s="18" t="n">
        <v>23.53640884</v>
      </c>
      <c r="H56" s="20" t="n">
        <v>0.74055032</v>
      </c>
      <c r="I56" s="18" t="n">
        <v>17.32809865</v>
      </c>
      <c r="J56" s="20" t="n">
        <v>0.76727694</v>
      </c>
      <c r="K56" s="18" t="n">
        <v>4.32285129</v>
      </c>
      <c r="L56" s="20" t="n">
        <v>0.32398549</v>
      </c>
      <c r="M56" s="18" t="n">
        <v>3.44486511</v>
      </c>
      <c r="N56" s="20" t="n">
        <v>0.33496769</v>
      </c>
      <c r="O56" s="18" t="n">
        <v>0.86031267</v>
      </c>
      <c r="P56" s="20" t="n">
        <v>0.13753162</v>
      </c>
      <c r="Q56" s="18" t="s">
        <v>182</v>
      </c>
      <c r="R56" s="20" t="s">
        <v>182</v>
      </c>
      <c r="S56" s="18" t="n">
        <v>0</v>
      </c>
      <c r="T56" s="20" t="n">
        <v>0</v>
      </c>
      <c r="U56" s="18" t="n">
        <v>0</v>
      </c>
      <c r="V56" s="20" t="n">
        <v>0</v>
      </c>
      <c r="W56" s="18" t="n">
        <v>1.59049389</v>
      </c>
      <c r="X56" s="20" t="n">
        <v>0.27445723</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52.38749524</v>
      </c>
      <c r="F61" s="20" t="n">
        <v>1.0465173</v>
      </c>
      <c r="G61" s="18" t="n">
        <v>17.30031955</v>
      </c>
      <c r="H61" s="20" t="n">
        <v>0.53482139</v>
      </c>
      <c r="I61" s="18" t="n">
        <v>13.07563863</v>
      </c>
      <c r="J61" s="20" t="n">
        <v>0.48976569</v>
      </c>
      <c r="K61" s="18" t="n">
        <v>6.20261473</v>
      </c>
      <c r="L61" s="20" t="n">
        <v>0.36473762</v>
      </c>
      <c r="M61" s="18" t="n">
        <v>4.18248242</v>
      </c>
      <c r="N61" s="20" t="n">
        <v>0.30864143</v>
      </c>
      <c r="O61" s="18" t="n">
        <v>1.1155177</v>
      </c>
      <c r="P61" s="20" t="n">
        <v>0.1589291</v>
      </c>
      <c r="Q61" s="18" t="s">
        <v>182</v>
      </c>
      <c r="R61" s="20" t="s">
        <v>182</v>
      </c>
      <c r="S61" s="18" t="n">
        <v>0</v>
      </c>
      <c r="T61" s="20" t="n">
        <v>0</v>
      </c>
      <c r="U61" s="18" t="n">
        <v>0</v>
      </c>
      <c r="V61" s="20" t="n">
        <v>0</v>
      </c>
      <c r="W61" s="18" t="n">
        <v>5.73593173</v>
      </c>
      <c r="X61" s="20" t="n">
        <v>0.62627143</v>
      </c>
    </row>
    <row r="62" spans="1:24">
      <c r="A62" s="15" t="s">
        <v>237</v>
      </c>
      <c r="B62" s="17" t="n">
        <v>4476</v>
      </c>
      <c r="C62" s="18">
        <f>(5.0/B62*100)</f>
        <v/>
      </c>
      <c r="D62" s="19" t="n">
        <v>4471</v>
      </c>
      <c r="E62" s="18" t="n">
        <v>56.36225891</v>
      </c>
      <c r="F62" s="20" t="n">
        <v>0.66439731</v>
      </c>
      <c r="G62" s="18" t="n">
        <v>18.65428274</v>
      </c>
      <c r="H62" s="20" t="n">
        <v>0.5796803699999999</v>
      </c>
      <c r="I62" s="18" t="n">
        <v>17.70679611</v>
      </c>
      <c r="J62" s="20" t="n">
        <v>0.51043768</v>
      </c>
      <c r="K62" s="18" t="n">
        <v>3.70516397</v>
      </c>
      <c r="L62" s="20" t="n">
        <v>0.27590591</v>
      </c>
      <c r="M62" s="18" t="n">
        <v>2.22730998</v>
      </c>
      <c r="N62" s="20" t="n">
        <v>0.22358293</v>
      </c>
      <c r="O62" s="18" t="n">
        <v>0.58527585</v>
      </c>
      <c r="P62" s="20" t="n">
        <v>0.13101018</v>
      </c>
      <c r="Q62" s="18" t="s">
        <v>182</v>
      </c>
      <c r="R62" s="20" t="s">
        <v>182</v>
      </c>
      <c r="S62" s="18" t="n">
        <v>0</v>
      </c>
      <c r="T62" s="20" t="n">
        <v>0</v>
      </c>
      <c r="U62" s="18" t="n">
        <v>0</v>
      </c>
      <c r="V62" s="20" t="n">
        <v>0</v>
      </c>
      <c r="W62" s="18" t="n">
        <v>0.75891245</v>
      </c>
      <c r="X62" s="20" t="n">
        <v>0.1461118</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62.91872598</v>
      </c>
      <c r="F67" s="20" t="n">
        <v>0.91660858</v>
      </c>
      <c r="G67" s="18" t="n">
        <v>13.96094997</v>
      </c>
      <c r="H67" s="20" t="n">
        <v>0.44212747</v>
      </c>
      <c r="I67" s="18" t="n">
        <v>9.471115530000001</v>
      </c>
      <c r="J67" s="20" t="n">
        <v>0.43563515</v>
      </c>
      <c r="K67" s="18" t="n">
        <v>3.83801062</v>
      </c>
      <c r="L67" s="20" t="n">
        <v>0.26426942</v>
      </c>
      <c r="M67" s="18" t="n">
        <v>1.71623462</v>
      </c>
      <c r="N67" s="20" t="n">
        <v>0.2189688</v>
      </c>
      <c r="O67" s="18" t="n">
        <v>4.38091338</v>
      </c>
      <c r="P67" s="20" t="n">
        <v>0.35305959</v>
      </c>
      <c r="Q67" s="18" t="s">
        <v>182</v>
      </c>
      <c r="R67" s="20" t="s">
        <v>182</v>
      </c>
      <c r="S67" s="18" t="n">
        <v>0</v>
      </c>
      <c r="T67" s="20" t="n">
        <v>0</v>
      </c>
      <c r="U67" s="18" t="n">
        <v>0</v>
      </c>
      <c r="V67" s="20" t="n">
        <v>0</v>
      </c>
      <c r="W67" s="18" t="n">
        <v>3.7140499</v>
      </c>
      <c r="X67" s="20" t="n">
        <v>0.25677996</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46.77010124</v>
      </c>
      <c r="F70" s="20" t="n">
        <v>1.01154962</v>
      </c>
      <c r="G70" s="18" t="n">
        <v>16.32537908</v>
      </c>
      <c r="H70" s="20" t="n">
        <v>0.56271777</v>
      </c>
      <c r="I70" s="18" t="n">
        <v>13.21032333</v>
      </c>
      <c r="J70" s="20" t="n">
        <v>0.66163053</v>
      </c>
      <c r="K70" s="18" t="n">
        <v>10.24696273</v>
      </c>
      <c r="L70" s="20" t="n">
        <v>0.4932316</v>
      </c>
      <c r="M70" s="18" t="n">
        <v>5.97731365</v>
      </c>
      <c r="N70" s="20" t="n">
        <v>0.4461554</v>
      </c>
      <c r="O70" s="18" t="n">
        <v>0.78554432</v>
      </c>
      <c r="P70" s="20" t="n">
        <v>0.1032537</v>
      </c>
      <c r="Q70" s="18" t="s">
        <v>182</v>
      </c>
      <c r="R70" s="20" t="s">
        <v>182</v>
      </c>
      <c r="S70" s="18" t="n">
        <v>0</v>
      </c>
      <c r="T70" s="20" t="n">
        <v>0</v>
      </c>
      <c r="U70" s="18" t="n">
        <v>0</v>
      </c>
      <c r="V70" s="20" t="n">
        <v>0</v>
      </c>
      <c r="W70" s="18" t="n">
        <v>6.68437564</v>
      </c>
      <c r="X70" s="20" t="n">
        <v>0.58714926</v>
      </c>
    </row>
    <row r="71" spans="1:24">
      <c r="A71" s="15" t="s">
        <v>246</v>
      </c>
      <c r="B71" s="17" t="n">
        <v>6115</v>
      </c>
      <c r="C71" s="18">
        <f>(122.0/B71*100)</f>
        <v/>
      </c>
      <c r="D71" s="19" t="n">
        <v>5993</v>
      </c>
      <c r="E71" s="18" t="n">
        <v>56.5647746</v>
      </c>
      <c r="F71" s="20" t="n">
        <v>0.8691832900000001</v>
      </c>
      <c r="G71" s="18" t="n">
        <v>17.73578911</v>
      </c>
      <c r="H71" s="20" t="n">
        <v>0.48642659</v>
      </c>
      <c r="I71" s="18" t="n">
        <v>13.74543695</v>
      </c>
      <c r="J71" s="20" t="n">
        <v>0.50550651</v>
      </c>
      <c r="K71" s="18" t="n">
        <v>5.70263414</v>
      </c>
      <c r="L71" s="20" t="n">
        <v>0.31411325</v>
      </c>
      <c r="M71" s="18" t="n">
        <v>4.28695101</v>
      </c>
      <c r="N71" s="20" t="n">
        <v>0.43525536</v>
      </c>
      <c r="O71" s="18" t="n">
        <v>0.43884807</v>
      </c>
      <c r="P71" s="20" t="n">
        <v>0.07817638</v>
      </c>
      <c r="Q71" s="18" t="s">
        <v>182</v>
      </c>
      <c r="R71" s="20" t="s">
        <v>182</v>
      </c>
      <c r="S71" s="18" t="n">
        <v>0</v>
      </c>
      <c r="T71" s="20" t="n">
        <v>0</v>
      </c>
      <c r="U71" s="18" t="n">
        <v>0</v>
      </c>
      <c r="V71" s="20" t="n">
        <v>0</v>
      </c>
      <c r="W71" s="18" t="n">
        <v>1.52556612</v>
      </c>
      <c r="X71" s="20" t="n">
        <v>0.15466836</v>
      </c>
    </row>
    <row r="72" spans="1:24">
      <c r="A72" s="15" t="s">
        <v>247</v>
      </c>
      <c r="B72" s="17" t="n">
        <v>7708</v>
      </c>
      <c r="C72" s="18">
        <f>(9.0/B72*100)</f>
        <v/>
      </c>
      <c r="D72" s="19" t="n">
        <v>7699</v>
      </c>
      <c r="E72" s="18" t="n">
        <v>61.16663515</v>
      </c>
      <c r="F72" s="20" t="n">
        <v>0.99518769</v>
      </c>
      <c r="G72" s="18" t="n">
        <v>20.12417952</v>
      </c>
      <c r="H72" s="20" t="n">
        <v>0.59969794</v>
      </c>
      <c r="I72" s="18" t="n">
        <v>13.61397239</v>
      </c>
      <c r="J72" s="20" t="n">
        <v>0.61105195</v>
      </c>
      <c r="K72" s="18" t="n">
        <v>2.04558703</v>
      </c>
      <c r="L72" s="20" t="n">
        <v>0.20770568</v>
      </c>
      <c r="M72" s="18" t="n">
        <v>1.78681297</v>
      </c>
      <c r="N72" s="20" t="n">
        <v>0.1832463</v>
      </c>
      <c r="O72" s="18" t="n">
        <v>0.58568115</v>
      </c>
      <c r="P72" s="20" t="n">
        <v>0.09795208</v>
      </c>
      <c r="Q72" s="18" t="s">
        <v>182</v>
      </c>
      <c r="R72" s="20" t="s">
        <v>182</v>
      </c>
      <c r="S72" s="18" t="n">
        <v>0</v>
      </c>
      <c r="T72" s="20" t="n">
        <v>0</v>
      </c>
      <c r="U72" s="18" t="n">
        <v>0</v>
      </c>
      <c r="V72" s="20" t="n">
        <v>0</v>
      </c>
      <c r="W72" s="18" t="n">
        <v>0.6771318</v>
      </c>
      <c r="X72" s="20" t="n">
        <v>0.10738084</v>
      </c>
    </row>
    <row r="73" spans="1:24">
      <c r="A73" s="15" t="s">
        <v>248</v>
      </c>
      <c r="B73" s="17" t="n">
        <v>8249</v>
      </c>
      <c r="C73" s="18">
        <f>(254.0/B73*100)</f>
        <v/>
      </c>
      <c r="D73" s="19" t="n">
        <v>7995</v>
      </c>
      <c r="E73" s="18" t="n">
        <v>23.21555838</v>
      </c>
      <c r="F73" s="20" t="n">
        <v>0.74456613</v>
      </c>
      <c r="G73" s="18" t="n">
        <v>20.69501051</v>
      </c>
      <c r="H73" s="20" t="n">
        <v>0.54571135</v>
      </c>
      <c r="I73" s="18" t="n">
        <v>28.0266291</v>
      </c>
      <c r="J73" s="20" t="n">
        <v>0.58755762</v>
      </c>
      <c r="K73" s="18" t="n">
        <v>16.01299526</v>
      </c>
      <c r="L73" s="20" t="n">
        <v>0.5862768</v>
      </c>
      <c r="M73" s="18" t="n">
        <v>7.74556099</v>
      </c>
      <c r="N73" s="20" t="n">
        <v>0.34235612</v>
      </c>
      <c r="O73" s="18" t="n">
        <v>2.49319758</v>
      </c>
      <c r="P73" s="20" t="n">
        <v>0.25083842</v>
      </c>
      <c r="Q73" s="18" t="s">
        <v>182</v>
      </c>
      <c r="R73" s="20" t="s">
        <v>182</v>
      </c>
      <c r="S73" s="18" t="n">
        <v>0</v>
      </c>
      <c r="T73" s="20" t="n">
        <v>0</v>
      </c>
      <c r="U73" s="18" t="n">
        <v>0</v>
      </c>
      <c r="V73" s="20" t="n">
        <v>0</v>
      </c>
      <c r="W73" s="18" t="n">
        <v>1.81104817</v>
      </c>
      <c r="X73" s="20" t="n">
        <v>0.17195045</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38.83445523</v>
      </c>
      <c r="F77" s="20" t="n">
        <v>0.88650305</v>
      </c>
      <c r="G77" s="18" t="n">
        <v>10.74824192</v>
      </c>
      <c r="H77" s="20" t="n">
        <v>0.4305037</v>
      </c>
      <c r="I77" s="18" t="n">
        <v>12.0216101</v>
      </c>
      <c r="J77" s="20" t="n">
        <v>0.5177062099999999</v>
      </c>
      <c r="K77" s="18" t="n">
        <v>9.352652989999999</v>
      </c>
      <c r="L77" s="20" t="n">
        <v>0.40679852</v>
      </c>
      <c r="M77" s="18" t="n">
        <v>6.49807535</v>
      </c>
      <c r="N77" s="20" t="n">
        <v>0.37129059</v>
      </c>
      <c r="O77" s="18" t="n">
        <v>0.99214498</v>
      </c>
      <c r="P77" s="20" t="n">
        <v>0.1174622</v>
      </c>
      <c r="Q77" s="18" t="s">
        <v>182</v>
      </c>
      <c r="R77" s="20" t="s">
        <v>182</v>
      </c>
      <c r="S77" s="18" t="n">
        <v>0</v>
      </c>
      <c r="T77" s="20" t="n">
        <v>0</v>
      </c>
      <c r="U77" s="18" t="n">
        <v>0</v>
      </c>
      <c r="V77" s="20" t="n">
        <v>0</v>
      </c>
      <c r="W77" s="18" t="n">
        <v>21.55281943</v>
      </c>
      <c r="X77" s="20" t="n">
        <v>1.0268334</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7.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344</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58.81838296</v>
      </c>
      <c r="F7" s="20" t="n">
        <v>0.80201287</v>
      </c>
      <c r="G7" s="18" t="n">
        <v>11.24524287</v>
      </c>
      <c r="H7" s="20" t="n">
        <v>0.37325245</v>
      </c>
      <c r="I7" s="18" t="n">
        <v>10.95545666</v>
      </c>
      <c r="J7" s="20" t="n">
        <v>0.41584407</v>
      </c>
      <c r="K7" s="18" t="n">
        <v>5.08291596</v>
      </c>
      <c r="L7" s="20" t="n">
        <v>0.27114341</v>
      </c>
      <c r="M7" s="18" t="n">
        <v>3.60146663</v>
      </c>
      <c r="N7" s="20" t="n">
        <v>0.21372229</v>
      </c>
      <c r="O7" s="18" t="n">
        <v>0.69382931</v>
      </c>
      <c r="P7" s="20" t="n">
        <v>0.0906033</v>
      </c>
      <c r="Q7" s="18" t="s">
        <v>182</v>
      </c>
      <c r="R7" s="20" t="s">
        <v>182</v>
      </c>
      <c r="S7" s="18" t="n">
        <v>0</v>
      </c>
      <c r="T7" s="20" t="n">
        <v>0</v>
      </c>
      <c r="U7" s="18" t="n">
        <v>0</v>
      </c>
      <c r="V7" s="20" t="n">
        <v>0</v>
      </c>
      <c r="W7" s="18" t="n">
        <v>9.6027056</v>
      </c>
      <c r="X7" s="20" t="n">
        <v>0.5130489</v>
      </c>
    </row>
    <row r="8" spans="1:24">
      <c r="A8" s="15" t="s">
        <v>183</v>
      </c>
      <c r="B8" s="17" t="n">
        <v>7007</v>
      </c>
      <c r="C8" s="18">
        <f>(206.0/B8*100)</f>
        <v/>
      </c>
      <c r="D8" s="19" t="n">
        <v>6801</v>
      </c>
      <c r="E8" s="18" t="n">
        <v>66.45401468</v>
      </c>
      <c r="F8" s="20" t="n">
        <v>1.12523363</v>
      </c>
      <c r="G8" s="18" t="n">
        <v>9.635144110000001</v>
      </c>
      <c r="H8" s="20" t="n">
        <v>0.47736478</v>
      </c>
      <c r="I8" s="18" t="n">
        <v>9.12475222</v>
      </c>
      <c r="J8" s="20" t="n">
        <v>0.57375235</v>
      </c>
      <c r="K8" s="18" t="n">
        <v>3.73710138</v>
      </c>
      <c r="L8" s="20" t="n">
        <v>0.31596049</v>
      </c>
      <c r="M8" s="18" t="n">
        <v>3.23530676</v>
      </c>
      <c r="N8" s="20" t="n">
        <v>0.2944186</v>
      </c>
      <c r="O8" s="18" t="n">
        <v>0.38792697</v>
      </c>
      <c r="P8" s="20" t="n">
        <v>0.1017102</v>
      </c>
      <c r="Q8" s="18" t="s">
        <v>182</v>
      </c>
      <c r="R8" s="20" t="s">
        <v>182</v>
      </c>
      <c r="S8" s="18" t="n">
        <v>0.48688679</v>
      </c>
      <c r="T8" s="20" t="n">
        <v>0.11989486</v>
      </c>
      <c r="U8" s="18" t="n">
        <v>0</v>
      </c>
      <c r="V8" s="20" t="n">
        <v>0</v>
      </c>
      <c r="W8" s="18" t="n">
        <v>6.93886709</v>
      </c>
      <c r="X8" s="20" t="n">
        <v>0.53290871</v>
      </c>
    </row>
    <row r="9" spans="1:24">
      <c r="A9" s="15" t="s">
        <v>184</v>
      </c>
      <c r="B9" s="17" t="n">
        <v>9651</v>
      </c>
      <c r="C9" s="18">
        <f>(603.0/B9*100)</f>
        <v/>
      </c>
      <c r="D9" s="19" t="n">
        <v>9048</v>
      </c>
      <c r="E9" s="18" t="n">
        <v>56.01572588</v>
      </c>
      <c r="F9" s="20" t="n">
        <v>0.9112497899999999</v>
      </c>
      <c r="G9" s="18" t="n">
        <v>15.01737628</v>
      </c>
      <c r="H9" s="20" t="n">
        <v>0.43475301</v>
      </c>
      <c r="I9" s="18" t="n">
        <v>11.8741289</v>
      </c>
      <c r="J9" s="20" t="n">
        <v>0.50302955</v>
      </c>
      <c r="K9" s="18" t="n">
        <v>3.62541191</v>
      </c>
      <c r="L9" s="20" t="n">
        <v>0.21425308</v>
      </c>
      <c r="M9" s="18" t="n">
        <v>2.65276407</v>
      </c>
      <c r="N9" s="20" t="n">
        <v>0.17898625</v>
      </c>
      <c r="O9" s="18" t="n">
        <v>0.05041086</v>
      </c>
      <c r="P9" s="20" t="n">
        <v>0.02005547</v>
      </c>
      <c r="Q9" s="18" t="s">
        <v>182</v>
      </c>
      <c r="R9" s="20" t="s">
        <v>182</v>
      </c>
      <c r="S9" s="18" t="n">
        <v>3.17680346</v>
      </c>
      <c r="T9" s="20" t="n">
        <v>0.56721648</v>
      </c>
      <c r="U9" s="18" t="n">
        <v>0</v>
      </c>
      <c r="V9" s="20" t="n">
        <v>0</v>
      </c>
      <c r="W9" s="18" t="n">
        <v>7.58737864</v>
      </c>
      <c r="X9" s="20" t="n">
        <v>0.56671012</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69.67450429</v>
      </c>
      <c r="F11" s="20" t="n">
        <v>1.06310394</v>
      </c>
      <c r="G11" s="18" t="n">
        <v>9.38354854</v>
      </c>
      <c r="H11" s="20" t="n">
        <v>0.45985684</v>
      </c>
      <c r="I11" s="18" t="n">
        <v>6.34166877</v>
      </c>
      <c r="J11" s="20" t="n">
        <v>0.39687727</v>
      </c>
      <c r="K11" s="18" t="n">
        <v>3.2636671</v>
      </c>
      <c r="L11" s="20" t="n">
        <v>0.31896352</v>
      </c>
      <c r="M11" s="18" t="n">
        <v>2.40264633</v>
      </c>
      <c r="N11" s="20" t="n">
        <v>0.23083152</v>
      </c>
      <c r="O11" s="18" t="n">
        <v>0.5135561</v>
      </c>
      <c r="P11" s="20" t="n">
        <v>0.12399462</v>
      </c>
      <c r="Q11" s="18" t="s">
        <v>182</v>
      </c>
      <c r="R11" s="20" t="s">
        <v>182</v>
      </c>
      <c r="S11" s="18" t="n">
        <v>0</v>
      </c>
      <c r="T11" s="20" t="n">
        <v>0</v>
      </c>
      <c r="U11" s="18" t="n">
        <v>0</v>
      </c>
      <c r="V11" s="20" t="n">
        <v>0</v>
      </c>
      <c r="W11" s="18" t="n">
        <v>8.420408869999999</v>
      </c>
      <c r="X11" s="20" t="n">
        <v>0.76453004</v>
      </c>
    </row>
    <row r="12" spans="1:24">
      <c r="A12" s="15" t="s">
        <v>187</v>
      </c>
      <c r="B12" s="17" t="n">
        <v>6894</v>
      </c>
      <c r="C12" s="18">
        <f>(128.0/B12*100)</f>
        <v/>
      </c>
      <c r="D12" s="19" t="n">
        <v>6766</v>
      </c>
      <c r="E12" s="18" t="n">
        <v>68.76592847000001</v>
      </c>
      <c r="F12" s="20" t="n">
        <v>1.1244752</v>
      </c>
      <c r="G12" s="18" t="n">
        <v>7.79633988</v>
      </c>
      <c r="H12" s="20" t="n">
        <v>0.38551946</v>
      </c>
      <c r="I12" s="18" t="n">
        <v>5.89407823</v>
      </c>
      <c r="J12" s="20" t="n">
        <v>0.36574036</v>
      </c>
      <c r="K12" s="18" t="n">
        <v>3.36136035</v>
      </c>
      <c r="L12" s="20" t="n">
        <v>0.27076558</v>
      </c>
      <c r="M12" s="18" t="n">
        <v>5.04545417</v>
      </c>
      <c r="N12" s="20" t="n">
        <v>0.32445668</v>
      </c>
      <c r="O12" s="18" t="n">
        <v>0.27950138</v>
      </c>
      <c r="P12" s="20" t="n">
        <v>0.06468574000000001</v>
      </c>
      <c r="Q12" s="18" t="s">
        <v>182</v>
      </c>
      <c r="R12" s="20" t="s">
        <v>182</v>
      </c>
      <c r="S12" s="18" t="n">
        <v>2.37582273</v>
      </c>
      <c r="T12" s="20" t="n">
        <v>0.5983856</v>
      </c>
      <c r="U12" s="18" t="n">
        <v>0</v>
      </c>
      <c r="V12" s="20" t="n">
        <v>0</v>
      </c>
      <c r="W12" s="18" t="n">
        <v>6.48151478</v>
      </c>
      <c r="X12" s="20" t="n">
        <v>0.52803468</v>
      </c>
    </row>
    <row r="13" spans="1:24">
      <c r="A13" s="15" t="s">
        <v>188</v>
      </c>
      <c r="B13" s="17" t="n">
        <v>7161</v>
      </c>
      <c r="C13" s="18">
        <f>(341.0/B13*100)</f>
        <v/>
      </c>
      <c r="D13" s="19" t="n">
        <v>6820</v>
      </c>
      <c r="E13" s="18" t="n">
        <v>39.74552418</v>
      </c>
      <c r="F13" s="20" t="n">
        <v>1.19605224</v>
      </c>
      <c r="G13" s="18" t="n">
        <v>18.60834336</v>
      </c>
      <c r="H13" s="20" t="n">
        <v>0.55161236</v>
      </c>
      <c r="I13" s="18" t="n">
        <v>16.75369953</v>
      </c>
      <c r="J13" s="20" t="n">
        <v>0.73948521</v>
      </c>
      <c r="K13" s="18" t="n">
        <v>8.896581080000001</v>
      </c>
      <c r="L13" s="20" t="n">
        <v>0.49925271</v>
      </c>
      <c r="M13" s="18" t="n">
        <v>5.09295599</v>
      </c>
      <c r="N13" s="20" t="n">
        <v>0.3278718</v>
      </c>
      <c r="O13" s="18" t="n">
        <v>0.21774859</v>
      </c>
      <c r="P13" s="20" t="n">
        <v>0.05258812</v>
      </c>
      <c r="Q13" s="18" t="s">
        <v>182</v>
      </c>
      <c r="R13" s="20" t="s">
        <v>182</v>
      </c>
      <c r="S13" s="18" t="n">
        <v>4.20553962</v>
      </c>
      <c r="T13" s="20" t="n">
        <v>0.48329408</v>
      </c>
      <c r="U13" s="18" t="n">
        <v>0</v>
      </c>
      <c r="V13" s="20" t="n">
        <v>0</v>
      </c>
      <c r="W13" s="18" t="n">
        <v>6.47960766</v>
      </c>
      <c r="X13" s="20" t="n">
        <v>0.54957884</v>
      </c>
    </row>
    <row r="14" spans="1:24">
      <c r="A14" s="15" t="s">
        <v>189</v>
      </c>
      <c r="B14" s="17" t="n">
        <v>5587</v>
      </c>
      <c r="C14" s="18">
        <f>(201.0/B14*100)</f>
        <v/>
      </c>
      <c r="D14" s="19" t="n">
        <v>5386</v>
      </c>
      <c r="E14" s="18" t="n">
        <v>78.24668352</v>
      </c>
      <c r="F14" s="20" t="n">
        <v>0.74695785</v>
      </c>
      <c r="G14" s="18" t="n">
        <v>7.63073224</v>
      </c>
      <c r="H14" s="20" t="n">
        <v>0.4193722</v>
      </c>
      <c r="I14" s="18" t="n">
        <v>5.28784552</v>
      </c>
      <c r="J14" s="20" t="n">
        <v>0.31286175</v>
      </c>
      <c r="K14" s="18" t="n">
        <v>2.70911412</v>
      </c>
      <c r="L14" s="20" t="n">
        <v>0.22364074</v>
      </c>
      <c r="M14" s="18" t="n">
        <v>2.74469396</v>
      </c>
      <c r="N14" s="20" t="n">
        <v>0.24765345</v>
      </c>
      <c r="O14" s="18" t="n">
        <v>0.61572988</v>
      </c>
      <c r="P14" s="20" t="n">
        <v>0.11404204</v>
      </c>
      <c r="Q14" s="18" t="s">
        <v>182</v>
      </c>
      <c r="R14" s="20" t="s">
        <v>182</v>
      </c>
      <c r="S14" s="18" t="n">
        <v>0</v>
      </c>
      <c r="T14" s="20" t="n">
        <v>0</v>
      </c>
      <c r="U14" s="18" t="n">
        <v>0</v>
      </c>
      <c r="V14" s="20" t="n">
        <v>0</v>
      </c>
      <c r="W14" s="18" t="n">
        <v>2.76520076</v>
      </c>
      <c r="X14" s="20" t="n">
        <v>0.25198354</v>
      </c>
    </row>
    <row r="15" spans="1:24">
      <c r="A15" s="15" t="s">
        <v>190</v>
      </c>
      <c r="B15" s="17" t="n">
        <v>5882</v>
      </c>
      <c r="C15" s="18">
        <f>(167.0/B15*100)</f>
        <v/>
      </c>
      <c r="D15" s="19" t="n">
        <v>5715</v>
      </c>
      <c r="E15" s="18" t="n">
        <v>67.15190556</v>
      </c>
      <c r="F15" s="20" t="n">
        <v>1.21108683</v>
      </c>
      <c r="G15" s="18" t="n">
        <v>14.41454887</v>
      </c>
      <c r="H15" s="20" t="n">
        <v>0.60814866</v>
      </c>
      <c r="I15" s="18" t="n">
        <v>7.65660635</v>
      </c>
      <c r="J15" s="20" t="n">
        <v>0.47820179</v>
      </c>
      <c r="K15" s="18" t="n">
        <v>2.63183402</v>
      </c>
      <c r="L15" s="20" t="n">
        <v>0.19550473</v>
      </c>
      <c r="M15" s="18" t="n">
        <v>2.04410205</v>
      </c>
      <c r="N15" s="20" t="n">
        <v>0.24214942</v>
      </c>
      <c r="O15" s="18" t="n">
        <v>0.47262715</v>
      </c>
      <c r="P15" s="20" t="n">
        <v>0.10679646</v>
      </c>
      <c r="Q15" s="18" t="s">
        <v>182</v>
      </c>
      <c r="R15" s="20" t="s">
        <v>182</v>
      </c>
      <c r="S15" s="18" t="n">
        <v>1.03280075</v>
      </c>
      <c r="T15" s="20" t="n">
        <v>0.4629403</v>
      </c>
      <c r="U15" s="18" t="n">
        <v>0</v>
      </c>
      <c r="V15" s="20" t="n">
        <v>0</v>
      </c>
      <c r="W15" s="18" t="n">
        <v>4.59557523</v>
      </c>
      <c r="X15" s="20" t="n">
        <v>0.49475186</v>
      </c>
    </row>
    <row r="16" spans="1:24">
      <c r="A16" s="15" t="s">
        <v>191</v>
      </c>
      <c r="B16" s="17" t="n">
        <v>6108</v>
      </c>
      <c r="C16" s="18">
        <f>(274.0/B16*100)</f>
        <v/>
      </c>
      <c r="D16" s="19" t="n">
        <v>5834</v>
      </c>
      <c r="E16" s="18" t="n">
        <v>60.49074656</v>
      </c>
      <c r="F16" s="20" t="n">
        <v>1.15369235</v>
      </c>
      <c r="G16" s="18" t="n">
        <v>14.99208878</v>
      </c>
      <c r="H16" s="20" t="n">
        <v>0.67452055</v>
      </c>
      <c r="I16" s="18" t="n">
        <v>8.17770823</v>
      </c>
      <c r="J16" s="20" t="n">
        <v>0.49155116</v>
      </c>
      <c r="K16" s="18" t="n">
        <v>3.65154408</v>
      </c>
      <c r="L16" s="20" t="n">
        <v>0.27700228</v>
      </c>
      <c r="M16" s="18" t="n">
        <v>2.75331302</v>
      </c>
      <c r="N16" s="20" t="n">
        <v>0.23754589</v>
      </c>
      <c r="O16" s="18" t="n">
        <v>0.51490032</v>
      </c>
      <c r="P16" s="20" t="n">
        <v>0.08787782</v>
      </c>
      <c r="Q16" s="18" t="s">
        <v>182</v>
      </c>
      <c r="R16" s="20" t="s">
        <v>182</v>
      </c>
      <c r="S16" s="18" t="n">
        <v>0</v>
      </c>
      <c r="T16" s="20" t="n">
        <v>0</v>
      </c>
      <c r="U16" s="18" t="n">
        <v>0</v>
      </c>
      <c r="V16" s="20" t="n">
        <v>0</v>
      </c>
      <c r="W16" s="18" t="n">
        <v>9.419699019999999</v>
      </c>
      <c r="X16" s="20" t="n">
        <v>0.72035477</v>
      </c>
    </row>
    <row r="17" spans="1:24">
      <c r="A17" s="15" t="s">
        <v>192</v>
      </c>
      <c r="B17" s="17" t="n">
        <v>6504</v>
      </c>
      <c r="C17" s="18">
        <f>(810.0/B17*100)</f>
        <v/>
      </c>
      <c r="D17" s="19" t="n">
        <v>5694</v>
      </c>
      <c r="E17" s="18" t="n">
        <v>81.35661116999999</v>
      </c>
      <c r="F17" s="20" t="n">
        <v>0.93914656</v>
      </c>
      <c r="G17" s="18" t="n">
        <v>5.27499365</v>
      </c>
      <c r="H17" s="20" t="n">
        <v>0.34731619</v>
      </c>
      <c r="I17" s="18" t="n">
        <v>3.48130606</v>
      </c>
      <c r="J17" s="20" t="n">
        <v>0.31060617</v>
      </c>
      <c r="K17" s="18" t="n">
        <v>1.07844114</v>
      </c>
      <c r="L17" s="20" t="n">
        <v>0.16036914</v>
      </c>
      <c r="M17" s="18" t="n">
        <v>0.72379676</v>
      </c>
      <c r="N17" s="20" t="n">
        <v>0.14125186</v>
      </c>
      <c r="O17" s="18" t="n">
        <v>0</v>
      </c>
      <c r="P17" s="20" t="n">
        <v>0</v>
      </c>
      <c r="Q17" s="18" t="s">
        <v>182</v>
      </c>
      <c r="R17" s="20" t="s">
        <v>182</v>
      </c>
      <c r="S17" s="18" t="n">
        <v>2.60081431</v>
      </c>
      <c r="T17" s="20" t="n">
        <v>0.34581695</v>
      </c>
      <c r="U17" s="18" t="n">
        <v>0</v>
      </c>
      <c r="V17" s="20" t="n">
        <v>0</v>
      </c>
      <c r="W17" s="18" t="n">
        <v>5.48403692</v>
      </c>
      <c r="X17" s="20" t="n">
        <v>0.56819685</v>
      </c>
    </row>
    <row r="18" spans="1:24">
      <c r="A18" s="15" t="s">
        <v>193</v>
      </c>
      <c r="B18" s="17" t="n">
        <v>5532</v>
      </c>
      <c r="C18" s="18">
        <f>(40.0/B18*100)</f>
        <v/>
      </c>
      <c r="D18" s="19" t="n">
        <v>5492</v>
      </c>
      <c r="E18" s="18" t="n">
        <v>60.7788609</v>
      </c>
      <c r="F18" s="20" t="n">
        <v>1.36502312</v>
      </c>
      <c r="G18" s="18" t="n">
        <v>11.30911978</v>
      </c>
      <c r="H18" s="20" t="n">
        <v>0.45611831</v>
      </c>
      <c r="I18" s="18" t="n">
        <v>8.57789945</v>
      </c>
      <c r="J18" s="20" t="n">
        <v>0.50121111</v>
      </c>
      <c r="K18" s="18" t="n">
        <v>4.90074238</v>
      </c>
      <c r="L18" s="20" t="n">
        <v>0.36180054</v>
      </c>
      <c r="M18" s="18" t="n">
        <v>5.07395735</v>
      </c>
      <c r="N18" s="20" t="n">
        <v>0.42851533</v>
      </c>
      <c r="O18" s="18" t="n">
        <v>1.16433953</v>
      </c>
      <c r="P18" s="20" t="n">
        <v>0.19354156</v>
      </c>
      <c r="Q18" s="18" t="s">
        <v>182</v>
      </c>
      <c r="R18" s="20" t="s">
        <v>182</v>
      </c>
      <c r="S18" s="18" t="n">
        <v>0</v>
      </c>
      <c r="T18" s="20" t="n">
        <v>0</v>
      </c>
      <c r="U18" s="18" t="n">
        <v>0</v>
      </c>
      <c r="V18" s="20" t="n">
        <v>0</v>
      </c>
      <c r="W18" s="18" t="n">
        <v>8.195080600000001</v>
      </c>
      <c r="X18" s="20" t="n">
        <v>0.82732216</v>
      </c>
    </row>
    <row r="19" spans="1:24">
      <c r="A19" s="15" t="s">
        <v>194</v>
      </c>
      <c r="B19" s="17" t="n">
        <v>5658</v>
      </c>
      <c r="C19" s="18">
        <f>(192.0/B19*100)</f>
        <v/>
      </c>
      <c r="D19" s="19" t="n">
        <v>5466</v>
      </c>
      <c r="E19" s="18" t="n">
        <v>63.07849343</v>
      </c>
      <c r="F19" s="20" t="n">
        <v>1.0736465</v>
      </c>
      <c r="G19" s="18" t="n">
        <v>12.87225569</v>
      </c>
      <c r="H19" s="20" t="n">
        <v>0.45890915</v>
      </c>
      <c r="I19" s="18" t="n">
        <v>9.375232949999999</v>
      </c>
      <c r="J19" s="20" t="n">
        <v>0.53117671</v>
      </c>
      <c r="K19" s="18" t="n">
        <v>4.12682298</v>
      </c>
      <c r="L19" s="20" t="n">
        <v>0.31351878</v>
      </c>
      <c r="M19" s="18" t="n">
        <v>4.10253084</v>
      </c>
      <c r="N19" s="20" t="n">
        <v>0.30960046</v>
      </c>
      <c r="O19" s="18" t="n">
        <v>0.65102797</v>
      </c>
      <c r="P19" s="20" t="n">
        <v>0.13508465</v>
      </c>
      <c r="Q19" s="18" t="s">
        <v>182</v>
      </c>
      <c r="R19" s="20" t="s">
        <v>182</v>
      </c>
      <c r="S19" s="18" t="n">
        <v>0</v>
      </c>
      <c r="T19" s="20" t="n">
        <v>0</v>
      </c>
      <c r="U19" s="18" t="n">
        <v>0</v>
      </c>
      <c r="V19" s="20" t="n">
        <v>0</v>
      </c>
      <c r="W19" s="18" t="n">
        <v>5.79363615</v>
      </c>
      <c r="X19" s="20" t="n">
        <v>0.52431876</v>
      </c>
    </row>
    <row r="20" spans="1:24">
      <c r="A20" s="15" t="s">
        <v>195</v>
      </c>
      <c r="B20" s="17" t="n">
        <v>3371</v>
      </c>
      <c r="C20" s="18">
        <f>(81.0/B20*100)</f>
        <v/>
      </c>
      <c r="D20" s="19" t="n">
        <v>3290</v>
      </c>
      <c r="E20" s="18" t="n">
        <v>78.65727778</v>
      </c>
      <c r="F20" s="20" t="n">
        <v>0.71935741</v>
      </c>
      <c r="G20" s="18" t="n">
        <v>5.81686538</v>
      </c>
      <c r="H20" s="20" t="n">
        <v>0.38772787</v>
      </c>
      <c r="I20" s="18" t="n">
        <v>5.12165764</v>
      </c>
      <c r="J20" s="20" t="n">
        <v>0.33505617</v>
      </c>
      <c r="K20" s="18" t="n">
        <v>2.02932543</v>
      </c>
      <c r="L20" s="20" t="n">
        <v>0.23667144</v>
      </c>
      <c r="M20" s="18" t="n">
        <v>2.13435385</v>
      </c>
      <c r="N20" s="20" t="n">
        <v>0.22456319</v>
      </c>
      <c r="O20" s="18" t="n">
        <v>0</v>
      </c>
      <c r="P20" s="20" t="n">
        <v>0</v>
      </c>
      <c r="Q20" s="18" t="s">
        <v>182</v>
      </c>
      <c r="R20" s="20" t="s">
        <v>182</v>
      </c>
      <c r="S20" s="18" t="n">
        <v>0</v>
      </c>
      <c r="T20" s="20" t="n">
        <v>0</v>
      </c>
      <c r="U20" s="18" t="n">
        <v>0</v>
      </c>
      <c r="V20" s="20" t="n">
        <v>0</v>
      </c>
      <c r="W20" s="18" t="n">
        <v>6.24051992</v>
      </c>
      <c r="X20" s="20" t="n">
        <v>0.40434819</v>
      </c>
    </row>
    <row r="21" spans="1:24">
      <c r="A21" s="15" t="s">
        <v>196</v>
      </c>
      <c r="B21" s="17" t="n">
        <v>5741</v>
      </c>
      <c r="C21" s="18">
        <f>(91.0/B21*100)</f>
        <v/>
      </c>
      <c r="D21" s="19" t="n">
        <v>5650</v>
      </c>
      <c r="E21" s="18" t="n">
        <v>86.72788384</v>
      </c>
      <c r="F21" s="20" t="n">
        <v>0.93721991</v>
      </c>
      <c r="G21" s="18" t="n">
        <v>5.05862277</v>
      </c>
      <c r="H21" s="20" t="n">
        <v>0.52961284</v>
      </c>
      <c r="I21" s="18" t="n">
        <v>2.49872575</v>
      </c>
      <c r="J21" s="20" t="n">
        <v>0.3479147</v>
      </c>
      <c r="K21" s="18" t="n">
        <v>0.82237886</v>
      </c>
      <c r="L21" s="20" t="n">
        <v>0.12798182</v>
      </c>
      <c r="M21" s="18" t="n">
        <v>1.25226673</v>
      </c>
      <c r="N21" s="20" t="n">
        <v>0.14184976</v>
      </c>
      <c r="O21" s="18" t="n">
        <v>0.18239946</v>
      </c>
      <c r="P21" s="20" t="n">
        <v>0.05714949</v>
      </c>
      <c r="Q21" s="18" t="s">
        <v>182</v>
      </c>
      <c r="R21" s="20" t="s">
        <v>182</v>
      </c>
      <c r="S21" s="18" t="n">
        <v>0</v>
      </c>
      <c r="T21" s="20" t="n">
        <v>0</v>
      </c>
      <c r="U21" s="18" t="n">
        <v>0</v>
      </c>
      <c r="V21" s="20" t="n">
        <v>0</v>
      </c>
      <c r="W21" s="18" t="n">
        <v>3.45772259</v>
      </c>
      <c r="X21" s="20" t="n">
        <v>0.25807858</v>
      </c>
    </row>
    <row r="22" spans="1:24">
      <c r="A22" s="15" t="s">
        <v>197</v>
      </c>
      <c r="B22" s="17" t="n">
        <v>6598</v>
      </c>
      <c r="C22" s="18">
        <f>(103.0/B22*100)</f>
        <v/>
      </c>
      <c r="D22" s="19" t="n">
        <v>6495</v>
      </c>
      <c r="E22" s="18" t="n">
        <v>53.12134612</v>
      </c>
      <c r="F22" s="20" t="n">
        <v>1.56403193</v>
      </c>
      <c r="G22" s="18" t="n">
        <v>12.17512028</v>
      </c>
      <c r="H22" s="20" t="n">
        <v>0.58880933</v>
      </c>
      <c r="I22" s="18" t="n">
        <v>7.03928129</v>
      </c>
      <c r="J22" s="20" t="n">
        <v>0.34534518</v>
      </c>
      <c r="K22" s="18" t="n">
        <v>3.55350753</v>
      </c>
      <c r="L22" s="20" t="n">
        <v>0.22821828</v>
      </c>
      <c r="M22" s="18" t="n">
        <v>3.48656144</v>
      </c>
      <c r="N22" s="20" t="n">
        <v>0.28343366</v>
      </c>
      <c r="O22" s="18" t="n">
        <v>2.35966529</v>
      </c>
      <c r="P22" s="20" t="n">
        <v>0.31586335</v>
      </c>
      <c r="Q22" s="18" t="s">
        <v>182</v>
      </c>
      <c r="R22" s="20" t="s">
        <v>182</v>
      </c>
      <c r="S22" s="18" t="n">
        <v>10.38869837</v>
      </c>
      <c r="T22" s="20" t="n">
        <v>1.34138073</v>
      </c>
      <c r="U22" s="18" t="n">
        <v>0</v>
      </c>
      <c r="V22" s="20" t="n">
        <v>0</v>
      </c>
      <c r="W22" s="18" t="n">
        <v>7.87581968</v>
      </c>
      <c r="X22" s="20" t="n">
        <v>0.69762974</v>
      </c>
    </row>
    <row r="23" spans="1:24">
      <c r="A23" s="15" t="s">
        <v>198</v>
      </c>
      <c r="B23" s="17" t="n">
        <v>11583</v>
      </c>
      <c r="C23" s="18">
        <f>(535.0/B23*100)</f>
        <v/>
      </c>
      <c r="D23" s="19" t="n">
        <v>11048</v>
      </c>
      <c r="E23" s="18" t="n">
        <v>67.25795788000001</v>
      </c>
      <c r="F23" s="20" t="n">
        <v>0.81925014</v>
      </c>
      <c r="G23" s="18" t="n">
        <v>9.76823475</v>
      </c>
      <c r="H23" s="20" t="n">
        <v>0.46115859</v>
      </c>
      <c r="I23" s="18" t="n">
        <v>8.149599009999999</v>
      </c>
      <c r="J23" s="20" t="n">
        <v>0.48980122</v>
      </c>
      <c r="K23" s="18" t="n">
        <v>4.3308031</v>
      </c>
      <c r="L23" s="20" t="n">
        <v>0.32295277</v>
      </c>
      <c r="M23" s="18" t="n">
        <v>3.25378563</v>
      </c>
      <c r="N23" s="20" t="n">
        <v>0.25865649</v>
      </c>
      <c r="O23" s="18" t="n">
        <v>0.42204124</v>
      </c>
      <c r="P23" s="20" t="n">
        <v>0.10190301</v>
      </c>
      <c r="Q23" s="18" t="s">
        <v>182</v>
      </c>
      <c r="R23" s="20" t="s">
        <v>182</v>
      </c>
      <c r="S23" s="18" t="n">
        <v>0</v>
      </c>
      <c r="T23" s="20" t="n">
        <v>0</v>
      </c>
      <c r="U23" s="18" t="n">
        <v>0</v>
      </c>
      <c r="V23" s="20" t="n">
        <v>0</v>
      </c>
      <c r="W23" s="18" t="n">
        <v>6.8175784</v>
      </c>
      <c r="X23" s="20" t="n">
        <v>0.48991747</v>
      </c>
    </row>
    <row r="24" spans="1:24">
      <c r="A24" s="15" t="s">
        <v>199</v>
      </c>
      <c r="B24" s="17" t="n">
        <v>6647</v>
      </c>
      <c r="C24" s="18">
        <f>(27.0/B24*100)</f>
        <v/>
      </c>
      <c r="D24" s="19" t="n">
        <v>6620</v>
      </c>
      <c r="E24" s="18" t="n">
        <v>92.49478994</v>
      </c>
      <c r="F24" s="20" t="n">
        <v>0.65435148</v>
      </c>
      <c r="G24" s="18" t="n">
        <v>2.34177298</v>
      </c>
      <c r="H24" s="20" t="n">
        <v>0.32015295</v>
      </c>
      <c r="I24" s="18" t="n">
        <v>1.56500813</v>
      </c>
      <c r="J24" s="20" t="n">
        <v>0.21345877</v>
      </c>
      <c r="K24" s="18" t="n">
        <v>0.48186904</v>
      </c>
      <c r="L24" s="20" t="n">
        <v>0.09570605</v>
      </c>
      <c r="M24" s="18" t="n">
        <v>0.40773701</v>
      </c>
      <c r="N24" s="20" t="n">
        <v>0.10432194</v>
      </c>
      <c r="O24" s="18" t="n">
        <v>0.74363052</v>
      </c>
      <c r="P24" s="20" t="n">
        <v>0.13573651</v>
      </c>
      <c r="Q24" s="18" t="s">
        <v>182</v>
      </c>
      <c r="R24" s="20" t="s">
        <v>182</v>
      </c>
      <c r="S24" s="18" t="n">
        <v>0</v>
      </c>
      <c r="T24" s="20" t="n">
        <v>0</v>
      </c>
      <c r="U24" s="18" t="n">
        <v>0</v>
      </c>
      <c r="V24" s="20" t="n">
        <v>0</v>
      </c>
      <c r="W24" s="18" t="n">
        <v>1.96519237</v>
      </c>
      <c r="X24" s="20" t="n">
        <v>0.28782388</v>
      </c>
    </row>
    <row r="25" spans="1:24">
      <c r="A25" s="15" t="s">
        <v>200</v>
      </c>
      <c r="B25" s="17" t="n">
        <v>5581</v>
      </c>
      <c r="C25" s="18">
        <f>(28.0/B25*100)</f>
        <v/>
      </c>
      <c r="D25" s="19" t="n">
        <v>5553</v>
      </c>
      <c r="E25" s="18" t="n">
        <v>87.52025513</v>
      </c>
      <c r="F25" s="20" t="n">
        <v>0.76499913</v>
      </c>
      <c r="G25" s="18" t="n">
        <v>6.08234543</v>
      </c>
      <c r="H25" s="20" t="n">
        <v>0.42543371</v>
      </c>
      <c r="I25" s="18" t="n">
        <v>4.09773676</v>
      </c>
      <c r="J25" s="20" t="n">
        <v>0.4135184</v>
      </c>
      <c r="K25" s="18" t="n">
        <v>0.80532987</v>
      </c>
      <c r="L25" s="20" t="n">
        <v>0.18151619</v>
      </c>
      <c r="M25" s="18" t="n">
        <v>0.49335471</v>
      </c>
      <c r="N25" s="20" t="n">
        <v>0.12399738</v>
      </c>
      <c r="O25" s="18" t="n">
        <v>0.26888821</v>
      </c>
      <c r="P25" s="20" t="n">
        <v>0.07687529999999999</v>
      </c>
      <c r="Q25" s="18" t="s">
        <v>182</v>
      </c>
      <c r="R25" s="20" t="s">
        <v>182</v>
      </c>
      <c r="S25" s="18" t="n">
        <v>0</v>
      </c>
      <c r="T25" s="20" t="n">
        <v>0</v>
      </c>
      <c r="U25" s="18" t="n">
        <v>0</v>
      </c>
      <c r="V25" s="20" t="n">
        <v>0</v>
      </c>
      <c r="W25" s="18" t="n">
        <v>0.73208989</v>
      </c>
      <c r="X25" s="20" t="n">
        <v>0.12875064</v>
      </c>
    </row>
    <row r="26" spans="1:24">
      <c r="A26" s="15" t="s">
        <v>201</v>
      </c>
      <c r="B26" s="17" t="n">
        <v>4869</v>
      </c>
      <c r="C26" s="18">
        <f>(108.0/B26*100)</f>
        <v/>
      </c>
      <c r="D26" s="19" t="n">
        <v>4761</v>
      </c>
      <c r="E26" s="18" t="n">
        <v>70.48709381</v>
      </c>
      <c r="F26" s="20" t="n">
        <v>0.7635848</v>
      </c>
      <c r="G26" s="18" t="n">
        <v>10.93976194</v>
      </c>
      <c r="H26" s="20" t="n">
        <v>0.47980873</v>
      </c>
      <c r="I26" s="18" t="n">
        <v>7.27832906</v>
      </c>
      <c r="J26" s="20" t="n">
        <v>0.40875063</v>
      </c>
      <c r="K26" s="18" t="n">
        <v>4.8191617</v>
      </c>
      <c r="L26" s="20" t="n">
        <v>0.36867976</v>
      </c>
      <c r="M26" s="18" t="n">
        <v>3.33950842</v>
      </c>
      <c r="N26" s="20" t="n">
        <v>0.28166125</v>
      </c>
      <c r="O26" s="18" t="n">
        <v>0</v>
      </c>
      <c r="P26" s="20" t="n">
        <v>0</v>
      </c>
      <c r="Q26" s="18" t="s">
        <v>182</v>
      </c>
      <c r="R26" s="20" t="s">
        <v>182</v>
      </c>
      <c r="S26" s="18" t="n">
        <v>0</v>
      </c>
      <c r="T26" s="20" t="n">
        <v>0</v>
      </c>
      <c r="U26" s="18" t="n">
        <v>0</v>
      </c>
      <c r="V26" s="20" t="n">
        <v>0</v>
      </c>
      <c r="W26" s="18" t="n">
        <v>3.13614507</v>
      </c>
      <c r="X26" s="20" t="n">
        <v>0.29388371</v>
      </c>
    </row>
    <row r="27" spans="1:24">
      <c r="A27" s="15" t="s">
        <v>202</v>
      </c>
      <c r="B27" s="17" t="n">
        <v>5299</v>
      </c>
      <c r="C27" s="18">
        <f>(207.0/B27*100)</f>
        <v/>
      </c>
      <c r="D27" s="19" t="n">
        <v>5092</v>
      </c>
      <c r="E27" s="18" t="n">
        <v>63.39499962</v>
      </c>
      <c r="F27" s="20" t="n">
        <v>0.6023435499999999</v>
      </c>
      <c r="G27" s="18" t="n">
        <v>9.33117809</v>
      </c>
      <c r="H27" s="20" t="n">
        <v>0.46642599</v>
      </c>
      <c r="I27" s="18" t="n">
        <v>7.97994247</v>
      </c>
      <c r="J27" s="20" t="n">
        <v>0.38842208</v>
      </c>
      <c r="K27" s="18" t="n">
        <v>3.51909035</v>
      </c>
      <c r="L27" s="20" t="n">
        <v>0.23833038</v>
      </c>
      <c r="M27" s="18" t="n">
        <v>3.45137439</v>
      </c>
      <c r="N27" s="20" t="n">
        <v>0.26108417</v>
      </c>
      <c r="O27" s="18" t="n">
        <v>1.2158131</v>
      </c>
      <c r="P27" s="20" t="n">
        <v>0.13703454</v>
      </c>
      <c r="Q27" s="18" t="s">
        <v>182</v>
      </c>
      <c r="R27" s="20" t="s">
        <v>182</v>
      </c>
      <c r="S27" s="18" t="n">
        <v>0</v>
      </c>
      <c r="T27" s="20" t="n">
        <v>0</v>
      </c>
      <c r="U27" s="18" t="n">
        <v>0</v>
      </c>
      <c r="V27" s="20" t="n">
        <v>0</v>
      </c>
      <c r="W27" s="18" t="n">
        <v>11.10760198</v>
      </c>
      <c r="X27" s="20" t="n">
        <v>0.4401105</v>
      </c>
    </row>
    <row r="28" spans="1:24">
      <c r="A28" s="15" t="s">
        <v>203</v>
      </c>
      <c r="B28" s="17" t="n">
        <v>7568</v>
      </c>
      <c r="C28" s="18">
        <f>(141.0/B28*100)</f>
        <v/>
      </c>
      <c r="D28" s="19" t="n">
        <v>7427</v>
      </c>
      <c r="E28" s="18" t="n">
        <v>71.78361271</v>
      </c>
      <c r="F28" s="20" t="n">
        <v>1.07733469</v>
      </c>
      <c r="G28" s="18" t="n">
        <v>10.45229569</v>
      </c>
      <c r="H28" s="20" t="n">
        <v>0.51523988</v>
      </c>
      <c r="I28" s="18" t="n">
        <v>7.35655368</v>
      </c>
      <c r="J28" s="20" t="n">
        <v>0.40188905</v>
      </c>
      <c r="K28" s="18" t="n">
        <v>3.72204101</v>
      </c>
      <c r="L28" s="20" t="n">
        <v>0.28255203</v>
      </c>
      <c r="M28" s="18" t="n">
        <v>2.20029673</v>
      </c>
      <c r="N28" s="20" t="n">
        <v>0.27675569</v>
      </c>
      <c r="O28" s="18" t="n">
        <v>2.26413761</v>
      </c>
      <c r="P28" s="20" t="n">
        <v>0.33124068</v>
      </c>
      <c r="Q28" s="18" t="s">
        <v>182</v>
      </c>
      <c r="R28" s="20" t="s">
        <v>182</v>
      </c>
      <c r="S28" s="18" t="n">
        <v>0</v>
      </c>
      <c r="T28" s="20" t="n">
        <v>0</v>
      </c>
      <c r="U28" s="18" t="n">
        <v>0</v>
      </c>
      <c r="V28" s="20" t="n">
        <v>0</v>
      </c>
      <c r="W28" s="18" t="n">
        <v>2.22106256</v>
      </c>
      <c r="X28" s="20" t="n">
        <v>0.37446335</v>
      </c>
    </row>
    <row r="29" spans="1:24">
      <c r="A29" s="15" t="s">
        <v>204</v>
      </c>
      <c r="B29" s="17" t="n">
        <v>5385</v>
      </c>
      <c r="C29" s="18">
        <f>(37.0/B29*100)</f>
        <v/>
      </c>
      <c r="D29" s="19" t="n">
        <v>5348</v>
      </c>
      <c r="E29" s="18" t="n">
        <v>65.22067010000001</v>
      </c>
      <c r="F29" s="20" t="n">
        <v>0.76449439</v>
      </c>
      <c r="G29" s="18" t="n">
        <v>10.68262224</v>
      </c>
      <c r="H29" s="20" t="n">
        <v>0.5209614</v>
      </c>
      <c r="I29" s="18" t="n">
        <v>10.43685339</v>
      </c>
      <c r="J29" s="20" t="n">
        <v>0.45879004</v>
      </c>
      <c r="K29" s="18" t="n">
        <v>5.52169942</v>
      </c>
      <c r="L29" s="20" t="n">
        <v>0.31249478</v>
      </c>
      <c r="M29" s="18" t="n">
        <v>3.12964099</v>
      </c>
      <c r="N29" s="20" t="n">
        <v>0.2680044</v>
      </c>
      <c r="O29" s="18" t="n">
        <v>0.11230563</v>
      </c>
      <c r="P29" s="20" t="n">
        <v>0.03615354</v>
      </c>
      <c r="Q29" s="18" t="s">
        <v>182</v>
      </c>
      <c r="R29" s="20" t="s">
        <v>182</v>
      </c>
      <c r="S29" s="18" t="n">
        <v>2.76962022</v>
      </c>
      <c r="T29" s="20" t="n">
        <v>0.2415476</v>
      </c>
      <c r="U29" s="18" t="n">
        <v>0</v>
      </c>
      <c r="V29" s="20" t="n">
        <v>0</v>
      </c>
      <c r="W29" s="18" t="n">
        <v>2.12658802</v>
      </c>
      <c r="X29" s="20" t="n">
        <v>0.29717607</v>
      </c>
    </row>
    <row r="30" spans="1:24">
      <c r="A30" s="15" t="s">
        <v>205</v>
      </c>
      <c r="B30" s="17" t="n">
        <v>4520</v>
      </c>
      <c r="C30" s="18">
        <f>(618.0/B30*100)</f>
        <v/>
      </c>
      <c r="D30" s="19" t="n">
        <v>3902</v>
      </c>
      <c r="E30" s="18" t="n">
        <v>64.94072606</v>
      </c>
      <c r="F30" s="20" t="n">
        <v>1.30928775</v>
      </c>
      <c r="G30" s="18" t="n">
        <v>10.05723135</v>
      </c>
      <c r="H30" s="20" t="n">
        <v>0.5158924</v>
      </c>
      <c r="I30" s="18" t="n">
        <v>9.34361958</v>
      </c>
      <c r="J30" s="20" t="n">
        <v>0.65111028</v>
      </c>
      <c r="K30" s="18" t="n">
        <v>4.3525327</v>
      </c>
      <c r="L30" s="20" t="n">
        <v>0.3785204</v>
      </c>
      <c r="M30" s="18" t="n">
        <v>3.20401655</v>
      </c>
      <c r="N30" s="20" t="n">
        <v>0.29909515</v>
      </c>
      <c r="O30" s="18" t="n">
        <v>0.81601138</v>
      </c>
      <c r="P30" s="20" t="n">
        <v>0.15799947</v>
      </c>
      <c r="Q30" s="18" t="s">
        <v>182</v>
      </c>
      <c r="R30" s="20" t="s">
        <v>182</v>
      </c>
      <c r="S30" s="18" t="n">
        <v>0</v>
      </c>
      <c r="T30" s="20" t="n">
        <v>0</v>
      </c>
      <c r="U30" s="18" t="n">
        <v>0</v>
      </c>
      <c r="V30" s="20" t="n">
        <v>0</v>
      </c>
      <c r="W30" s="18" t="n">
        <v>7.28586238</v>
      </c>
      <c r="X30" s="20" t="n">
        <v>0.67520385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77.58663242999999</v>
      </c>
      <c r="F32" s="20" t="n">
        <v>0.88471971</v>
      </c>
      <c r="G32" s="18" t="n">
        <v>7.56490456</v>
      </c>
      <c r="H32" s="20" t="n">
        <v>0.46300933</v>
      </c>
      <c r="I32" s="18" t="n">
        <v>5.81256929</v>
      </c>
      <c r="J32" s="20" t="n">
        <v>0.39826645</v>
      </c>
      <c r="K32" s="18" t="n">
        <v>2.87381475</v>
      </c>
      <c r="L32" s="20" t="n">
        <v>0.30276632</v>
      </c>
      <c r="M32" s="18" t="n">
        <v>2.73203279</v>
      </c>
      <c r="N32" s="20" t="n">
        <v>0.2839306</v>
      </c>
      <c r="O32" s="18" t="n">
        <v>0.34537035</v>
      </c>
      <c r="P32" s="20" t="n">
        <v>0.08413879</v>
      </c>
      <c r="Q32" s="18" t="s">
        <v>182</v>
      </c>
      <c r="R32" s="20" t="s">
        <v>182</v>
      </c>
      <c r="S32" s="18" t="n">
        <v>0</v>
      </c>
      <c r="T32" s="20" t="n">
        <v>0</v>
      </c>
      <c r="U32" s="18" t="n">
        <v>0</v>
      </c>
      <c r="V32" s="20" t="n">
        <v>0</v>
      </c>
      <c r="W32" s="18" t="n">
        <v>3.08467584</v>
      </c>
      <c r="X32" s="20" t="n">
        <v>0.31351819</v>
      </c>
    </row>
    <row r="33" spans="1:24">
      <c r="A33" s="15" t="s">
        <v>208</v>
      </c>
      <c r="B33" s="17" t="n">
        <v>7325</v>
      </c>
      <c r="C33" s="18">
        <f>(254.0/B33*100)</f>
        <v/>
      </c>
      <c r="D33" s="19" t="n">
        <v>7071</v>
      </c>
      <c r="E33" s="18" t="n">
        <v>72.56977743</v>
      </c>
      <c r="F33" s="20" t="n">
        <v>0.86601847</v>
      </c>
      <c r="G33" s="18" t="n">
        <v>9.132866590000001</v>
      </c>
      <c r="H33" s="20" t="n">
        <v>0.46493149</v>
      </c>
      <c r="I33" s="18" t="n">
        <v>7.22970087</v>
      </c>
      <c r="J33" s="20" t="n">
        <v>0.43804531</v>
      </c>
      <c r="K33" s="18" t="n">
        <v>4.3539857</v>
      </c>
      <c r="L33" s="20" t="n">
        <v>0.25815841</v>
      </c>
      <c r="M33" s="18" t="n">
        <v>2.78249361</v>
      </c>
      <c r="N33" s="20" t="n">
        <v>0.23075182</v>
      </c>
      <c r="O33" s="18" t="n">
        <v>0.23170857</v>
      </c>
      <c r="P33" s="20" t="n">
        <v>0.0611756</v>
      </c>
      <c r="Q33" s="18" t="s">
        <v>182</v>
      </c>
      <c r="R33" s="20" t="s">
        <v>182</v>
      </c>
      <c r="S33" s="18" t="n">
        <v>0</v>
      </c>
      <c r="T33" s="20" t="n">
        <v>0</v>
      </c>
      <c r="U33" s="18" t="n">
        <v>0</v>
      </c>
      <c r="V33" s="20" t="n">
        <v>0</v>
      </c>
      <c r="W33" s="18" t="n">
        <v>3.69946724</v>
      </c>
      <c r="X33" s="20" t="n">
        <v>0.33563796</v>
      </c>
    </row>
    <row r="34" spans="1:24">
      <c r="A34" s="15" t="s">
        <v>209</v>
      </c>
      <c r="B34" s="17" t="n">
        <v>6350</v>
      </c>
      <c r="C34" s="18">
        <f>(94.0/B34*100)</f>
        <v/>
      </c>
      <c r="D34" s="19" t="n">
        <v>6256</v>
      </c>
      <c r="E34" s="18" t="n">
        <v>51.14358986</v>
      </c>
      <c r="F34" s="20" t="n">
        <v>1.07311294</v>
      </c>
      <c r="G34" s="18" t="n">
        <v>17.25032478</v>
      </c>
      <c r="H34" s="20" t="n">
        <v>0.5957777399999999</v>
      </c>
      <c r="I34" s="18" t="n">
        <v>11.07971686</v>
      </c>
      <c r="J34" s="20" t="n">
        <v>0.5057249700000001</v>
      </c>
      <c r="K34" s="18" t="n">
        <v>5.04575288</v>
      </c>
      <c r="L34" s="20" t="n">
        <v>0.2986838</v>
      </c>
      <c r="M34" s="18" t="n">
        <v>5.16839857</v>
      </c>
      <c r="N34" s="20" t="n">
        <v>0.31305963</v>
      </c>
      <c r="O34" s="18" t="n">
        <v>1.167785</v>
      </c>
      <c r="P34" s="20" t="n">
        <v>0.13813466</v>
      </c>
      <c r="Q34" s="18" t="s">
        <v>182</v>
      </c>
      <c r="R34" s="20" t="s">
        <v>182</v>
      </c>
      <c r="S34" s="18" t="n">
        <v>2.58271473</v>
      </c>
      <c r="T34" s="20" t="n">
        <v>0.5357605</v>
      </c>
      <c r="U34" s="18" t="n">
        <v>0</v>
      </c>
      <c r="V34" s="20" t="n">
        <v>0</v>
      </c>
      <c r="W34" s="18" t="n">
        <v>6.56171733</v>
      </c>
      <c r="X34" s="20" t="n">
        <v>0.58570526</v>
      </c>
    </row>
    <row r="35" spans="1:24">
      <c r="A35" s="15" t="s">
        <v>210</v>
      </c>
      <c r="B35" s="17" t="n">
        <v>6406</v>
      </c>
      <c r="C35" s="18">
        <f>(85.0/B35*100)</f>
        <v/>
      </c>
      <c r="D35" s="19" t="n">
        <v>6321</v>
      </c>
      <c r="E35" s="18" t="n">
        <v>65.23278209</v>
      </c>
      <c r="F35" s="20" t="n">
        <v>0.6301649499999999</v>
      </c>
      <c r="G35" s="18" t="n">
        <v>12.74367786</v>
      </c>
      <c r="H35" s="20" t="n">
        <v>0.47803412</v>
      </c>
      <c r="I35" s="18" t="n">
        <v>9.20946889</v>
      </c>
      <c r="J35" s="20" t="n">
        <v>0.40555302</v>
      </c>
      <c r="K35" s="18" t="n">
        <v>3.9945883</v>
      </c>
      <c r="L35" s="20" t="n">
        <v>0.26595758</v>
      </c>
      <c r="M35" s="18" t="n">
        <v>2.70477573</v>
      </c>
      <c r="N35" s="20" t="n">
        <v>0.23818791</v>
      </c>
      <c r="O35" s="18" t="n">
        <v>0.52996705</v>
      </c>
      <c r="P35" s="20" t="n">
        <v>0.09334579</v>
      </c>
      <c r="Q35" s="18" t="s">
        <v>182</v>
      </c>
      <c r="R35" s="20" t="s">
        <v>182</v>
      </c>
      <c r="S35" s="18" t="n">
        <v>1.04517571</v>
      </c>
      <c r="T35" s="20" t="n">
        <v>0.05708772</v>
      </c>
      <c r="U35" s="18" t="n">
        <v>0</v>
      </c>
      <c r="V35" s="20" t="n">
        <v>0</v>
      </c>
      <c r="W35" s="18" t="n">
        <v>4.53956438</v>
      </c>
      <c r="X35" s="20" t="n">
        <v>0.2411092</v>
      </c>
    </row>
    <row r="36" spans="1:24">
      <c r="A36" s="15" t="s">
        <v>211</v>
      </c>
      <c r="B36" s="17" t="n">
        <v>6736</v>
      </c>
      <c r="C36" s="18">
        <f>(67.0/B36*100)</f>
        <v/>
      </c>
      <c r="D36" s="19" t="n">
        <v>6669</v>
      </c>
      <c r="E36" s="18" t="n">
        <v>69.24157932999999</v>
      </c>
      <c r="F36" s="20" t="n">
        <v>1.33940652</v>
      </c>
      <c r="G36" s="18" t="n">
        <v>12.03106396</v>
      </c>
      <c r="H36" s="20" t="n">
        <v>0.58400743</v>
      </c>
      <c r="I36" s="18" t="n">
        <v>8.175634219999999</v>
      </c>
      <c r="J36" s="20" t="n">
        <v>0.6077465399999999</v>
      </c>
      <c r="K36" s="18" t="n">
        <v>3.97429282</v>
      </c>
      <c r="L36" s="20" t="n">
        <v>0.35423396</v>
      </c>
      <c r="M36" s="18" t="n">
        <v>2.04364429</v>
      </c>
      <c r="N36" s="20" t="n">
        <v>0.2553576</v>
      </c>
      <c r="O36" s="18" t="n">
        <v>0.41658434</v>
      </c>
      <c r="P36" s="20" t="n">
        <v>0.08148635</v>
      </c>
      <c r="Q36" s="18" t="s">
        <v>182</v>
      </c>
      <c r="R36" s="20" t="s">
        <v>182</v>
      </c>
      <c r="S36" s="18" t="n">
        <v>0</v>
      </c>
      <c r="T36" s="20" t="n">
        <v>0</v>
      </c>
      <c r="U36" s="18" t="n">
        <v>0</v>
      </c>
      <c r="V36" s="20" t="n">
        <v>0</v>
      </c>
      <c r="W36" s="18" t="n">
        <v>4.11720106</v>
      </c>
      <c r="X36" s="20" t="n">
        <v>0.31719207</v>
      </c>
    </row>
    <row r="37" spans="1:24">
      <c r="A37" s="15" t="s">
        <v>212</v>
      </c>
      <c r="B37" s="17" t="n">
        <v>5458</v>
      </c>
      <c r="C37" s="18">
        <f>(306.0/B37*100)</f>
        <v/>
      </c>
      <c r="D37" s="19" t="n">
        <v>5152</v>
      </c>
      <c r="E37" s="18" t="n">
        <v>52.08456037</v>
      </c>
      <c r="F37" s="20" t="n">
        <v>1.476065</v>
      </c>
      <c r="G37" s="18" t="n">
        <v>12.44171483</v>
      </c>
      <c r="H37" s="20" t="n">
        <v>0.71342891</v>
      </c>
      <c r="I37" s="18" t="n">
        <v>12.24032268</v>
      </c>
      <c r="J37" s="20" t="n">
        <v>0.53993735</v>
      </c>
      <c r="K37" s="18" t="n">
        <v>7.03496757</v>
      </c>
      <c r="L37" s="20" t="n">
        <v>0.48659008</v>
      </c>
      <c r="M37" s="18" t="n">
        <v>4.61712346</v>
      </c>
      <c r="N37" s="20" t="n">
        <v>0.33526946</v>
      </c>
      <c r="O37" s="18" t="n">
        <v>0.79305306</v>
      </c>
      <c r="P37" s="20" t="n">
        <v>0.14061226</v>
      </c>
      <c r="Q37" s="18" t="s">
        <v>182</v>
      </c>
      <c r="R37" s="20" t="s">
        <v>182</v>
      </c>
      <c r="S37" s="18" t="n">
        <v>0</v>
      </c>
      <c r="T37" s="20" t="n">
        <v>0</v>
      </c>
      <c r="U37" s="18" t="n">
        <v>0</v>
      </c>
      <c r="V37" s="20" t="n">
        <v>0</v>
      </c>
      <c r="W37" s="18" t="n">
        <v>10.78825803</v>
      </c>
      <c r="X37" s="20" t="n">
        <v>0.94696129</v>
      </c>
    </row>
    <row r="38" spans="1:24">
      <c r="A38" s="15" t="s">
        <v>213</v>
      </c>
      <c r="B38" s="17" t="n">
        <v>5860</v>
      </c>
      <c r="C38" s="18">
        <f>(75.0/B38*100)</f>
        <v/>
      </c>
      <c r="D38" s="19" t="n">
        <v>5785</v>
      </c>
      <c r="E38" s="18" t="n">
        <v>68.93083405</v>
      </c>
      <c r="F38" s="20" t="n">
        <v>1.2498745</v>
      </c>
      <c r="G38" s="18" t="n">
        <v>11.07155044</v>
      </c>
      <c r="H38" s="20" t="n">
        <v>0.75273176</v>
      </c>
      <c r="I38" s="18" t="n">
        <v>6.73586084</v>
      </c>
      <c r="J38" s="20" t="n">
        <v>0.37313266</v>
      </c>
      <c r="K38" s="18" t="n">
        <v>2.48401574</v>
      </c>
      <c r="L38" s="20" t="n">
        <v>0.3089386</v>
      </c>
      <c r="M38" s="18" t="n">
        <v>2.0031046</v>
      </c>
      <c r="N38" s="20" t="n">
        <v>0.25881091</v>
      </c>
      <c r="O38" s="18" t="n">
        <v>0.63992822</v>
      </c>
      <c r="P38" s="20" t="n">
        <v>0.12672711</v>
      </c>
      <c r="Q38" s="18" t="s">
        <v>182</v>
      </c>
      <c r="R38" s="20" t="s">
        <v>182</v>
      </c>
      <c r="S38" s="18" t="n">
        <v>0</v>
      </c>
      <c r="T38" s="20" t="n">
        <v>0</v>
      </c>
      <c r="U38" s="18" t="n">
        <v>0</v>
      </c>
      <c r="V38" s="20" t="n">
        <v>0</v>
      </c>
      <c r="W38" s="18" t="n">
        <v>8.13470611</v>
      </c>
      <c r="X38" s="20" t="n">
        <v>0.59281361</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69.2132529</v>
      </c>
      <c r="F40" s="20" t="n">
        <v>1.1959333</v>
      </c>
      <c r="G40" s="18" t="n">
        <v>5.70591196</v>
      </c>
      <c r="H40" s="20" t="n">
        <v>0.42324704</v>
      </c>
      <c r="I40" s="18" t="n">
        <v>5.02277856</v>
      </c>
      <c r="J40" s="20" t="n">
        <v>0.40735818</v>
      </c>
      <c r="K40" s="18" t="n">
        <v>2.05452672</v>
      </c>
      <c r="L40" s="20" t="n">
        <v>0.2555432</v>
      </c>
      <c r="M40" s="18" t="n">
        <v>2.27346393</v>
      </c>
      <c r="N40" s="20" t="n">
        <v>0.24952779</v>
      </c>
      <c r="O40" s="18" t="n">
        <v>0.41431395</v>
      </c>
      <c r="P40" s="20" t="n">
        <v>0.09618943000000001</v>
      </c>
      <c r="Q40" s="18" t="s">
        <v>182</v>
      </c>
      <c r="R40" s="20" t="s">
        <v>182</v>
      </c>
      <c r="S40" s="18" t="n">
        <v>9.01702427</v>
      </c>
      <c r="T40" s="20" t="n">
        <v>0.20109403</v>
      </c>
      <c r="U40" s="18" t="n">
        <v>0</v>
      </c>
      <c r="V40" s="20" t="n">
        <v>0</v>
      </c>
      <c r="W40" s="18" t="n">
        <v>6.29872772</v>
      </c>
      <c r="X40" s="20" t="n">
        <v>0.7942471800000001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45.77740996</v>
      </c>
      <c r="F46" s="20" t="n">
        <v>1.08009726</v>
      </c>
      <c r="G46" s="18" t="n">
        <v>6.19225734</v>
      </c>
      <c r="H46" s="20" t="n">
        <v>0.25424113</v>
      </c>
      <c r="I46" s="18" t="n">
        <v>4.05529427</v>
      </c>
      <c r="J46" s="20" t="n">
        <v>0.21950805</v>
      </c>
      <c r="K46" s="18" t="n">
        <v>2.79169828</v>
      </c>
      <c r="L46" s="20" t="n">
        <v>0.16485069</v>
      </c>
      <c r="M46" s="18" t="n">
        <v>2.52435052</v>
      </c>
      <c r="N46" s="20" t="n">
        <v>0.15444771</v>
      </c>
      <c r="O46" s="18" t="n">
        <v>1.14332785</v>
      </c>
      <c r="P46" s="20" t="n">
        <v>0.10192954</v>
      </c>
      <c r="Q46" s="18" t="s">
        <v>182</v>
      </c>
      <c r="R46" s="20" t="s">
        <v>182</v>
      </c>
      <c r="S46" s="18" t="n">
        <v>0</v>
      </c>
      <c r="T46" s="20" t="n">
        <v>0</v>
      </c>
      <c r="U46" s="18" t="n">
        <v>0</v>
      </c>
      <c r="V46" s="20" t="n">
        <v>0</v>
      </c>
      <c r="W46" s="18" t="n">
        <v>37.51566177</v>
      </c>
      <c r="X46" s="20" t="n">
        <v>1.25557242</v>
      </c>
    </row>
    <row r="47" spans="1:24">
      <c r="A47" s="15" t="s">
        <v>222</v>
      </c>
      <c r="B47" s="17" t="n">
        <v>5928</v>
      </c>
      <c r="C47" s="18">
        <f>(197.0/B47*100)</f>
        <v/>
      </c>
      <c r="D47" s="19" t="n">
        <v>5731</v>
      </c>
      <c r="E47" s="18" t="n">
        <v>47.56686145</v>
      </c>
      <c r="F47" s="20" t="n">
        <v>1.54507695</v>
      </c>
      <c r="G47" s="18" t="n">
        <v>10.9636192</v>
      </c>
      <c r="H47" s="20" t="n">
        <v>0.47007111</v>
      </c>
      <c r="I47" s="18" t="n">
        <v>8.871430780000001</v>
      </c>
      <c r="J47" s="20" t="n">
        <v>0.4102028</v>
      </c>
      <c r="K47" s="18" t="n">
        <v>7.48813818</v>
      </c>
      <c r="L47" s="20" t="n">
        <v>0.28057233</v>
      </c>
      <c r="M47" s="18" t="n">
        <v>7.29743164</v>
      </c>
      <c r="N47" s="20" t="n">
        <v>0.39484235</v>
      </c>
      <c r="O47" s="18" t="n">
        <v>1.44739225</v>
      </c>
      <c r="P47" s="20" t="n">
        <v>0.18882754</v>
      </c>
      <c r="Q47" s="18" t="s">
        <v>182</v>
      </c>
      <c r="R47" s="20" t="s">
        <v>182</v>
      </c>
      <c r="S47" s="18" t="n">
        <v>0</v>
      </c>
      <c r="T47" s="20" t="n">
        <v>0</v>
      </c>
      <c r="U47" s="18" t="n">
        <v>0</v>
      </c>
      <c r="V47" s="20" t="n">
        <v>0</v>
      </c>
      <c r="W47" s="18" t="n">
        <v>16.36512649</v>
      </c>
      <c r="X47" s="20" t="n">
        <v>1.06888318</v>
      </c>
    </row>
    <row r="48" spans="1:24">
      <c r="A48" s="15" t="s">
        <v>223</v>
      </c>
      <c r="B48" s="17" t="n">
        <v>9841</v>
      </c>
      <c r="C48" s="18">
        <f>(19.0/B48*100)</f>
        <v/>
      </c>
      <c r="D48" s="19" t="n">
        <v>9822</v>
      </c>
      <c r="E48" s="18" t="n">
        <v>85.27576006</v>
      </c>
      <c r="F48" s="20" t="n">
        <v>0.96730038</v>
      </c>
      <c r="G48" s="18" t="n">
        <v>5.33795474</v>
      </c>
      <c r="H48" s="20" t="n">
        <v>0.31981106</v>
      </c>
      <c r="I48" s="18" t="n">
        <v>3.68129397</v>
      </c>
      <c r="J48" s="20" t="n">
        <v>0.34201644</v>
      </c>
      <c r="K48" s="18" t="n">
        <v>0.85469021</v>
      </c>
      <c r="L48" s="20" t="n">
        <v>0.13416396</v>
      </c>
      <c r="M48" s="18" t="n">
        <v>1.20299258</v>
      </c>
      <c r="N48" s="20" t="n">
        <v>0.15667396</v>
      </c>
      <c r="O48" s="18" t="n">
        <v>2.15559195</v>
      </c>
      <c r="P48" s="20" t="n">
        <v>0.33339127</v>
      </c>
      <c r="Q48" s="18" t="s">
        <v>182</v>
      </c>
      <c r="R48" s="20" t="s">
        <v>182</v>
      </c>
      <c r="S48" s="18" t="n">
        <v>0</v>
      </c>
      <c r="T48" s="20" t="n">
        <v>0</v>
      </c>
      <c r="U48" s="18" t="n">
        <v>0</v>
      </c>
      <c r="V48" s="20" t="n">
        <v>0</v>
      </c>
      <c r="W48" s="18" t="n">
        <v>1.49171648</v>
      </c>
      <c r="X48" s="20" t="n">
        <v>0.41966897</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56.620467</v>
      </c>
      <c r="F50" s="20" t="n">
        <v>1.01810098</v>
      </c>
      <c r="G50" s="18" t="n">
        <v>12.81700673</v>
      </c>
      <c r="H50" s="20" t="n">
        <v>0.41700829</v>
      </c>
      <c r="I50" s="18" t="n">
        <v>10.5866827</v>
      </c>
      <c r="J50" s="20" t="n">
        <v>0.45975252</v>
      </c>
      <c r="K50" s="18" t="n">
        <v>6.98797103</v>
      </c>
      <c r="L50" s="20" t="n">
        <v>0.38285811</v>
      </c>
      <c r="M50" s="18" t="n">
        <v>3.79116411</v>
      </c>
      <c r="N50" s="20" t="n">
        <v>0.2671442</v>
      </c>
      <c r="O50" s="18" t="n">
        <v>1.75805608</v>
      </c>
      <c r="P50" s="20" t="n">
        <v>0.26628678</v>
      </c>
      <c r="Q50" s="18" t="s">
        <v>182</v>
      </c>
      <c r="R50" s="20" t="s">
        <v>182</v>
      </c>
      <c r="S50" s="18" t="n">
        <v>0</v>
      </c>
      <c r="T50" s="20" t="n">
        <v>0</v>
      </c>
      <c r="U50" s="18" t="n">
        <v>0</v>
      </c>
      <c r="V50" s="20" t="n">
        <v>0</v>
      </c>
      <c r="W50" s="18" t="n">
        <v>7.43865235</v>
      </c>
      <c r="X50" s="20" t="n">
        <v>0.68081806</v>
      </c>
    </row>
    <row r="51" spans="1:24">
      <c r="A51" s="15" t="s">
        <v>226</v>
      </c>
      <c r="B51" s="17" t="n">
        <v>6866</v>
      </c>
      <c r="C51" s="18">
        <f>(116.0/B51*100)</f>
        <v/>
      </c>
      <c r="D51" s="19" t="n">
        <v>6750</v>
      </c>
      <c r="E51" s="18" t="n">
        <v>58.79424316</v>
      </c>
      <c r="F51" s="20" t="n">
        <v>1.50630259</v>
      </c>
      <c r="G51" s="18" t="n">
        <v>6.51132704</v>
      </c>
      <c r="H51" s="20" t="n">
        <v>0.43843346</v>
      </c>
      <c r="I51" s="18" t="n">
        <v>5.52723743</v>
      </c>
      <c r="J51" s="20" t="n">
        <v>0.38849663</v>
      </c>
      <c r="K51" s="18" t="n">
        <v>3.82755286</v>
      </c>
      <c r="L51" s="20" t="n">
        <v>0.27220839</v>
      </c>
      <c r="M51" s="18" t="n">
        <v>3.1834707</v>
      </c>
      <c r="N51" s="20" t="n">
        <v>0.26627259</v>
      </c>
      <c r="O51" s="18" t="n">
        <v>0.58297253</v>
      </c>
      <c r="P51" s="20" t="n">
        <v>0.10102507</v>
      </c>
      <c r="Q51" s="18" t="s">
        <v>182</v>
      </c>
      <c r="R51" s="20" t="s">
        <v>182</v>
      </c>
      <c r="S51" s="18" t="n">
        <v>10.58088132</v>
      </c>
      <c r="T51" s="20" t="n">
        <v>0.6125338</v>
      </c>
      <c r="U51" s="18" t="n">
        <v>0</v>
      </c>
      <c r="V51" s="20" t="n">
        <v>0</v>
      </c>
      <c r="W51" s="18" t="n">
        <v>10.99231496</v>
      </c>
      <c r="X51" s="20" t="n">
        <v>1.28106779</v>
      </c>
    </row>
    <row r="52" spans="1:24">
      <c r="A52" s="15" t="s">
        <v>227</v>
      </c>
      <c r="B52" s="17" t="n">
        <v>5809</v>
      </c>
      <c r="C52" s="18">
        <f>(120.0/B52*100)</f>
        <v/>
      </c>
      <c r="D52" s="19" t="n">
        <v>5689</v>
      </c>
      <c r="E52" s="18" t="n">
        <v>73.00830628999999</v>
      </c>
      <c r="F52" s="20" t="n">
        <v>1.15446598</v>
      </c>
      <c r="G52" s="18" t="n">
        <v>8.457681409999999</v>
      </c>
      <c r="H52" s="20" t="n">
        <v>0.36656232</v>
      </c>
      <c r="I52" s="18" t="n">
        <v>6.2106747</v>
      </c>
      <c r="J52" s="20" t="n">
        <v>0.43971505</v>
      </c>
      <c r="K52" s="18" t="n">
        <v>3.36809027</v>
      </c>
      <c r="L52" s="20" t="n">
        <v>0.29517603</v>
      </c>
      <c r="M52" s="18" t="n">
        <v>3.04261452</v>
      </c>
      <c r="N52" s="20" t="n">
        <v>0.25258722</v>
      </c>
      <c r="O52" s="18" t="n">
        <v>0.34065656</v>
      </c>
      <c r="P52" s="20" t="n">
        <v>0.08847263</v>
      </c>
      <c r="Q52" s="18" t="s">
        <v>182</v>
      </c>
      <c r="R52" s="20" t="s">
        <v>182</v>
      </c>
      <c r="S52" s="18" t="n">
        <v>0</v>
      </c>
      <c r="T52" s="20" t="n">
        <v>0</v>
      </c>
      <c r="U52" s="18" t="n">
        <v>0</v>
      </c>
      <c r="V52" s="20" t="n">
        <v>0</v>
      </c>
      <c r="W52" s="18" t="n">
        <v>5.57197625</v>
      </c>
      <c r="X52" s="20" t="n">
        <v>0.52677414</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56.59063702</v>
      </c>
      <c r="F54" s="20" t="n">
        <v>1.2813748</v>
      </c>
      <c r="G54" s="18" t="n">
        <v>10.58022408</v>
      </c>
      <c r="H54" s="20" t="n">
        <v>0.60167106</v>
      </c>
      <c r="I54" s="18" t="n">
        <v>6.29631341</v>
      </c>
      <c r="J54" s="20" t="n">
        <v>0.45176223</v>
      </c>
      <c r="K54" s="18" t="n">
        <v>5.34942699</v>
      </c>
      <c r="L54" s="20" t="n">
        <v>0.38470584</v>
      </c>
      <c r="M54" s="18" t="n">
        <v>3.54446688</v>
      </c>
      <c r="N54" s="20" t="n">
        <v>0.33481823</v>
      </c>
      <c r="O54" s="18" t="n">
        <v>3.38301062</v>
      </c>
      <c r="P54" s="20" t="n">
        <v>0.32666021</v>
      </c>
      <c r="Q54" s="18" t="s">
        <v>182</v>
      </c>
      <c r="R54" s="20" t="s">
        <v>182</v>
      </c>
      <c r="S54" s="18" t="n">
        <v>0</v>
      </c>
      <c r="T54" s="20" t="n">
        <v>0</v>
      </c>
      <c r="U54" s="18" t="n">
        <v>0</v>
      </c>
      <c r="V54" s="20" t="n">
        <v>0</v>
      </c>
      <c r="W54" s="18" t="n">
        <v>14.255921</v>
      </c>
      <c r="X54" s="20" t="n">
        <v>1.0603401</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75.93545763</v>
      </c>
      <c r="F56" s="20" t="n">
        <v>0.9995530500000001</v>
      </c>
      <c r="G56" s="18" t="n">
        <v>10.54063346</v>
      </c>
      <c r="H56" s="20" t="n">
        <v>0.45692078</v>
      </c>
      <c r="I56" s="18" t="n">
        <v>6.93254618</v>
      </c>
      <c r="J56" s="20" t="n">
        <v>0.51235865</v>
      </c>
      <c r="K56" s="18" t="n">
        <v>1.97299552</v>
      </c>
      <c r="L56" s="20" t="n">
        <v>0.20961591</v>
      </c>
      <c r="M56" s="18" t="n">
        <v>2.49610925</v>
      </c>
      <c r="N56" s="20" t="n">
        <v>0.26238977</v>
      </c>
      <c r="O56" s="18" t="n">
        <v>0.86031267</v>
      </c>
      <c r="P56" s="20" t="n">
        <v>0.13753162</v>
      </c>
      <c r="Q56" s="18" t="s">
        <v>182</v>
      </c>
      <c r="R56" s="20" t="s">
        <v>182</v>
      </c>
      <c r="S56" s="18" t="n">
        <v>0</v>
      </c>
      <c r="T56" s="20" t="n">
        <v>0</v>
      </c>
      <c r="U56" s="18" t="n">
        <v>0</v>
      </c>
      <c r="V56" s="20" t="n">
        <v>0</v>
      </c>
      <c r="W56" s="18" t="n">
        <v>1.2619453</v>
      </c>
      <c r="X56" s="20" t="n">
        <v>0.24567471</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65.54864041</v>
      </c>
      <c r="F61" s="20" t="n">
        <v>1.05972476</v>
      </c>
      <c r="G61" s="18" t="n">
        <v>11.0016632</v>
      </c>
      <c r="H61" s="20" t="n">
        <v>0.46837249</v>
      </c>
      <c r="I61" s="18" t="n">
        <v>8.33700924</v>
      </c>
      <c r="J61" s="20" t="n">
        <v>0.40992615</v>
      </c>
      <c r="K61" s="18" t="n">
        <v>4.41385871</v>
      </c>
      <c r="L61" s="20" t="n">
        <v>0.29391826</v>
      </c>
      <c r="M61" s="18" t="n">
        <v>4.09790827</v>
      </c>
      <c r="N61" s="20" t="n">
        <v>0.33092587</v>
      </c>
      <c r="O61" s="18" t="n">
        <v>1.1155177</v>
      </c>
      <c r="P61" s="20" t="n">
        <v>0.1589291</v>
      </c>
      <c r="Q61" s="18" t="s">
        <v>182</v>
      </c>
      <c r="R61" s="20" t="s">
        <v>182</v>
      </c>
      <c r="S61" s="18" t="n">
        <v>0</v>
      </c>
      <c r="T61" s="20" t="n">
        <v>0</v>
      </c>
      <c r="U61" s="18" t="n">
        <v>0</v>
      </c>
      <c r="V61" s="20" t="n">
        <v>0</v>
      </c>
      <c r="W61" s="18" t="n">
        <v>5.48540247</v>
      </c>
      <c r="X61" s="20" t="n">
        <v>0.65391945</v>
      </c>
    </row>
    <row r="62" spans="1:24">
      <c r="A62" s="15" t="s">
        <v>237</v>
      </c>
      <c r="B62" s="17" t="n">
        <v>4476</v>
      </c>
      <c r="C62" s="18">
        <f>(5.0/B62*100)</f>
        <v/>
      </c>
      <c r="D62" s="19" t="n">
        <v>4471</v>
      </c>
      <c r="E62" s="18" t="n">
        <v>43.48723843</v>
      </c>
      <c r="F62" s="20" t="n">
        <v>0.53277925</v>
      </c>
      <c r="G62" s="18" t="n">
        <v>23.6711319</v>
      </c>
      <c r="H62" s="20" t="n">
        <v>0.57697077</v>
      </c>
      <c r="I62" s="18" t="n">
        <v>25.30338548</v>
      </c>
      <c r="J62" s="20" t="n">
        <v>0.5882944</v>
      </c>
      <c r="K62" s="18" t="n">
        <v>3.43483702</v>
      </c>
      <c r="L62" s="20" t="n">
        <v>0.25608074</v>
      </c>
      <c r="M62" s="18" t="n">
        <v>2.82368933</v>
      </c>
      <c r="N62" s="20" t="n">
        <v>0.22779689</v>
      </c>
      <c r="O62" s="18" t="n">
        <v>0.58527585</v>
      </c>
      <c r="P62" s="20" t="n">
        <v>0.13101018</v>
      </c>
      <c r="Q62" s="18" t="s">
        <v>182</v>
      </c>
      <c r="R62" s="20" t="s">
        <v>182</v>
      </c>
      <c r="S62" s="18" t="n">
        <v>0</v>
      </c>
      <c r="T62" s="20" t="n">
        <v>0</v>
      </c>
      <c r="U62" s="18" t="n">
        <v>0</v>
      </c>
      <c r="V62" s="20" t="n">
        <v>0</v>
      </c>
      <c r="W62" s="18" t="n">
        <v>0.69444199</v>
      </c>
      <c r="X62" s="20" t="n">
        <v>0.10629203</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73.30862231</v>
      </c>
      <c r="F67" s="20" t="n">
        <v>0.86815507</v>
      </c>
      <c r="G67" s="18" t="n">
        <v>9.754613859999999</v>
      </c>
      <c r="H67" s="20" t="n">
        <v>0.42017956</v>
      </c>
      <c r="I67" s="18" t="n">
        <v>5.6929962</v>
      </c>
      <c r="J67" s="20" t="n">
        <v>0.4320595</v>
      </c>
      <c r="K67" s="18" t="n">
        <v>1.99658854</v>
      </c>
      <c r="L67" s="20" t="n">
        <v>0.22330901</v>
      </c>
      <c r="M67" s="18" t="n">
        <v>1.09204969</v>
      </c>
      <c r="N67" s="20" t="n">
        <v>0.1340986</v>
      </c>
      <c r="O67" s="18" t="n">
        <v>4.38091338</v>
      </c>
      <c r="P67" s="20" t="n">
        <v>0.35305959</v>
      </c>
      <c r="Q67" s="18" t="s">
        <v>182</v>
      </c>
      <c r="R67" s="20" t="s">
        <v>182</v>
      </c>
      <c r="S67" s="18" t="n">
        <v>0</v>
      </c>
      <c r="T67" s="20" t="n">
        <v>0</v>
      </c>
      <c r="U67" s="18" t="n">
        <v>0</v>
      </c>
      <c r="V67" s="20" t="n">
        <v>0</v>
      </c>
      <c r="W67" s="18" t="n">
        <v>3.77421603</v>
      </c>
      <c r="X67" s="20" t="n">
        <v>0.27422073</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54.03885654</v>
      </c>
      <c r="F70" s="20" t="n">
        <v>0.9504095</v>
      </c>
      <c r="G70" s="18" t="n">
        <v>14.57913633</v>
      </c>
      <c r="H70" s="20" t="n">
        <v>0.61011844</v>
      </c>
      <c r="I70" s="18" t="n">
        <v>10.13080636</v>
      </c>
      <c r="J70" s="20" t="n">
        <v>0.52110128</v>
      </c>
      <c r="K70" s="18" t="n">
        <v>8.277995710000001</v>
      </c>
      <c r="L70" s="20" t="n">
        <v>0.40447521</v>
      </c>
      <c r="M70" s="18" t="n">
        <v>5.28593286</v>
      </c>
      <c r="N70" s="20" t="n">
        <v>0.39845315</v>
      </c>
      <c r="O70" s="18" t="n">
        <v>0.78554432</v>
      </c>
      <c r="P70" s="20" t="n">
        <v>0.1032537</v>
      </c>
      <c r="Q70" s="18" t="s">
        <v>182</v>
      </c>
      <c r="R70" s="20" t="s">
        <v>182</v>
      </c>
      <c r="S70" s="18" t="n">
        <v>0</v>
      </c>
      <c r="T70" s="20" t="n">
        <v>0</v>
      </c>
      <c r="U70" s="18" t="n">
        <v>0</v>
      </c>
      <c r="V70" s="20" t="n">
        <v>0</v>
      </c>
      <c r="W70" s="18" t="n">
        <v>6.90172789</v>
      </c>
      <c r="X70" s="20" t="n">
        <v>0.59092958</v>
      </c>
    </row>
    <row r="71" spans="1:24">
      <c r="A71" s="15" t="s">
        <v>246</v>
      </c>
      <c r="B71" s="17" t="n">
        <v>6115</v>
      </c>
      <c r="C71" s="18">
        <f>(122.0/B71*100)</f>
        <v/>
      </c>
      <c r="D71" s="19" t="n">
        <v>5993</v>
      </c>
      <c r="E71" s="18" t="n">
        <v>69.54908235000001</v>
      </c>
      <c r="F71" s="20" t="n">
        <v>0.93475355</v>
      </c>
      <c r="G71" s="18" t="n">
        <v>14.66985067</v>
      </c>
      <c r="H71" s="20" t="n">
        <v>0.46043718</v>
      </c>
      <c r="I71" s="18" t="n">
        <v>8.73589816</v>
      </c>
      <c r="J71" s="20" t="n">
        <v>0.46059227</v>
      </c>
      <c r="K71" s="18" t="n">
        <v>3.16236484</v>
      </c>
      <c r="L71" s="20" t="n">
        <v>0.28135926</v>
      </c>
      <c r="M71" s="18" t="n">
        <v>1.97380819</v>
      </c>
      <c r="N71" s="20" t="n">
        <v>0.3394097</v>
      </c>
      <c r="O71" s="18" t="n">
        <v>0.43884807</v>
      </c>
      <c r="P71" s="20" t="n">
        <v>0.07817638</v>
      </c>
      <c r="Q71" s="18" t="s">
        <v>182</v>
      </c>
      <c r="R71" s="20" t="s">
        <v>182</v>
      </c>
      <c r="S71" s="18" t="n">
        <v>0</v>
      </c>
      <c r="T71" s="20" t="n">
        <v>0</v>
      </c>
      <c r="U71" s="18" t="n">
        <v>0</v>
      </c>
      <c r="V71" s="20" t="n">
        <v>0</v>
      </c>
      <c r="W71" s="18" t="n">
        <v>1.47014772</v>
      </c>
      <c r="X71" s="20" t="n">
        <v>0.16463619</v>
      </c>
    </row>
    <row r="72" spans="1:24">
      <c r="A72" s="15" t="s">
        <v>247</v>
      </c>
      <c r="B72" s="17" t="n">
        <v>7708</v>
      </c>
      <c r="C72" s="18">
        <f>(9.0/B72*100)</f>
        <v/>
      </c>
      <c r="D72" s="19" t="n">
        <v>7699</v>
      </c>
      <c r="E72" s="18" t="n">
        <v>88.7663257</v>
      </c>
      <c r="F72" s="20" t="n">
        <v>0.44746338</v>
      </c>
      <c r="G72" s="18" t="n">
        <v>5.93339464</v>
      </c>
      <c r="H72" s="20" t="n">
        <v>0.29245533</v>
      </c>
      <c r="I72" s="18" t="n">
        <v>2.75164719</v>
      </c>
      <c r="J72" s="20" t="n">
        <v>0.20080998</v>
      </c>
      <c r="K72" s="18" t="n">
        <v>0.87611376</v>
      </c>
      <c r="L72" s="20" t="n">
        <v>0.11021252</v>
      </c>
      <c r="M72" s="18" t="n">
        <v>0.69322781</v>
      </c>
      <c r="N72" s="20" t="n">
        <v>0.11774188</v>
      </c>
      <c r="O72" s="18" t="n">
        <v>0.58568115</v>
      </c>
      <c r="P72" s="20" t="n">
        <v>0.09795208</v>
      </c>
      <c r="Q72" s="18" t="s">
        <v>182</v>
      </c>
      <c r="R72" s="20" t="s">
        <v>182</v>
      </c>
      <c r="S72" s="18" t="n">
        <v>0</v>
      </c>
      <c r="T72" s="20" t="n">
        <v>0</v>
      </c>
      <c r="U72" s="18" t="n">
        <v>0</v>
      </c>
      <c r="V72" s="20" t="n">
        <v>0</v>
      </c>
      <c r="W72" s="18" t="n">
        <v>0.39360975</v>
      </c>
      <c r="X72" s="20" t="n">
        <v>0.07444897</v>
      </c>
    </row>
    <row r="73" spans="1:24">
      <c r="A73" s="15" t="s">
        <v>248</v>
      </c>
      <c r="B73" s="17" t="n">
        <v>8249</v>
      </c>
      <c r="C73" s="18">
        <f>(254.0/B73*100)</f>
        <v/>
      </c>
      <c r="D73" s="19" t="n">
        <v>7995</v>
      </c>
      <c r="E73" s="18" t="n">
        <v>28.73643943</v>
      </c>
      <c r="F73" s="20" t="n">
        <v>0.91266566</v>
      </c>
      <c r="G73" s="18" t="n">
        <v>22.31876298</v>
      </c>
      <c r="H73" s="20" t="n">
        <v>0.72623836</v>
      </c>
      <c r="I73" s="18" t="n">
        <v>27.1488775</v>
      </c>
      <c r="J73" s="20" t="n">
        <v>0.76531827</v>
      </c>
      <c r="K73" s="18" t="n">
        <v>12.29048411</v>
      </c>
      <c r="L73" s="20" t="n">
        <v>0.53914209</v>
      </c>
      <c r="M73" s="18" t="n">
        <v>5.3299875</v>
      </c>
      <c r="N73" s="20" t="n">
        <v>0.34523386</v>
      </c>
      <c r="O73" s="18" t="n">
        <v>2.49319758</v>
      </c>
      <c r="P73" s="20" t="n">
        <v>0.25083842</v>
      </c>
      <c r="Q73" s="18" t="s">
        <v>182</v>
      </c>
      <c r="R73" s="20" t="s">
        <v>182</v>
      </c>
      <c r="S73" s="18" t="n">
        <v>0</v>
      </c>
      <c r="T73" s="20" t="n">
        <v>0</v>
      </c>
      <c r="U73" s="18" t="n">
        <v>0</v>
      </c>
      <c r="V73" s="20" t="n">
        <v>0</v>
      </c>
      <c r="W73" s="18" t="n">
        <v>1.6822509</v>
      </c>
      <c r="X73" s="20" t="n">
        <v>0.19434606</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50.11568909</v>
      </c>
      <c r="F77" s="20" t="n">
        <v>1.12157299</v>
      </c>
      <c r="G77" s="18" t="n">
        <v>8.68091924</v>
      </c>
      <c r="H77" s="20" t="n">
        <v>0.40551816</v>
      </c>
      <c r="I77" s="18" t="n">
        <v>8.05064282</v>
      </c>
      <c r="J77" s="20" t="n">
        <v>0.43925622</v>
      </c>
      <c r="K77" s="18" t="n">
        <v>5.95628254</v>
      </c>
      <c r="L77" s="20" t="n">
        <v>0.36204263</v>
      </c>
      <c r="M77" s="18" t="n">
        <v>4.4945376</v>
      </c>
      <c r="N77" s="20" t="n">
        <v>0.24130303</v>
      </c>
      <c r="O77" s="18" t="n">
        <v>0.99214498</v>
      </c>
      <c r="P77" s="20" t="n">
        <v>0.1174622</v>
      </c>
      <c r="Q77" s="18" t="s">
        <v>182</v>
      </c>
      <c r="R77" s="20" t="s">
        <v>182</v>
      </c>
      <c r="S77" s="18" t="n">
        <v>0</v>
      </c>
      <c r="T77" s="20" t="n">
        <v>0</v>
      </c>
      <c r="U77" s="18" t="n">
        <v>0</v>
      </c>
      <c r="V77" s="20" t="n">
        <v>0</v>
      </c>
      <c r="W77" s="18" t="n">
        <v>21.70978374</v>
      </c>
      <c r="X77" s="20" t="n">
        <v>1.01500752</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8.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345</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61.80228172</v>
      </c>
      <c r="F7" s="20" t="n">
        <v>0.6551870400000001</v>
      </c>
      <c r="G7" s="18" t="n">
        <v>12.60775458</v>
      </c>
      <c r="H7" s="20" t="n">
        <v>0.38149781</v>
      </c>
      <c r="I7" s="18" t="n">
        <v>8.222403610000001</v>
      </c>
      <c r="J7" s="20" t="n">
        <v>0.26868502</v>
      </c>
      <c r="K7" s="18" t="n">
        <v>3.78203047</v>
      </c>
      <c r="L7" s="20" t="n">
        <v>0.16303612</v>
      </c>
      <c r="M7" s="18" t="n">
        <v>2.60191905</v>
      </c>
      <c r="N7" s="20" t="n">
        <v>0.16740355</v>
      </c>
      <c r="O7" s="18" t="n">
        <v>0.69382931</v>
      </c>
      <c r="P7" s="20" t="n">
        <v>0.0906033</v>
      </c>
      <c r="Q7" s="18" t="s">
        <v>182</v>
      </c>
      <c r="R7" s="20" t="s">
        <v>182</v>
      </c>
      <c r="S7" s="18" t="n">
        <v>0</v>
      </c>
      <c r="T7" s="20" t="n">
        <v>0</v>
      </c>
      <c r="U7" s="18" t="n">
        <v>0</v>
      </c>
      <c r="V7" s="20" t="n">
        <v>0</v>
      </c>
      <c r="W7" s="18" t="n">
        <v>10.28978125</v>
      </c>
      <c r="X7" s="20" t="n">
        <v>0.50854386</v>
      </c>
    </row>
    <row r="8" spans="1:24">
      <c r="A8" s="15" t="s">
        <v>183</v>
      </c>
      <c r="B8" s="17" t="n">
        <v>7007</v>
      </c>
      <c r="C8" s="18">
        <f>(206.0/B8*100)</f>
        <v/>
      </c>
      <c r="D8" s="19" t="n">
        <v>6801</v>
      </c>
      <c r="E8" s="18" t="n">
        <v>70.1644227</v>
      </c>
      <c r="F8" s="20" t="n">
        <v>0.97355706</v>
      </c>
      <c r="G8" s="18" t="n">
        <v>7.9987859</v>
      </c>
      <c r="H8" s="20" t="n">
        <v>0.41521854</v>
      </c>
      <c r="I8" s="18" t="n">
        <v>6.82002708</v>
      </c>
      <c r="J8" s="20" t="n">
        <v>0.40348742</v>
      </c>
      <c r="K8" s="18" t="n">
        <v>3.94647034</v>
      </c>
      <c r="L8" s="20" t="n">
        <v>0.33858492</v>
      </c>
      <c r="M8" s="18" t="n">
        <v>2.68499134</v>
      </c>
      <c r="N8" s="20" t="n">
        <v>0.25173937</v>
      </c>
      <c r="O8" s="18" t="n">
        <v>0.38792697</v>
      </c>
      <c r="P8" s="20" t="n">
        <v>0.1017102</v>
      </c>
      <c r="Q8" s="18" t="s">
        <v>182</v>
      </c>
      <c r="R8" s="20" t="s">
        <v>182</v>
      </c>
      <c r="S8" s="18" t="n">
        <v>0.48688679</v>
      </c>
      <c r="T8" s="20" t="n">
        <v>0.11989486</v>
      </c>
      <c r="U8" s="18" t="n">
        <v>0</v>
      </c>
      <c r="V8" s="20" t="n">
        <v>0</v>
      </c>
      <c r="W8" s="18" t="n">
        <v>7.51048888</v>
      </c>
      <c r="X8" s="20" t="n">
        <v>0.55004149</v>
      </c>
    </row>
    <row r="9" spans="1:24">
      <c r="A9" s="15" t="s">
        <v>184</v>
      </c>
      <c r="B9" s="17" t="n">
        <v>9651</v>
      </c>
      <c r="C9" s="18">
        <f>(603.0/B9*100)</f>
        <v/>
      </c>
      <c r="D9" s="19" t="n">
        <v>9048</v>
      </c>
      <c r="E9" s="18" t="n">
        <v>71.61099541999999</v>
      </c>
      <c r="F9" s="20" t="n">
        <v>0.89063112</v>
      </c>
      <c r="G9" s="18" t="n">
        <v>7.28544013</v>
      </c>
      <c r="H9" s="20" t="n">
        <v>0.29195614</v>
      </c>
      <c r="I9" s="18" t="n">
        <v>4.53691619</v>
      </c>
      <c r="J9" s="20" t="n">
        <v>0.28482165</v>
      </c>
      <c r="K9" s="18" t="n">
        <v>2.52602794</v>
      </c>
      <c r="L9" s="20" t="n">
        <v>0.18518089</v>
      </c>
      <c r="M9" s="18" t="n">
        <v>2.31332423</v>
      </c>
      <c r="N9" s="20" t="n">
        <v>0.18320289</v>
      </c>
      <c r="O9" s="18" t="n">
        <v>0.05041086</v>
      </c>
      <c r="P9" s="20" t="n">
        <v>0.02005547</v>
      </c>
      <c r="Q9" s="18" t="s">
        <v>182</v>
      </c>
      <c r="R9" s="20" t="s">
        <v>182</v>
      </c>
      <c r="S9" s="18" t="n">
        <v>3.17680346</v>
      </c>
      <c r="T9" s="20" t="n">
        <v>0.56721648</v>
      </c>
      <c r="U9" s="18" t="n">
        <v>0</v>
      </c>
      <c r="V9" s="20" t="n">
        <v>0</v>
      </c>
      <c r="W9" s="18" t="n">
        <v>8.50008176</v>
      </c>
      <c r="X9" s="20" t="n">
        <v>0.58621216</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69.65382006</v>
      </c>
      <c r="F11" s="20" t="n">
        <v>1.08063357</v>
      </c>
      <c r="G11" s="18" t="n">
        <v>9.841711800000001</v>
      </c>
      <c r="H11" s="20" t="n">
        <v>0.45039962</v>
      </c>
      <c r="I11" s="18" t="n">
        <v>5.88449168</v>
      </c>
      <c r="J11" s="20" t="n">
        <v>0.36583986</v>
      </c>
      <c r="K11" s="18" t="n">
        <v>2.82402419</v>
      </c>
      <c r="L11" s="20" t="n">
        <v>0.23181615</v>
      </c>
      <c r="M11" s="18" t="n">
        <v>2.19971104</v>
      </c>
      <c r="N11" s="20" t="n">
        <v>0.20786693</v>
      </c>
      <c r="O11" s="18" t="n">
        <v>0.5135561</v>
      </c>
      <c r="P11" s="20" t="n">
        <v>0.12399462</v>
      </c>
      <c r="Q11" s="18" t="s">
        <v>182</v>
      </c>
      <c r="R11" s="20" t="s">
        <v>182</v>
      </c>
      <c r="S11" s="18" t="n">
        <v>0</v>
      </c>
      <c r="T11" s="20" t="n">
        <v>0</v>
      </c>
      <c r="U11" s="18" t="n">
        <v>0</v>
      </c>
      <c r="V11" s="20" t="n">
        <v>0</v>
      </c>
      <c r="W11" s="18" t="n">
        <v>9.082685140000001</v>
      </c>
      <c r="X11" s="20" t="n">
        <v>0.7937071999999999</v>
      </c>
    </row>
    <row r="12" spans="1:24">
      <c r="A12" s="15" t="s">
        <v>187</v>
      </c>
      <c r="B12" s="17" t="n">
        <v>6894</v>
      </c>
      <c r="C12" s="18">
        <f>(128.0/B12*100)</f>
        <v/>
      </c>
      <c r="D12" s="19" t="n">
        <v>6766</v>
      </c>
      <c r="E12" s="18" t="n">
        <v>63.87305208</v>
      </c>
      <c r="F12" s="20" t="n">
        <v>0.99273099</v>
      </c>
      <c r="G12" s="18" t="n">
        <v>11.17460816</v>
      </c>
      <c r="H12" s="20" t="n">
        <v>0.47999712</v>
      </c>
      <c r="I12" s="18" t="n">
        <v>7.22192045</v>
      </c>
      <c r="J12" s="20" t="n">
        <v>0.44479727</v>
      </c>
      <c r="K12" s="18" t="n">
        <v>3.86571151</v>
      </c>
      <c r="L12" s="20" t="n">
        <v>0.30003878</v>
      </c>
      <c r="M12" s="18" t="n">
        <v>4.68057409</v>
      </c>
      <c r="N12" s="20" t="n">
        <v>0.33684446</v>
      </c>
      <c r="O12" s="18" t="n">
        <v>0.27950138</v>
      </c>
      <c r="P12" s="20" t="n">
        <v>0.06468574000000001</v>
      </c>
      <c r="Q12" s="18" t="s">
        <v>182</v>
      </c>
      <c r="R12" s="20" t="s">
        <v>182</v>
      </c>
      <c r="S12" s="18" t="n">
        <v>2.37582273</v>
      </c>
      <c r="T12" s="20" t="n">
        <v>0.5983856</v>
      </c>
      <c r="U12" s="18" t="n">
        <v>0</v>
      </c>
      <c r="V12" s="20" t="n">
        <v>0</v>
      </c>
      <c r="W12" s="18" t="n">
        <v>6.5288096</v>
      </c>
      <c r="X12" s="20" t="n">
        <v>0.51648902</v>
      </c>
    </row>
    <row r="13" spans="1:24">
      <c r="A13" s="15" t="s">
        <v>188</v>
      </c>
      <c r="B13" s="17" t="n">
        <v>7161</v>
      </c>
      <c r="C13" s="18">
        <f>(341.0/B13*100)</f>
        <v/>
      </c>
      <c r="D13" s="19" t="n">
        <v>6820</v>
      </c>
      <c r="E13" s="18" t="n">
        <v>59.14902694</v>
      </c>
      <c r="F13" s="20" t="n">
        <v>0.9832443</v>
      </c>
      <c r="G13" s="18" t="n">
        <v>11.50876483</v>
      </c>
      <c r="H13" s="20" t="n">
        <v>0.47383164</v>
      </c>
      <c r="I13" s="18" t="n">
        <v>8.68543219</v>
      </c>
      <c r="J13" s="20" t="n">
        <v>0.39388335</v>
      </c>
      <c r="K13" s="18" t="n">
        <v>5.26800525</v>
      </c>
      <c r="L13" s="20" t="n">
        <v>0.32718487</v>
      </c>
      <c r="M13" s="18" t="n">
        <v>4.30419879</v>
      </c>
      <c r="N13" s="20" t="n">
        <v>0.35099185</v>
      </c>
      <c r="O13" s="18" t="n">
        <v>0.21774859</v>
      </c>
      <c r="P13" s="20" t="n">
        <v>0.05258812</v>
      </c>
      <c r="Q13" s="18" t="s">
        <v>182</v>
      </c>
      <c r="R13" s="20" t="s">
        <v>182</v>
      </c>
      <c r="S13" s="18" t="n">
        <v>4.20553962</v>
      </c>
      <c r="T13" s="20" t="n">
        <v>0.48329408</v>
      </c>
      <c r="U13" s="18" t="n">
        <v>0</v>
      </c>
      <c r="V13" s="20" t="n">
        <v>0</v>
      </c>
      <c r="W13" s="18" t="n">
        <v>6.6612838</v>
      </c>
      <c r="X13" s="20" t="n">
        <v>0.52214932</v>
      </c>
    </row>
    <row r="14" spans="1:24">
      <c r="A14" s="15" t="s">
        <v>189</v>
      </c>
      <c r="B14" s="17" t="n">
        <v>5587</v>
      </c>
      <c r="C14" s="18">
        <f>(201.0/B14*100)</f>
        <v/>
      </c>
      <c r="D14" s="19" t="n">
        <v>5386</v>
      </c>
      <c r="E14" s="18" t="n">
        <v>74.26606502999999</v>
      </c>
      <c r="F14" s="20" t="n">
        <v>0.77984114</v>
      </c>
      <c r="G14" s="18" t="n">
        <v>9.320220839999999</v>
      </c>
      <c r="H14" s="20" t="n">
        <v>0.5124121699999999</v>
      </c>
      <c r="I14" s="18" t="n">
        <v>5.82008158</v>
      </c>
      <c r="J14" s="20" t="n">
        <v>0.33331254</v>
      </c>
      <c r="K14" s="18" t="n">
        <v>3.80454343</v>
      </c>
      <c r="L14" s="20" t="n">
        <v>0.2644502</v>
      </c>
      <c r="M14" s="18" t="n">
        <v>3.03541414</v>
      </c>
      <c r="N14" s="20" t="n">
        <v>0.24924538</v>
      </c>
      <c r="O14" s="18" t="n">
        <v>0.61572988</v>
      </c>
      <c r="P14" s="20" t="n">
        <v>0.11404204</v>
      </c>
      <c r="Q14" s="18" t="s">
        <v>182</v>
      </c>
      <c r="R14" s="20" t="s">
        <v>182</v>
      </c>
      <c r="S14" s="18" t="n">
        <v>0</v>
      </c>
      <c r="T14" s="20" t="n">
        <v>0</v>
      </c>
      <c r="U14" s="18" t="n">
        <v>0</v>
      </c>
      <c r="V14" s="20" t="n">
        <v>0</v>
      </c>
      <c r="W14" s="18" t="n">
        <v>3.1379451</v>
      </c>
      <c r="X14" s="20" t="n">
        <v>0.28499208</v>
      </c>
    </row>
    <row r="15" spans="1:24">
      <c r="A15" s="15" t="s">
        <v>190</v>
      </c>
      <c r="B15" s="17" t="n">
        <v>5882</v>
      </c>
      <c r="C15" s="18">
        <f>(167.0/B15*100)</f>
        <v/>
      </c>
      <c r="D15" s="19" t="n">
        <v>5715</v>
      </c>
      <c r="E15" s="18" t="n">
        <v>68.26301194</v>
      </c>
      <c r="F15" s="20" t="n">
        <v>1.08003071</v>
      </c>
      <c r="G15" s="18" t="n">
        <v>13.09015752</v>
      </c>
      <c r="H15" s="20" t="n">
        <v>0.50717507</v>
      </c>
      <c r="I15" s="18" t="n">
        <v>6.51482567</v>
      </c>
      <c r="J15" s="20" t="n">
        <v>0.39302186</v>
      </c>
      <c r="K15" s="18" t="n">
        <v>3.48132172</v>
      </c>
      <c r="L15" s="20" t="n">
        <v>0.27289551</v>
      </c>
      <c r="M15" s="18" t="n">
        <v>2.41357144</v>
      </c>
      <c r="N15" s="20" t="n">
        <v>0.2217947</v>
      </c>
      <c r="O15" s="18" t="n">
        <v>0.47262715</v>
      </c>
      <c r="P15" s="20" t="n">
        <v>0.10679646</v>
      </c>
      <c r="Q15" s="18" t="s">
        <v>182</v>
      </c>
      <c r="R15" s="20" t="s">
        <v>182</v>
      </c>
      <c r="S15" s="18" t="n">
        <v>1.03280075</v>
      </c>
      <c r="T15" s="20" t="n">
        <v>0.4629403</v>
      </c>
      <c r="U15" s="18" t="n">
        <v>0</v>
      </c>
      <c r="V15" s="20" t="n">
        <v>0</v>
      </c>
      <c r="W15" s="18" t="n">
        <v>4.73168381</v>
      </c>
      <c r="X15" s="20" t="n">
        <v>0.45977331</v>
      </c>
    </row>
    <row r="16" spans="1:24">
      <c r="A16" s="15" t="s">
        <v>191</v>
      </c>
      <c r="B16" s="17" t="n">
        <v>6108</v>
      </c>
      <c r="C16" s="18">
        <f>(274.0/B16*100)</f>
        <v/>
      </c>
      <c r="D16" s="19" t="n">
        <v>5834</v>
      </c>
      <c r="E16" s="18" t="n">
        <v>52.11305241</v>
      </c>
      <c r="F16" s="20" t="n">
        <v>0.98084322</v>
      </c>
      <c r="G16" s="18" t="n">
        <v>21.52004761</v>
      </c>
      <c r="H16" s="20" t="n">
        <v>0.5866476900000001</v>
      </c>
      <c r="I16" s="18" t="n">
        <v>9.89780858</v>
      </c>
      <c r="J16" s="20" t="n">
        <v>0.48076752</v>
      </c>
      <c r="K16" s="18" t="n">
        <v>3.56019828</v>
      </c>
      <c r="L16" s="20" t="n">
        <v>0.25251328</v>
      </c>
      <c r="M16" s="18" t="n">
        <v>2.58233079</v>
      </c>
      <c r="N16" s="20" t="n">
        <v>0.24185667</v>
      </c>
      <c r="O16" s="18" t="n">
        <v>0.51490032</v>
      </c>
      <c r="P16" s="20" t="n">
        <v>0.08787782</v>
      </c>
      <c r="Q16" s="18" t="s">
        <v>182</v>
      </c>
      <c r="R16" s="20" t="s">
        <v>182</v>
      </c>
      <c r="S16" s="18" t="n">
        <v>0</v>
      </c>
      <c r="T16" s="20" t="n">
        <v>0</v>
      </c>
      <c r="U16" s="18" t="n">
        <v>0</v>
      </c>
      <c r="V16" s="20" t="n">
        <v>0</v>
      </c>
      <c r="W16" s="18" t="n">
        <v>9.81166202</v>
      </c>
      <c r="X16" s="20" t="n">
        <v>0.7040605</v>
      </c>
    </row>
    <row r="17" spans="1:24">
      <c r="A17" s="15" t="s">
        <v>192</v>
      </c>
      <c r="B17" s="17" t="n">
        <v>6504</v>
      </c>
      <c r="C17" s="18">
        <f>(810.0/B17*100)</f>
        <v/>
      </c>
      <c r="D17" s="19" t="n">
        <v>5694</v>
      </c>
      <c r="E17" s="18" t="n">
        <v>79.19237373999999</v>
      </c>
      <c r="F17" s="20" t="n">
        <v>0.8925484299999999</v>
      </c>
      <c r="G17" s="18" t="n">
        <v>6.35051897</v>
      </c>
      <c r="H17" s="20" t="n">
        <v>0.34582962</v>
      </c>
      <c r="I17" s="18" t="n">
        <v>3.47271192</v>
      </c>
      <c r="J17" s="20" t="n">
        <v>0.23440341</v>
      </c>
      <c r="K17" s="18" t="n">
        <v>1.47799005</v>
      </c>
      <c r="L17" s="20" t="n">
        <v>0.167073</v>
      </c>
      <c r="M17" s="18" t="n">
        <v>1.08104369</v>
      </c>
      <c r="N17" s="20" t="n">
        <v>0.15062503</v>
      </c>
      <c r="O17" s="18" t="n">
        <v>0</v>
      </c>
      <c r="P17" s="20" t="n">
        <v>0</v>
      </c>
      <c r="Q17" s="18" t="s">
        <v>182</v>
      </c>
      <c r="R17" s="20" t="s">
        <v>182</v>
      </c>
      <c r="S17" s="18" t="n">
        <v>2.60081431</v>
      </c>
      <c r="T17" s="20" t="n">
        <v>0.34581695</v>
      </c>
      <c r="U17" s="18" t="n">
        <v>0</v>
      </c>
      <c r="V17" s="20" t="n">
        <v>0</v>
      </c>
      <c r="W17" s="18" t="n">
        <v>5.82454732</v>
      </c>
      <c r="X17" s="20" t="n">
        <v>0.54508946</v>
      </c>
    </row>
    <row r="18" spans="1:24">
      <c r="A18" s="15" t="s">
        <v>193</v>
      </c>
      <c r="B18" s="17" t="n">
        <v>5532</v>
      </c>
      <c r="C18" s="18">
        <f>(40.0/B18*100)</f>
        <v/>
      </c>
      <c r="D18" s="19" t="n">
        <v>5492</v>
      </c>
      <c r="E18" s="18" t="n">
        <v>58.23587316</v>
      </c>
      <c r="F18" s="20" t="n">
        <v>1.45201972</v>
      </c>
      <c r="G18" s="18" t="n">
        <v>13.01687818</v>
      </c>
      <c r="H18" s="20" t="n">
        <v>0.47612588</v>
      </c>
      <c r="I18" s="18" t="n">
        <v>8.960382190000001</v>
      </c>
      <c r="J18" s="20" t="n">
        <v>0.45701184</v>
      </c>
      <c r="K18" s="18" t="n">
        <v>5.60630873</v>
      </c>
      <c r="L18" s="20" t="n">
        <v>0.41543535</v>
      </c>
      <c r="M18" s="18" t="n">
        <v>4.61019318</v>
      </c>
      <c r="N18" s="20" t="n">
        <v>0.4107388</v>
      </c>
      <c r="O18" s="18" t="n">
        <v>1.16433953</v>
      </c>
      <c r="P18" s="20" t="n">
        <v>0.19354156</v>
      </c>
      <c r="Q18" s="18" t="s">
        <v>182</v>
      </c>
      <c r="R18" s="20" t="s">
        <v>182</v>
      </c>
      <c r="S18" s="18" t="n">
        <v>0</v>
      </c>
      <c r="T18" s="20" t="n">
        <v>0</v>
      </c>
      <c r="U18" s="18" t="n">
        <v>0</v>
      </c>
      <c r="V18" s="20" t="n">
        <v>0</v>
      </c>
      <c r="W18" s="18" t="n">
        <v>8.40602503</v>
      </c>
      <c r="X18" s="20" t="n">
        <v>0.86458975</v>
      </c>
    </row>
    <row r="19" spans="1:24">
      <c r="A19" s="15" t="s">
        <v>194</v>
      </c>
      <c r="B19" s="17" t="n">
        <v>5658</v>
      </c>
      <c r="C19" s="18">
        <f>(192.0/B19*100)</f>
        <v/>
      </c>
      <c r="D19" s="19" t="n">
        <v>5466</v>
      </c>
      <c r="E19" s="18" t="n">
        <v>64.28594388</v>
      </c>
      <c r="F19" s="20" t="n">
        <v>1.06059826</v>
      </c>
      <c r="G19" s="18" t="n">
        <v>11.14957898</v>
      </c>
      <c r="H19" s="20" t="n">
        <v>0.46949181</v>
      </c>
      <c r="I19" s="18" t="n">
        <v>8.841859960000001</v>
      </c>
      <c r="J19" s="20" t="n">
        <v>0.46779666</v>
      </c>
      <c r="K19" s="18" t="n">
        <v>4.66888741</v>
      </c>
      <c r="L19" s="20" t="n">
        <v>0.35014434</v>
      </c>
      <c r="M19" s="18" t="n">
        <v>3.69306651</v>
      </c>
      <c r="N19" s="20" t="n">
        <v>0.30840753</v>
      </c>
      <c r="O19" s="18" t="n">
        <v>0.65102797</v>
      </c>
      <c r="P19" s="20" t="n">
        <v>0.13508465</v>
      </c>
      <c r="Q19" s="18" t="s">
        <v>182</v>
      </c>
      <c r="R19" s="20" t="s">
        <v>182</v>
      </c>
      <c r="S19" s="18" t="n">
        <v>0</v>
      </c>
      <c r="T19" s="20" t="n">
        <v>0</v>
      </c>
      <c r="U19" s="18" t="n">
        <v>0</v>
      </c>
      <c r="V19" s="20" t="n">
        <v>0</v>
      </c>
      <c r="W19" s="18" t="n">
        <v>6.70963528</v>
      </c>
      <c r="X19" s="20" t="n">
        <v>0.59174334</v>
      </c>
    </row>
    <row r="20" spans="1:24">
      <c r="A20" s="15" t="s">
        <v>195</v>
      </c>
      <c r="B20" s="17" t="n">
        <v>3371</v>
      </c>
      <c r="C20" s="18">
        <f>(81.0/B20*100)</f>
        <v/>
      </c>
      <c r="D20" s="19" t="n">
        <v>3290</v>
      </c>
      <c r="E20" s="18" t="n">
        <v>77.12620235999999</v>
      </c>
      <c r="F20" s="20" t="n">
        <v>0.7111465</v>
      </c>
      <c r="G20" s="18" t="n">
        <v>5.73612255</v>
      </c>
      <c r="H20" s="20" t="n">
        <v>0.39150563</v>
      </c>
      <c r="I20" s="18" t="n">
        <v>5.24973426</v>
      </c>
      <c r="J20" s="20" t="n">
        <v>0.37686524</v>
      </c>
      <c r="K20" s="18" t="n">
        <v>3.33444736</v>
      </c>
      <c r="L20" s="20" t="n">
        <v>0.36116568</v>
      </c>
      <c r="M20" s="18" t="n">
        <v>2.47586097</v>
      </c>
      <c r="N20" s="20" t="n">
        <v>0.26288442</v>
      </c>
      <c r="O20" s="18" t="n">
        <v>0</v>
      </c>
      <c r="P20" s="20" t="n">
        <v>0</v>
      </c>
      <c r="Q20" s="18" t="s">
        <v>182</v>
      </c>
      <c r="R20" s="20" t="s">
        <v>182</v>
      </c>
      <c r="S20" s="18" t="n">
        <v>0</v>
      </c>
      <c r="T20" s="20" t="n">
        <v>0</v>
      </c>
      <c r="U20" s="18" t="n">
        <v>0</v>
      </c>
      <c r="V20" s="20" t="n">
        <v>0</v>
      </c>
      <c r="W20" s="18" t="n">
        <v>6.07763251</v>
      </c>
      <c r="X20" s="20" t="n">
        <v>0.42520491</v>
      </c>
    </row>
    <row r="21" spans="1:24">
      <c r="A21" s="15" t="s">
        <v>196</v>
      </c>
      <c r="B21" s="17" t="n">
        <v>5741</v>
      </c>
      <c r="C21" s="18">
        <f>(91.0/B21*100)</f>
        <v/>
      </c>
      <c r="D21" s="19" t="n">
        <v>5650</v>
      </c>
      <c r="E21" s="18" t="n">
        <v>82.76858057</v>
      </c>
      <c r="F21" s="20" t="n">
        <v>0.62319174</v>
      </c>
      <c r="G21" s="18" t="n">
        <v>7.89755903</v>
      </c>
      <c r="H21" s="20" t="n">
        <v>0.43424958</v>
      </c>
      <c r="I21" s="18" t="n">
        <v>2.75656131</v>
      </c>
      <c r="J21" s="20" t="n">
        <v>0.24161583</v>
      </c>
      <c r="K21" s="18" t="n">
        <v>1.22572908</v>
      </c>
      <c r="L21" s="20" t="n">
        <v>0.16806208</v>
      </c>
      <c r="M21" s="18" t="n">
        <v>1.20361899</v>
      </c>
      <c r="N21" s="20" t="n">
        <v>0.15902895</v>
      </c>
      <c r="O21" s="18" t="n">
        <v>0.18239946</v>
      </c>
      <c r="P21" s="20" t="n">
        <v>0.05714949</v>
      </c>
      <c r="Q21" s="18" t="s">
        <v>182</v>
      </c>
      <c r="R21" s="20" t="s">
        <v>182</v>
      </c>
      <c r="S21" s="18" t="n">
        <v>0</v>
      </c>
      <c r="T21" s="20" t="n">
        <v>0</v>
      </c>
      <c r="U21" s="18" t="n">
        <v>0</v>
      </c>
      <c r="V21" s="20" t="n">
        <v>0</v>
      </c>
      <c r="W21" s="18" t="n">
        <v>3.96555157</v>
      </c>
      <c r="X21" s="20" t="n">
        <v>0.27160722</v>
      </c>
    </row>
    <row r="22" spans="1:24">
      <c r="A22" s="15" t="s">
        <v>197</v>
      </c>
      <c r="B22" s="17" t="n">
        <v>6598</v>
      </c>
      <c r="C22" s="18">
        <f>(103.0/B22*100)</f>
        <v/>
      </c>
      <c r="D22" s="19" t="n">
        <v>6495</v>
      </c>
      <c r="E22" s="18" t="n">
        <v>52.40990502</v>
      </c>
      <c r="F22" s="20" t="n">
        <v>1.45636703</v>
      </c>
      <c r="G22" s="18" t="n">
        <v>12.69742483</v>
      </c>
      <c r="H22" s="20" t="n">
        <v>0.47632439</v>
      </c>
      <c r="I22" s="18" t="n">
        <v>6.7281132</v>
      </c>
      <c r="J22" s="20" t="n">
        <v>0.32797915</v>
      </c>
      <c r="K22" s="18" t="n">
        <v>4.17709605</v>
      </c>
      <c r="L22" s="20" t="n">
        <v>0.2778811</v>
      </c>
      <c r="M22" s="18" t="n">
        <v>2.94254167</v>
      </c>
      <c r="N22" s="20" t="n">
        <v>0.28469276</v>
      </c>
      <c r="O22" s="18" t="n">
        <v>2.35966529</v>
      </c>
      <c r="P22" s="20" t="n">
        <v>0.31586335</v>
      </c>
      <c r="Q22" s="18" t="s">
        <v>182</v>
      </c>
      <c r="R22" s="20" t="s">
        <v>182</v>
      </c>
      <c r="S22" s="18" t="n">
        <v>10.38869837</v>
      </c>
      <c r="T22" s="20" t="n">
        <v>1.34138073</v>
      </c>
      <c r="U22" s="18" t="n">
        <v>0</v>
      </c>
      <c r="V22" s="20" t="n">
        <v>0</v>
      </c>
      <c r="W22" s="18" t="n">
        <v>8.296555570000001</v>
      </c>
      <c r="X22" s="20" t="n">
        <v>0.7390571</v>
      </c>
    </row>
    <row r="23" spans="1:24">
      <c r="A23" s="15" t="s">
        <v>198</v>
      </c>
      <c r="B23" s="17" t="n">
        <v>11583</v>
      </c>
      <c r="C23" s="18">
        <f>(535.0/B23*100)</f>
        <v/>
      </c>
      <c r="D23" s="19" t="n">
        <v>11048</v>
      </c>
      <c r="E23" s="18" t="n">
        <v>54.42933455</v>
      </c>
      <c r="F23" s="20" t="n">
        <v>0.96383798</v>
      </c>
      <c r="G23" s="18" t="n">
        <v>19.3310352</v>
      </c>
      <c r="H23" s="20" t="n">
        <v>0.63104881</v>
      </c>
      <c r="I23" s="18" t="n">
        <v>10.40447244</v>
      </c>
      <c r="J23" s="20" t="n">
        <v>0.49831418</v>
      </c>
      <c r="K23" s="18" t="n">
        <v>5.2200001</v>
      </c>
      <c r="L23" s="20" t="n">
        <v>0.34321675</v>
      </c>
      <c r="M23" s="18" t="n">
        <v>2.59244656</v>
      </c>
      <c r="N23" s="20" t="n">
        <v>0.22311473</v>
      </c>
      <c r="O23" s="18" t="n">
        <v>0.42204124</v>
      </c>
      <c r="P23" s="20" t="n">
        <v>0.10190301</v>
      </c>
      <c r="Q23" s="18" t="s">
        <v>182</v>
      </c>
      <c r="R23" s="20" t="s">
        <v>182</v>
      </c>
      <c r="S23" s="18" t="n">
        <v>0</v>
      </c>
      <c r="T23" s="20" t="n">
        <v>0</v>
      </c>
      <c r="U23" s="18" t="n">
        <v>0</v>
      </c>
      <c r="V23" s="20" t="n">
        <v>0</v>
      </c>
      <c r="W23" s="18" t="n">
        <v>7.60066991</v>
      </c>
      <c r="X23" s="20" t="n">
        <v>0.46082395</v>
      </c>
    </row>
    <row r="24" spans="1:24">
      <c r="A24" s="15" t="s">
        <v>199</v>
      </c>
      <c r="B24" s="17" t="n">
        <v>6647</v>
      </c>
      <c r="C24" s="18">
        <f>(27.0/B24*100)</f>
        <v/>
      </c>
      <c r="D24" s="19" t="n">
        <v>6620</v>
      </c>
      <c r="E24" s="18" t="n">
        <v>87.26979932</v>
      </c>
      <c r="F24" s="20" t="n">
        <v>0.61956621</v>
      </c>
      <c r="G24" s="18" t="n">
        <v>3.40673228</v>
      </c>
      <c r="H24" s="20" t="n">
        <v>0.21937599</v>
      </c>
      <c r="I24" s="18" t="n">
        <v>3.02773532</v>
      </c>
      <c r="J24" s="20" t="n">
        <v>0.2447499</v>
      </c>
      <c r="K24" s="18" t="n">
        <v>1.91492147</v>
      </c>
      <c r="L24" s="20" t="n">
        <v>0.19493703</v>
      </c>
      <c r="M24" s="18" t="n">
        <v>1.53511225</v>
      </c>
      <c r="N24" s="20" t="n">
        <v>0.17886563</v>
      </c>
      <c r="O24" s="18" t="n">
        <v>0.74363052</v>
      </c>
      <c r="P24" s="20" t="n">
        <v>0.13573651</v>
      </c>
      <c r="Q24" s="18" t="s">
        <v>182</v>
      </c>
      <c r="R24" s="20" t="s">
        <v>182</v>
      </c>
      <c r="S24" s="18" t="n">
        <v>0</v>
      </c>
      <c r="T24" s="20" t="n">
        <v>0</v>
      </c>
      <c r="U24" s="18" t="n">
        <v>0</v>
      </c>
      <c r="V24" s="20" t="n">
        <v>0</v>
      </c>
      <c r="W24" s="18" t="n">
        <v>2.10206885</v>
      </c>
      <c r="X24" s="20" t="n">
        <v>0.29233974</v>
      </c>
    </row>
    <row r="25" spans="1:24">
      <c r="A25" s="15" t="s">
        <v>200</v>
      </c>
      <c r="B25" s="17" t="n">
        <v>5581</v>
      </c>
      <c r="C25" s="18">
        <f>(28.0/B25*100)</f>
        <v/>
      </c>
      <c r="D25" s="19" t="n">
        <v>5553</v>
      </c>
      <c r="E25" s="18" t="n">
        <v>88.43511177000001</v>
      </c>
      <c r="F25" s="20" t="n">
        <v>0.65726722</v>
      </c>
      <c r="G25" s="18" t="n">
        <v>5.23903364</v>
      </c>
      <c r="H25" s="20" t="n">
        <v>0.37857072</v>
      </c>
      <c r="I25" s="18" t="n">
        <v>4.19879296</v>
      </c>
      <c r="J25" s="20" t="n">
        <v>0.36093137</v>
      </c>
      <c r="K25" s="18" t="n">
        <v>0.73917229</v>
      </c>
      <c r="L25" s="20" t="n">
        <v>0.12581574</v>
      </c>
      <c r="M25" s="18" t="n">
        <v>0.41468464</v>
      </c>
      <c r="N25" s="20" t="n">
        <v>0.09604479</v>
      </c>
      <c r="O25" s="18" t="n">
        <v>0.26888821</v>
      </c>
      <c r="P25" s="20" t="n">
        <v>0.07687529999999999</v>
      </c>
      <c r="Q25" s="18" t="s">
        <v>182</v>
      </c>
      <c r="R25" s="20" t="s">
        <v>182</v>
      </c>
      <c r="S25" s="18" t="n">
        <v>0</v>
      </c>
      <c r="T25" s="20" t="n">
        <v>0</v>
      </c>
      <c r="U25" s="18" t="n">
        <v>0</v>
      </c>
      <c r="V25" s="20" t="n">
        <v>0</v>
      </c>
      <c r="W25" s="18" t="n">
        <v>0.70431649</v>
      </c>
      <c r="X25" s="20" t="n">
        <v>0.13991205</v>
      </c>
    </row>
    <row r="26" spans="1:24">
      <c r="A26" s="15" t="s">
        <v>201</v>
      </c>
      <c r="B26" s="17" t="n">
        <v>4869</v>
      </c>
      <c r="C26" s="18">
        <f>(108.0/B26*100)</f>
        <v/>
      </c>
      <c r="D26" s="19" t="n">
        <v>4761</v>
      </c>
      <c r="E26" s="18" t="n">
        <v>61.75039136</v>
      </c>
      <c r="F26" s="20" t="n">
        <v>0.81189299</v>
      </c>
      <c r="G26" s="18" t="n">
        <v>12.3300088</v>
      </c>
      <c r="H26" s="20" t="n">
        <v>0.60524466</v>
      </c>
      <c r="I26" s="18" t="n">
        <v>9.652371459999999</v>
      </c>
      <c r="J26" s="20" t="n">
        <v>0.46767623</v>
      </c>
      <c r="K26" s="18" t="n">
        <v>7.75787948</v>
      </c>
      <c r="L26" s="20" t="n">
        <v>0.42658976</v>
      </c>
      <c r="M26" s="18" t="n">
        <v>4.9750381</v>
      </c>
      <c r="N26" s="20" t="n">
        <v>0.34381313</v>
      </c>
      <c r="O26" s="18" t="n">
        <v>0</v>
      </c>
      <c r="P26" s="20" t="n">
        <v>0</v>
      </c>
      <c r="Q26" s="18" t="s">
        <v>182</v>
      </c>
      <c r="R26" s="20" t="s">
        <v>182</v>
      </c>
      <c r="S26" s="18" t="n">
        <v>0</v>
      </c>
      <c r="T26" s="20" t="n">
        <v>0</v>
      </c>
      <c r="U26" s="18" t="n">
        <v>0</v>
      </c>
      <c r="V26" s="20" t="n">
        <v>0</v>
      </c>
      <c r="W26" s="18" t="n">
        <v>3.5343108</v>
      </c>
      <c r="X26" s="20" t="n">
        <v>0.2956225</v>
      </c>
    </row>
    <row r="27" spans="1:24">
      <c r="A27" s="15" t="s">
        <v>202</v>
      </c>
      <c r="B27" s="17" t="n">
        <v>5299</v>
      </c>
      <c r="C27" s="18">
        <f>(207.0/B27*100)</f>
        <v/>
      </c>
      <c r="D27" s="19" t="n">
        <v>5092</v>
      </c>
      <c r="E27" s="18" t="n">
        <v>64.20130785000001</v>
      </c>
      <c r="F27" s="20" t="n">
        <v>0.63766692</v>
      </c>
      <c r="G27" s="18" t="n">
        <v>8.733983780000001</v>
      </c>
      <c r="H27" s="20" t="n">
        <v>0.42704535</v>
      </c>
      <c r="I27" s="18" t="n">
        <v>6.94284871</v>
      </c>
      <c r="J27" s="20" t="n">
        <v>0.34686918</v>
      </c>
      <c r="K27" s="18" t="n">
        <v>3.76723386</v>
      </c>
      <c r="L27" s="20" t="n">
        <v>0.26466756</v>
      </c>
      <c r="M27" s="18" t="n">
        <v>3.18689026</v>
      </c>
      <c r="N27" s="20" t="n">
        <v>0.25991283</v>
      </c>
      <c r="O27" s="18" t="n">
        <v>1.2158131</v>
      </c>
      <c r="P27" s="20" t="n">
        <v>0.13703454</v>
      </c>
      <c r="Q27" s="18" t="s">
        <v>182</v>
      </c>
      <c r="R27" s="20" t="s">
        <v>182</v>
      </c>
      <c r="S27" s="18" t="n">
        <v>0</v>
      </c>
      <c r="T27" s="20" t="n">
        <v>0</v>
      </c>
      <c r="U27" s="18" t="n">
        <v>0</v>
      </c>
      <c r="V27" s="20" t="n">
        <v>0</v>
      </c>
      <c r="W27" s="18" t="n">
        <v>11.95192246</v>
      </c>
      <c r="X27" s="20" t="n">
        <v>0.45044145</v>
      </c>
    </row>
    <row r="28" spans="1:24">
      <c r="A28" s="15" t="s">
        <v>203</v>
      </c>
      <c r="B28" s="17" t="n">
        <v>7568</v>
      </c>
      <c r="C28" s="18">
        <f>(141.0/B28*100)</f>
        <v/>
      </c>
      <c r="D28" s="19" t="n">
        <v>7427</v>
      </c>
      <c r="E28" s="18" t="n">
        <v>69.38928967</v>
      </c>
      <c r="F28" s="20" t="n">
        <v>0.9412028099999999</v>
      </c>
      <c r="G28" s="18" t="n">
        <v>12.11036378</v>
      </c>
      <c r="H28" s="20" t="n">
        <v>0.51503886</v>
      </c>
      <c r="I28" s="18" t="n">
        <v>8.02522357</v>
      </c>
      <c r="J28" s="20" t="n">
        <v>0.4411314</v>
      </c>
      <c r="K28" s="18" t="n">
        <v>3.65689628</v>
      </c>
      <c r="L28" s="20" t="n">
        <v>0.29449322</v>
      </c>
      <c r="M28" s="18" t="n">
        <v>1.74640842</v>
      </c>
      <c r="N28" s="20" t="n">
        <v>0.17916407</v>
      </c>
      <c r="O28" s="18" t="n">
        <v>2.26413761</v>
      </c>
      <c r="P28" s="20" t="n">
        <v>0.33124068</v>
      </c>
      <c r="Q28" s="18" t="s">
        <v>182</v>
      </c>
      <c r="R28" s="20" t="s">
        <v>182</v>
      </c>
      <c r="S28" s="18" t="n">
        <v>0</v>
      </c>
      <c r="T28" s="20" t="n">
        <v>0</v>
      </c>
      <c r="U28" s="18" t="n">
        <v>0</v>
      </c>
      <c r="V28" s="20" t="n">
        <v>0</v>
      </c>
      <c r="W28" s="18" t="n">
        <v>2.80768068</v>
      </c>
      <c r="X28" s="20" t="n">
        <v>0.3788793</v>
      </c>
    </row>
    <row r="29" spans="1:24">
      <c r="A29" s="15" t="s">
        <v>204</v>
      </c>
      <c r="B29" s="17" t="n">
        <v>5385</v>
      </c>
      <c r="C29" s="18">
        <f>(37.0/B29*100)</f>
        <v/>
      </c>
      <c r="D29" s="19" t="n">
        <v>5348</v>
      </c>
      <c r="E29" s="18" t="n">
        <v>70.91313541</v>
      </c>
      <c r="F29" s="20" t="n">
        <v>0.74502785</v>
      </c>
      <c r="G29" s="18" t="n">
        <v>8.856811280000001</v>
      </c>
      <c r="H29" s="20" t="n">
        <v>0.41024498</v>
      </c>
      <c r="I29" s="18" t="n">
        <v>8.29840748</v>
      </c>
      <c r="J29" s="20" t="n">
        <v>0.38460009</v>
      </c>
      <c r="K29" s="18" t="n">
        <v>3.70316419</v>
      </c>
      <c r="L29" s="20" t="n">
        <v>0.32172476</v>
      </c>
      <c r="M29" s="18" t="n">
        <v>2.5984246</v>
      </c>
      <c r="N29" s="20" t="n">
        <v>0.23790276</v>
      </c>
      <c r="O29" s="18" t="n">
        <v>0.11230563</v>
      </c>
      <c r="P29" s="20" t="n">
        <v>0.03615354</v>
      </c>
      <c r="Q29" s="18" t="s">
        <v>182</v>
      </c>
      <c r="R29" s="20" t="s">
        <v>182</v>
      </c>
      <c r="S29" s="18" t="n">
        <v>2.76962022</v>
      </c>
      <c r="T29" s="20" t="n">
        <v>0.2415476</v>
      </c>
      <c r="U29" s="18" t="n">
        <v>0</v>
      </c>
      <c r="V29" s="20" t="n">
        <v>0</v>
      </c>
      <c r="W29" s="18" t="n">
        <v>2.74813119</v>
      </c>
      <c r="X29" s="20" t="n">
        <v>0.31353591</v>
      </c>
    </row>
    <row r="30" spans="1:24">
      <c r="A30" s="15" t="s">
        <v>205</v>
      </c>
      <c r="B30" s="17" t="n">
        <v>4520</v>
      </c>
      <c r="C30" s="18">
        <f>(618.0/B30*100)</f>
        <v/>
      </c>
      <c r="D30" s="19" t="n">
        <v>3902</v>
      </c>
      <c r="E30" s="18" t="n">
        <v>64.86815959</v>
      </c>
      <c r="F30" s="20" t="n">
        <v>1.14630873</v>
      </c>
      <c r="G30" s="18" t="n">
        <v>11.95652394</v>
      </c>
      <c r="H30" s="20" t="n">
        <v>0.57593859</v>
      </c>
      <c r="I30" s="18" t="n">
        <v>7.8052841</v>
      </c>
      <c r="J30" s="20" t="n">
        <v>0.48152963</v>
      </c>
      <c r="K30" s="18" t="n">
        <v>3.94409975</v>
      </c>
      <c r="L30" s="20" t="n">
        <v>0.41948937</v>
      </c>
      <c r="M30" s="18" t="n">
        <v>2.70295994</v>
      </c>
      <c r="N30" s="20" t="n">
        <v>0.27299702</v>
      </c>
      <c r="O30" s="18" t="n">
        <v>0.81601138</v>
      </c>
      <c r="P30" s="20" t="n">
        <v>0.15799947</v>
      </c>
      <c r="Q30" s="18" t="s">
        <v>182</v>
      </c>
      <c r="R30" s="20" t="s">
        <v>182</v>
      </c>
      <c r="S30" s="18" t="n">
        <v>0</v>
      </c>
      <c r="T30" s="20" t="n">
        <v>0</v>
      </c>
      <c r="U30" s="18" t="n">
        <v>0</v>
      </c>
      <c r="V30" s="20" t="n">
        <v>0</v>
      </c>
      <c r="W30" s="18" t="n">
        <v>7.90696129</v>
      </c>
      <c r="X30" s="20" t="n">
        <v>0.65970955</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75.41664145</v>
      </c>
      <c r="F32" s="20" t="n">
        <v>0.93875223</v>
      </c>
      <c r="G32" s="18" t="n">
        <v>8.991600200000001</v>
      </c>
      <c r="H32" s="20" t="n">
        <v>0.4986135</v>
      </c>
      <c r="I32" s="18" t="n">
        <v>6.19781018</v>
      </c>
      <c r="J32" s="20" t="n">
        <v>0.39506373</v>
      </c>
      <c r="K32" s="18" t="n">
        <v>3.08410061</v>
      </c>
      <c r="L32" s="20" t="n">
        <v>0.31763105</v>
      </c>
      <c r="M32" s="18" t="n">
        <v>2.67120866</v>
      </c>
      <c r="N32" s="20" t="n">
        <v>0.26973642</v>
      </c>
      <c r="O32" s="18" t="n">
        <v>0.34537035</v>
      </c>
      <c r="P32" s="20" t="n">
        <v>0.08413879</v>
      </c>
      <c r="Q32" s="18" t="s">
        <v>182</v>
      </c>
      <c r="R32" s="20" t="s">
        <v>182</v>
      </c>
      <c r="S32" s="18" t="n">
        <v>0</v>
      </c>
      <c r="T32" s="20" t="n">
        <v>0</v>
      </c>
      <c r="U32" s="18" t="n">
        <v>0</v>
      </c>
      <c r="V32" s="20" t="n">
        <v>0</v>
      </c>
      <c r="W32" s="18" t="n">
        <v>3.29326856</v>
      </c>
      <c r="X32" s="20" t="n">
        <v>0.3441911</v>
      </c>
    </row>
    <row r="33" spans="1:24">
      <c r="A33" s="15" t="s">
        <v>208</v>
      </c>
      <c r="B33" s="17" t="n">
        <v>7325</v>
      </c>
      <c r="C33" s="18">
        <f>(254.0/B33*100)</f>
        <v/>
      </c>
      <c r="D33" s="19" t="n">
        <v>7071</v>
      </c>
      <c r="E33" s="18" t="n">
        <v>67.98272526</v>
      </c>
      <c r="F33" s="20" t="n">
        <v>0.88934813</v>
      </c>
      <c r="G33" s="18" t="n">
        <v>10.17212864</v>
      </c>
      <c r="H33" s="20" t="n">
        <v>0.4719227</v>
      </c>
      <c r="I33" s="18" t="n">
        <v>8.969945920000001</v>
      </c>
      <c r="J33" s="20" t="n">
        <v>0.50405786</v>
      </c>
      <c r="K33" s="18" t="n">
        <v>5.14539465</v>
      </c>
      <c r="L33" s="20" t="n">
        <v>0.28811357</v>
      </c>
      <c r="M33" s="18" t="n">
        <v>3.2739235</v>
      </c>
      <c r="N33" s="20" t="n">
        <v>0.27192636</v>
      </c>
      <c r="O33" s="18" t="n">
        <v>0.23170857</v>
      </c>
      <c r="P33" s="20" t="n">
        <v>0.0611756</v>
      </c>
      <c r="Q33" s="18" t="s">
        <v>182</v>
      </c>
      <c r="R33" s="20" t="s">
        <v>182</v>
      </c>
      <c r="S33" s="18" t="n">
        <v>0</v>
      </c>
      <c r="T33" s="20" t="n">
        <v>0</v>
      </c>
      <c r="U33" s="18" t="n">
        <v>0</v>
      </c>
      <c r="V33" s="20" t="n">
        <v>0</v>
      </c>
      <c r="W33" s="18" t="n">
        <v>4.22417347</v>
      </c>
      <c r="X33" s="20" t="n">
        <v>0.37757252</v>
      </c>
    </row>
    <row r="34" spans="1:24">
      <c r="A34" s="15" t="s">
        <v>209</v>
      </c>
      <c r="B34" s="17" t="n">
        <v>6350</v>
      </c>
      <c r="C34" s="18">
        <f>(94.0/B34*100)</f>
        <v/>
      </c>
      <c r="D34" s="19" t="n">
        <v>6256</v>
      </c>
      <c r="E34" s="18" t="n">
        <v>58.09921296</v>
      </c>
      <c r="F34" s="20" t="n">
        <v>0.9700564</v>
      </c>
      <c r="G34" s="18" t="n">
        <v>11.43616343</v>
      </c>
      <c r="H34" s="20" t="n">
        <v>0.47179302</v>
      </c>
      <c r="I34" s="18" t="n">
        <v>8.45327859</v>
      </c>
      <c r="J34" s="20" t="n">
        <v>0.36518908</v>
      </c>
      <c r="K34" s="18" t="n">
        <v>5.99424803</v>
      </c>
      <c r="L34" s="20" t="n">
        <v>0.35288665</v>
      </c>
      <c r="M34" s="18" t="n">
        <v>5.05563676</v>
      </c>
      <c r="N34" s="20" t="n">
        <v>0.32430645</v>
      </c>
      <c r="O34" s="18" t="n">
        <v>1.167785</v>
      </c>
      <c r="P34" s="20" t="n">
        <v>0.13813466</v>
      </c>
      <c r="Q34" s="18" t="s">
        <v>182</v>
      </c>
      <c r="R34" s="20" t="s">
        <v>182</v>
      </c>
      <c r="S34" s="18" t="n">
        <v>2.58271473</v>
      </c>
      <c r="T34" s="20" t="n">
        <v>0.5357605</v>
      </c>
      <c r="U34" s="18" t="n">
        <v>0</v>
      </c>
      <c r="V34" s="20" t="n">
        <v>0</v>
      </c>
      <c r="W34" s="18" t="n">
        <v>7.2109605</v>
      </c>
      <c r="X34" s="20" t="n">
        <v>0.53914901</v>
      </c>
    </row>
    <row r="35" spans="1:24">
      <c r="A35" s="15" t="s">
        <v>210</v>
      </c>
      <c r="B35" s="17" t="n">
        <v>6406</v>
      </c>
      <c r="C35" s="18">
        <f>(85.0/B35*100)</f>
        <v/>
      </c>
      <c r="D35" s="19" t="n">
        <v>6321</v>
      </c>
      <c r="E35" s="18" t="n">
        <v>60.2332083</v>
      </c>
      <c r="F35" s="20" t="n">
        <v>0.66911706</v>
      </c>
      <c r="G35" s="18" t="n">
        <v>15.71230802</v>
      </c>
      <c r="H35" s="20" t="n">
        <v>0.47543037</v>
      </c>
      <c r="I35" s="18" t="n">
        <v>10.17076243</v>
      </c>
      <c r="J35" s="20" t="n">
        <v>0.43720377</v>
      </c>
      <c r="K35" s="18" t="n">
        <v>4.58839634</v>
      </c>
      <c r="L35" s="20" t="n">
        <v>0.26705972</v>
      </c>
      <c r="M35" s="18" t="n">
        <v>2.46207302</v>
      </c>
      <c r="N35" s="20" t="n">
        <v>0.22499541</v>
      </c>
      <c r="O35" s="18" t="n">
        <v>0.52996705</v>
      </c>
      <c r="P35" s="20" t="n">
        <v>0.09334579</v>
      </c>
      <c r="Q35" s="18" t="s">
        <v>182</v>
      </c>
      <c r="R35" s="20" t="s">
        <v>182</v>
      </c>
      <c r="S35" s="18" t="n">
        <v>1.04517571</v>
      </c>
      <c r="T35" s="20" t="n">
        <v>0.05708772</v>
      </c>
      <c r="U35" s="18" t="n">
        <v>0</v>
      </c>
      <c r="V35" s="20" t="n">
        <v>0</v>
      </c>
      <c r="W35" s="18" t="n">
        <v>5.25810913</v>
      </c>
      <c r="X35" s="20" t="n">
        <v>0.29656272</v>
      </c>
    </row>
    <row r="36" spans="1:24">
      <c r="A36" s="15" t="s">
        <v>211</v>
      </c>
      <c r="B36" s="17" t="n">
        <v>6736</v>
      </c>
      <c r="C36" s="18">
        <f>(67.0/B36*100)</f>
        <v/>
      </c>
      <c r="D36" s="19" t="n">
        <v>6669</v>
      </c>
      <c r="E36" s="18" t="n">
        <v>71.76911774</v>
      </c>
      <c r="F36" s="20" t="n">
        <v>0.8842188600000001</v>
      </c>
      <c r="G36" s="18" t="n">
        <v>11.21679025</v>
      </c>
      <c r="H36" s="20" t="n">
        <v>0.48261663</v>
      </c>
      <c r="I36" s="18" t="n">
        <v>6.84810538</v>
      </c>
      <c r="J36" s="20" t="n">
        <v>0.42039615</v>
      </c>
      <c r="K36" s="18" t="n">
        <v>3.10058099</v>
      </c>
      <c r="L36" s="20" t="n">
        <v>0.25064088</v>
      </c>
      <c r="M36" s="18" t="n">
        <v>1.61650999</v>
      </c>
      <c r="N36" s="20" t="n">
        <v>0.1926228</v>
      </c>
      <c r="O36" s="18" t="n">
        <v>0.41658434</v>
      </c>
      <c r="P36" s="20" t="n">
        <v>0.08148635</v>
      </c>
      <c r="Q36" s="18" t="s">
        <v>182</v>
      </c>
      <c r="R36" s="20" t="s">
        <v>182</v>
      </c>
      <c r="S36" s="18" t="n">
        <v>0</v>
      </c>
      <c r="T36" s="20" t="n">
        <v>0</v>
      </c>
      <c r="U36" s="18" t="n">
        <v>0</v>
      </c>
      <c r="V36" s="20" t="n">
        <v>0</v>
      </c>
      <c r="W36" s="18" t="n">
        <v>5.03231131</v>
      </c>
      <c r="X36" s="20" t="n">
        <v>0.32567688</v>
      </c>
    </row>
    <row r="37" spans="1:24">
      <c r="A37" s="15" t="s">
        <v>212</v>
      </c>
      <c r="B37" s="17" t="n">
        <v>5458</v>
      </c>
      <c r="C37" s="18">
        <f>(306.0/B37*100)</f>
        <v/>
      </c>
      <c r="D37" s="19" t="n">
        <v>5152</v>
      </c>
      <c r="E37" s="18" t="n">
        <v>59.19791606</v>
      </c>
      <c r="F37" s="20" t="n">
        <v>1.25100925</v>
      </c>
      <c r="G37" s="18" t="n">
        <v>12.40148458</v>
      </c>
      <c r="H37" s="20" t="n">
        <v>0.50987248</v>
      </c>
      <c r="I37" s="18" t="n">
        <v>7.76601208</v>
      </c>
      <c r="J37" s="20" t="n">
        <v>0.42104424</v>
      </c>
      <c r="K37" s="18" t="n">
        <v>4.49697842</v>
      </c>
      <c r="L37" s="20" t="n">
        <v>0.36583927</v>
      </c>
      <c r="M37" s="18" t="n">
        <v>3.39960268</v>
      </c>
      <c r="N37" s="20" t="n">
        <v>0.29847803</v>
      </c>
      <c r="O37" s="18" t="n">
        <v>0.79305306</v>
      </c>
      <c r="P37" s="20" t="n">
        <v>0.14061226</v>
      </c>
      <c r="Q37" s="18" t="s">
        <v>182</v>
      </c>
      <c r="R37" s="20" t="s">
        <v>182</v>
      </c>
      <c r="S37" s="18" t="n">
        <v>0</v>
      </c>
      <c r="T37" s="20" t="n">
        <v>0</v>
      </c>
      <c r="U37" s="18" t="n">
        <v>0</v>
      </c>
      <c r="V37" s="20" t="n">
        <v>0</v>
      </c>
      <c r="W37" s="18" t="n">
        <v>11.94495312</v>
      </c>
      <c r="X37" s="20" t="n">
        <v>0.91837572</v>
      </c>
    </row>
    <row r="38" spans="1:24">
      <c r="A38" s="15" t="s">
        <v>213</v>
      </c>
      <c r="B38" s="17" t="n">
        <v>5860</v>
      </c>
      <c r="C38" s="18">
        <f>(75.0/B38*100)</f>
        <v/>
      </c>
      <c r="D38" s="19" t="n">
        <v>5785</v>
      </c>
      <c r="E38" s="18" t="n">
        <v>70.14371637000001</v>
      </c>
      <c r="F38" s="20" t="n">
        <v>1.07250483</v>
      </c>
      <c r="G38" s="18" t="n">
        <v>10.32733829</v>
      </c>
      <c r="H38" s="20" t="n">
        <v>0.55993353</v>
      </c>
      <c r="I38" s="18" t="n">
        <v>5.69536865</v>
      </c>
      <c r="J38" s="20" t="n">
        <v>0.35676515</v>
      </c>
      <c r="K38" s="18" t="n">
        <v>2.33556991</v>
      </c>
      <c r="L38" s="20" t="n">
        <v>0.27815159</v>
      </c>
      <c r="M38" s="18" t="n">
        <v>1.37306749</v>
      </c>
      <c r="N38" s="20" t="n">
        <v>0.18643774</v>
      </c>
      <c r="O38" s="18" t="n">
        <v>0.63992822</v>
      </c>
      <c r="P38" s="20" t="n">
        <v>0.12672711</v>
      </c>
      <c r="Q38" s="18" t="s">
        <v>182</v>
      </c>
      <c r="R38" s="20" t="s">
        <v>182</v>
      </c>
      <c r="S38" s="18" t="n">
        <v>0</v>
      </c>
      <c r="T38" s="20" t="n">
        <v>0</v>
      </c>
      <c r="U38" s="18" t="n">
        <v>0</v>
      </c>
      <c r="V38" s="20" t="n">
        <v>0</v>
      </c>
      <c r="W38" s="18" t="n">
        <v>9.485011070000001</v>
      </c>
      <c r="X38" s="20" t="n">
        <v>0.61261265</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67.49360971</v>
      </c>
      <c r="F40" s="20" t="n">
        <v>1.06479078</v>
      </c>
      <c r="G40" s="18" t="n">
        <v>7.13237917</v>
      </c>
      <c r="H40" s="20" t="n">
        <v>0.38516485</v>
      </c>
      <c r="I40" s="18" t="n">
        <v>4.53875977</v>
      </c>
      <c r="J40" s="20" t="n">
        <v>0.3181649</v>
      </c>
      <c r="K40" s="18" t="n">
        <v>2.05393541</v>
      </c>
      <c r="L40" s="20" t="n">
        <v>0.24407197</v>
      </c>
      <c r="M40" s="18" t="n">
        <v>1.98883513</v>
      </c>
      <c r="N40" s="20" t="n">
        <v>0.19984923</v>
      </c>
      <c r="O40" s="18" t="n">
        <v>0.41431395</v>
      </c>
      <c r="P40" s="20" t="n">
        <v>0.09618943000000001</v>
      </c>
      <c r="Q40" s="18" t="s">
        <v>182</v>
      </c>
      <c r="R40" s="20" t="s">
        <v>182</v>
      </c>
      <c r="S40" s="18" t="n">
        <v>9.01702427</v>
      </c>
      <c r="T40" s="20" t="n">
        <v>0.20109403</v>
      </c>
      <c r="U40" s="18" t="n">
        <v>0</v>
      </c>
      <c r="V40" s="20" t="n">
        <v>0</v>
      </c>
      <c r="W40" s="18" t="n">
        <v>7.3611426</v>
      </c>
      <c r="X40" s="20" t="n">
        <v>0.86629531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36.91586643</v>
      </c>
      <c r="F46" s="20" t="n">
        <v>0.99545967</v>
      </c>
      <c r="G46" s="18" t="n">
        <v>12.98475781</v>
      </c>
      <c r="H46" s="20" t="n">
        <v>0.54182425</v>
      </c>
      <c r="I46" s="18" t="n">
        <v>5.3674437</v>
      </c>
      <c r="J46" s="20" t="n">
        <v>0.22497363</v>
      </c>
      <c r="K46" s="18" t="n">
        <v>3.21636682</v>
      </c>
      <c r="L46" s="20" t="n">
        <v>0.16895783</v>
      </c>
      <c r="M46" s="18" t="n">
        <v>2.45638027</v>
      </c>
      <c r="N46" s="20" t="n">
        <v>0.15331905</v>
      </c>
      <c r="O46" s="18" t="n">
        <v>1.14332785</v>
      </c>
      <c r="P46" s="20" t="n">
        <v>0.10192954</v>
      </c>
      <c r="Q46" s="18" t="s">
        <v>182</v>
      </c>
      <c r="R46" s="20" t="s">
        <v>182</v>
      </c>
      <c r="S46" s="18" t="n">
        <v>0</v>
      </c>
      <c r="T46" s="20" t="n">
        <v>0</v>
      </c>
      <c r="U46" s="18" t="n">
        <v>0</v>
      </c>
      <c r="V46" s="20" t="n">
        <v>0</v>
      </c>
      <c r="W46" s="18" t="n">
        <v>37.91585711</v>
      </c>
      <c r="X46" s="20" t="n">
        <v>1.26630969</v>
      </c>
    </row>
    <row r="47" spans="1:24">
      <c r="A47" s="15" t="s">
        <v>222</v>
      </c>
      <c r="B47" s="17" t="n">
        <v>5928</v>
      </c>
      <c r="C47" s="18">
        <f>(197.0/B47*100)</f>
        <v/>
      </c>
      <c r="D47" s="19" t="n">
        <v>5731</v>
      </c>
      <c r="E47" s="18" t="n">
        <v>46.91563822</v>
      </c>
      <c r="F47" s="20" t="n">
        <v>1.55290654</v>
      </c>
      <c r="G47" s="18" t="n">
        <v>11.9904111</v>
      </c>
      <c r="H47" s="20" t="n">
        <v>0.57528883</v>
      </c>
      <c r="I47" s="18" t="n">
        <v>8.829640400000001</v>
      </c>
      <c r="J47" s="20" t="n">
        <v>0.44061473</v>
      </c>
      <c r="K47" s="18" t="n">
        <v>7.28358477</v>
      </c>
      <c r="L47" s="20" t="n">
        <v>0.34753101</v>
      </c>
      <c r="M47" s="18" t="n">
        <v>6.44256172</v>
      </c>
      <c r="N47" s="20" t="n">
        <v>0.39273056</v>
      </c>
      <c r="O47" s="18" t="n">
        <v>1.44739225</v>
      </c>
      <c r="P47" s="20" t="n">
        <v>0.18882754</v>
      </c>
      <c r="Q47" s="18" t="s">
        <v>182</v>
      </c>
      <c r="R47" s="20" t="s">
        <v>182</v>
      </c>
      <c r="S47" s="18" t="n">
        <v>0</v>
      </c>
      <c r="T47" s="20" t="n">
        <v>0</v>
      </c>
      <c r="U47" s="18" t="n">
        <v>0</v>
      </c>
      <c r="V47" s="20" t="n">
        <v>0</v>
      </c>
      <c r="W47" s="18" t="n">
        <v>17.09077154</v>
      </c>
      <c r="X47" s="20" t="n">
        <v>1.1004729</v>
      </c>
    </row>
    <row r="48" spans="1:24">
      <c r="A48" s="15" t="s">
        <v>223</v>
      </c>
      <c r="B48" s="17" t="n">
        <v>9841</v>
      </c>
      <c r="C48" s="18">
        <f>(19.0/B48*100)</f>
        <v/>
      </c>
      <c r="D48" s="19" t="n">
        <v>9822</v>
      </c>
      <c r="E48" s="18" t="n">
        <v>79.2196127</v>
      </c>
      <c r="F48" s="20" t="n">
        <v>1.12440496</v>
      </c>
      <c r="G48" s="18" t="n">
        <v>7.07561802</v>
      </c>
      <c r="H48" s="20" t="n">
        <v>0.4397914</v>
      </c>
      <c r="I48" s="18" t="n">
        <v>5.95191564</v>
      </c>
      <c r="J48" s="20" t="n">
        <v>0.405305</v>
      </c>
      <c r="K48" s="18" t="n">
        <v>2.04393638</v>
      </c>
      <c r="L48" s="20" t="n">
        <v>0.25774503</v>
      </c>
      <c r="M48" s="18" t="n">
        <v>2.04578201</v>
      </c>
      <c r="N48" s="20" t="n">
        <v>0.19055775</v>
      </c>
      <c r="O48" s="18" t="n">
        <v>2.15559195</v>
      </c>
      <c r="P48" s="20" t="n">
        <v>0.33339127</v>
      </c>
      <c r="Q48" s="18" t="s">
        <v>182</v>
      </c>
      <c r="R48" s="20" t="s">
        <v>182</v>
      </c>
      <c r="S48" s="18" t="n">
        <v>0</v>
      </c>
      <c r="T48" s="20" t="n">
        <v>0</v>
      </c>
      <c r="U48" s="18" t="n">
        <v>0</v>
      </c>
      <c r="V48" s="20" t="n">
        <v>0</v>
      </c>
      <c r="W48" s="18" t="n">
        <v>1.50754331</v>
      </c>
      <c r="X48" s="20" t="n">
        <v>0.41649629</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54.04796872</v>
      </c>
      <c r="F50" s="20" t="n">
        <v>1.05664297</v>
      </c>
      <c r="G50" s="18" t="n">
        <v>16.05890764</v>
      </c>
      <c r="H50" s="20" t="n">
        <v>0.5121272100000001</v>
      </c>
      <c r="I50" s="18" t="n">
        <v>10.82527458</v>
      </c>
      <c r="J50" s="20" t="n">
        <v>0.42604489</v>
      </c>
      <c r="K50" s="18" t="n">
        <v>5.61976682</v>
      </c>
      <c r="L50" s="20" t="n">
        <v>0.32613482</v>
      </c>
      <c r="M50" s="18" t="n">
        <v>3.35930481</v>
      </c>
      <c r="N50" s="20" t="n">
        <v>0.28826595</v>
      </c>
      <c r="O50" s="18" t="n">
        <v>1.75805608</v>
      </c>
      <c r="P50" s="20" t="n">
        <v>0.26628678</v>
      </c>
      <c r="Q50" s="18" t="s">
        <v>182</v>
      </c>
      <c r="R50" s="20" t="s">
        <v>182</v>
      </c>
      <c r="S50" s="18" t="n">
        <v>0</v>
      </c>
      <c r="T50" s="20" t="n">
        <v>0</v>
      </c>
      <c r="U50" s="18" t="n">
        <v>0</v>
      </c>
      <c r="V50" s="20" t="n">
        <v>0</v>
      </c>
      <c r="W50" s="18" t="n">
        <v>8.33072136</v>
      </c>
      <c r="X50" s="20" t="n">
        <v>0.6702615</v>
      </c>
    </row>
    <row r="51" spans="1:24">
      <c r="A51" s="15" t="s">
        <v>226</v>
      </c>
      <c r="B51" s="17" t="n">
        <v>6866</v>
      </c>
      <c r="C51" s="18">
        <f>(116.0/B51*100)</f>
        <v/>
      </c>
      <c r="D51" s="19" t="n">
        <v>6750</v>
      </c>
      <c r="E51" s="18" t="n">
        <v>61.16929332</v>
      </c>
      <c r="F51" s="20" t="n">
        <v>1.36783817</v>
      </c>
      <c r="G51" s="18" t="n">
        <v>5.57133557</v>
      </c>
      <c r="H51" s="20" t="n">
        <v>0.31577413</v>
      </c>
      <c r="I51" s="18" t="n">
        <v>4.32038769</v>
      </c>
      <c r="J51" s="20" t="n">
        <v>0.28834324</v>
      </c>
      <c r="K51" s="18" t="n">
        <v>3.44963152</v>
      </c>
      <c r="L51" s="20" t="n">
        <v>0.244274</v>
      </c>
      <c r="M51" s="18" t="n">
        <v>2.72707883</v>
      </c>
      <c r="N51" s="20" t="n">
        <v>0.23460113</v>
      </c>
      <c r="O51" s="18" t="n">
        <v>0.58297253</v>
      </c>
      <c r="P51" s="20" t="n">
        <v>0.10102507</v>
      </c>
      <c r="Q51" s="18" t="s">
        <v>182</v>
      </c>
      <c r="R51" s="20" t="s">
        <v>182</v>
      </c>
      <c r="S51" s="18" t="n">
        <v>10.58088132</v>
      </c>
      <c r="T51" s="20" t="n">
        <v>0.6125338</v>
      </c>
      <c r="U51" s="18" t="n">
        <v>0</v>
      </c>
      <c r="V51" s="20" t="n">
        <v>0</v>
      </c>
      <c r="W51" s="18" t="n">
        <v>11.59841922</v>
      </c>
      <c r="X51" s="20" t="n">
        <v>1.26721041</v>
      </c>
    </row>
    <row r="52" spans="1:24">
      <c r="A52" s="15" t="s">
        <v>227</v>
      </c>
      <c r="B52" s="17" t="n">
        <v>5809</v>
      </c>
      <c r="C52" s="18">
        <f>(120.0/B52*100)</f>
        <v/>
      </c>
      <c r="D52" s="19" t="n">
        <v>5689</v>
      </c>
      <c r="E52" s="18" t="n">
        <v>68.38374181</v>
      </c>
      <c r="F52" s="20" t="n">
        <v>1.09807687</v>
      </c>
      <c r="G52" s="18" t="n">
        <v>11.10633351</v>
      </c>
      <c r="H52" s="20" t="n">
        <v>0.41987972</v>
      </c>
      <c r="I52" s="18" t="n">
        <v>7.72292034</v>
      </c>
      <c r="J52" s="20" t="n">
        <v>0.4594422</v>
      </c>
      <c r="K52" s="18" t="n">
        <v>3.5654913</v>
      </c>
      <c r="L52" s="20" t="n">
        <v>0.31115555</v>
      </c>
      <c r="M52" s="18" t="n">
        <v>2.61192274</v>
      </c>
      <c r="N52" s="20" t="n">
        <v>0.23857433</v>
      </c>
      <c r="O52" s="18" t="n">
        <v>0.34065656</v>
      </c>
      <c r="P52" s="20" t="n">
        <v>0.08847263</v>
      </c>
      <c r="Q52" s="18" t="s">
        <v>182</v>
      </c>
      <c r="R52" s="20" t="s">
        <v>182</v>
      </c>
      <c r="S52" s="18" t="n">
        <v>0</v>
      </c>
      <c r="T52" s="20" t="n">
        <v>0</v>
      </c>
      <c r="U52" s="18" t="n">
        <v>0</v>
      </c>
      <c r="V52" s="20" t="n">
        <v>0</v>
      </c>
      <c r="W52" s="18" t="n">
        <v>6.26893373</v>
      </c>
      <c r="X52" s="20" t="n">
        <v>0.53461273</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52.78230946</v>
      </c>
      <c r="F54" s="20" t="n">
        <v>1.13762037</v>
      </c>
      <c r="G54" s="18" t="n">
        <v>11.30037873</v>
      </c>
      <c r="H54" s="20" t="n">
        <v>0.59347292</v>
      </c>
      <c r="I54" s="18" t="n">
        <v>7.07321439</v>
      </c>
      <c r="J54" s="20" t="n">
        <v>0.48340092</v>
      </c>
      <c r="K54" s="18" t="n">
        <v>6.65681934</v>
      </c>
      <c r="L54" s="20" t="n">
        <v>0.42228385</v>
      </c>
      <c r="M54" s="18" t="n">
        <v>3.76527655</v>
      </c>
      <c r="N54" s="20" t="n">
        <v>0.34723107</v>
      </c>
      <c r="O54" s="18" t="n">
        <v>3.38301062</v>
      </c>
      <c r="P54" s="20" t="n">
        <v>0.32666021</v>
      </c>
      <c r="Q54" s="18" t="s">
        <v>182</v>
      </c>
      <c r="R54" s="20" t="s">
        <v>182</v>
      </c>
      <c r="S54" s="18" t="n">
        <v>0</v>
      </c>
      <c r="T54" s="20" t="n">
        <v>0</v>
      </c>
      <c r="U54" s="18" t="n">
        <v>0</v>
      </c>
      <c r="V54" s="20" t="n">
        <v>0</v>
      </c>
      <c r="W54" s="18" t="n">
        <v>15.03899092</v>
      </c>
      <c r="X54" s="20" t="n">
        <v>1.13183329</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68.36879168999999</v>
      </c>
      <c r="F56" s="20" t="n">
        <v>1.09830925</v>
      </c>
      <c r="G56" s="18" t="n">
        <v>10.04016864</v>
      </c>
      <c r="H56" s="20" t="n">
        <v>0.41772794</v>
      </c>
      <c r="I56" s="18" t="n">
        <v>9.75334011</v>
      </c>
      <c r="J56" s="20" t="n">
        <v>0.53940975</v>
      </c>
      <c r="K56" s="18" t="n">
        <v>5.00534237</v>
      </c>
      <c r="L56" s="20" t="n">
        <v>0.34773074</v>
      </c>
      <c r="M56" s="18" t="n">
        <v>4.58201236</v>
      </c>
      <c r="N56" s="20" t="n">
        <v>0.35848834</v>
      </c>
      <c r="O56" s="18" t="n">
        <v>0.86031267</v>
      </c>
      <c r="P56" s="20" t="n">
        <v>0.13753162</v>
      </c>
      <c r="Q56" s="18" t="s">
        <v>182</v>
      </c>
      <c r="R56" s="20" t="s">
        <v>182</v>
      </c>
      <c r="S56" s="18" t="n">
        <v>0</v>
      </c>
      <c r="T56" s="20" t="n">
        <v>0</v>
      </c>
      <c r="U56" s="18" t="n">
        <v>0</v>
      </c>
      <c r="V56" s="20" t="n">
        <v>0</v>
      </c>
      <c r="W56" s="18" t="n">
        <v>1.39003216</v>
      </c>
      <c r="X56" s="20" t="n">
        <v>0.26711456</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59.09476413</v>
      </c>
      <c r="F61" s="20" t="n">
        <v>1.00949085</v>
      </c>
      <c r="G61" s="18" t="n">
        <v>15.127175</v>
      </c>
      <c r="H61" s="20" t="n">
        <v>0.48376825</v>
      </c>
      <c r="I61" s="18" t="n">
        <v>9.99218112</v>
      </c>
      <c r="J61" s="20" t="n">
        <v>0.4148169</v>
      </c>
      <c r="K61" s="18" t="n">
        <v>5.19936972</v>
      </c>
      <c r="L61" s="20" t="n">
        <v>0.30000679</v>
      </c>
      <c r="M61" s="18" t="n">
        <v>3.62560897</v>
      </c>
      <c r="N61" s="20" t="n">
        <v>0.29552729</v>
      </c>
      <c r="O61" s="18" t="n">
        <v>1.1155177</v>
      </c>
      <c r="P61" s="20" t="n">
        <v>0.1589291</v>
      </c>
      <c r="Q61" s="18" t="s">
        <v>182</v>
      </c>
      <c r="R61" s="20" t="s">
        <v>182</v>
      </c>
      <c r="S61" s="18" t="n">
        <v>0</v>
      </c>
      <c r="T61" s="20" t="n">
        <v>0</v>
      </c>
      <c r="U61" s="18" t="n">
        <v>0</v>
      </c>
      <c r="V61" s="20" t="n">
        <v>0</v>
      </c>
      <c r="W61" s="18" t="n">
        <v>5.84538337</v>
      </c>
      <c r="X61" s="20" t="n">
        <v>0.63197235</v>
      </c>
    </row>
    <row r="62" spans="1:24">
      <c r="A62" s="15" t="s">
        <v>237</v>
      </c>
      <c r="B62" s="17" t="n">
        <v>4476</v>
      </c>
      <c r="C62" s="18">
        <f>(5.0/B62*100)</f>
        <v/>
      </c>
      <c r="D62" s="19" t="n">
        <v>4471</v>
      </c>
      <c r="E62" s="18" t="n">
        <v>77.79839535000001</v>
      </c>
      <c r="F62" s="20" t="n">
        <v>0.60387548</v>
      </c>
      <c r="G62" s="18" t="n">
        <v>10.20955392</v>
      </c>
      <c r="H62" s="20" t="n">
        <v>0.43711779</v>
      </c>
      <c r="I62" s="18" t="n">
        <v>6.89633485</v>
      </c>
      <c r="J62" s="20" t="n">
        <v>0.34839107</v>
      </c>
      <c r="K62" s="18" t="n">
        <v>2.15605209</v>
      </c>
      <c r="L62" s="20" t="n">
        <v>0.20315576</v>
      </c>
      <c r="M62" s="18" t="n">
        <v>1.4612647</v>
      </c>
      <c r="N62" s="20" t="n">
        <v>0.18653084</v>
      </c>
      <c r="O62" s="18" t="n">
        <v>0.58527585</v>
      </c>
      <c r="P62" s="20" t="n">
        <v>0.13101018</v>
      </c>
      <c r="Q62" s="18" t="s">
        <v>182</v>
      </c>
      <c r="R62" s="20" t="s">
        <v>182</v>
      </c>
      <c r="S62" s="18" t="n">
        <v>0</v>
      </c>
      <c r="T62" s="20" t="n">
        <v>0</v>
      </c>
      <c r="U62" s="18" t="n">
        <v>0</v>
      </c>
      <c r="V62" s="20" t="n">
        <v>0</v>
      </c>
      <c r="W62" s="18" t="n">
        <v>0.89312323</v>
      </c>
      <c r="X62" s="20" t="n">
        <v>0.13688347</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58.34890497</v>
      </c>
      <c r="F67" s="20" t="n">
        <v>0.80560881</v>
      </c>
      <c r="G67" s="18" t="n">
        <v>19.4446772</v>
      </c>
      <c r="H67" s="20" t="n">
        <v>0.51479103</v>
      </c>
      <c r="I67" s="18" t="n">
        <v>8.72590868</v>
      </c>
      <c r="J67" s="20" t="n">
        <v>0.35406122</v>
      </c>
      <c r="K67" s="18" t="n">
        <v>3.19183639</v>
      </c>
      <c r="L67" s="20" t="n">
        <v>0.28592778</v>
      </c>
      <c r="M67" s="18" t="n">
        <v>1.44741832</v>
      </c>
      <c r="N67" s="20" t="n">
        <v>0.16301688</v>
      </c>
      <c r="O67" s="18" t="n">
        <v>4.38091338</v>
      </c>
      <c r="P67" s="20" t="n">
        <v>0.35305959</v>
      </c>
      <c r="Q67" s="18" t="s">
        <v>182</v>
      </c>
      <c r="R67" s="20" t="s">
        <v>182</v>
      </c>
      <c r="S67" s="18" t="n">
        <v>0</v>
      </c>
      <c r="T67" s="20" t="n">
        <v>0</v>
      </c>
      <c r="U67" s="18" t="n">
        <v>0</v>
      </c>
      <c r="V67" s="20" t="n">
        <v>0</v>
      </c>
      <c r="W67" s="18" t="n">
        <v>4.46034106</v>
      </c>
      <c r="X67" s="20" t="n">
        <v>0.29303345</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55.2909484</v>
      </c>
      <c r="F70" s="20" t="n">
        <v>1.04382622</v>
      </c>
      <c r="G70" s="18" t="n">
        <v>12.30196861</v>
      </c>
      <c r="H70" s="20" t="n">
        <v>0.5950494200000001</v>
      </c>
      <c r="I70" s="18" t="n">
        <v>10.90857399</v>
      </c>
      <c r="J70" s="20" t="n">
        <v>0.59689314</v>
      </c>
      <c r="K70" s="18" t="n">
        <v>8.250851819999999</v>
      </c>
      <c r="L70" s="20" t="n">
        <v>0.49610024</v>
      </c>
      <c r="M70" s="18" t="n">
        <v>5.26757005</v>
      </c>
      <c r="N70" s="20" t="n">
        <v>0.40027184</v>
      </c>
      <c r="O70" s="18" t="n">
        <v>0.78554432</v>
      </c>
      <c r="P70" s="20" t="n">
        <v>0.1032537</v>
      </c>
      <c r="Q70" s="18" t="s">
        <v>182</v>
      </c>
      <c r="R70" s="20" t="s">
        <v>182</v>
      </c>
      <c r="S70" s="18" t="n">
        <v>0</v>
      </c>
      <c r="T70" s="20" t="n">
        <v>0</v>
      </c>
      <c r="U70" s="18" t="n">
        <v>0</v>
      </c>
      <c r="V70" s="20" t="n">
        <v>0</v>
      </c>
      <c r="W70" s="18" t="n">
        <v>7.19454281</v>
      </c>
      <c r="X70" s="20" t="n">
        <v>0.53702809</v>
      </c>
    </row>
    <row r="71" spans="1:24">
      <c r="A71" s="15" t="s">
        <v>246</v>
      </c>
      <c r="B71" s="17" t="n">
        <v>6115</v>
      </c>
      <c r="C71" s="18">
        <f>(122.0/B71*100)</f>
        <v/>
      </c>
      <c r="D71" s="19" t="n">
        <v>5993</v>
      </c>
      <c r="E71" s="18" t="n">
        <v>70.71860993</v>
      </c>
      <c r="F71" s="20" t="n">
        <v>0.65108836</v>
      </c>
      <c r="G71" s="18" t="n">
        <v>14.56294237</v>
      </c>
      <c r="H71" s="20" t="n">
        <v>0.5340994100000001</v>
      </c>
      <c r="I71" s="18" t="n">
        <v>7.66296714</v>
      </c>
      <c r="J71" s="20" t="n">
        <v>0.31493434</v>
      </c>
      <c r="K71" s="18" t="n">
        <v>2.98155231</v>
      </c>
      <c r="L71" s="20" t="n">
        <v>0.23020387</v>
      </c>
      <c r="M71" s="18" t="n">
        <v>1.87285562</v>
      </c>
      <c r="N71" s="20" t="n">
        <v>0.1839684</v>
      </c>
      <c r="O71" s="18" t="n">
        <v>0.43884807</v>
      </c>
      <c r="P71" s="20" t="n">
        <v>0.07817638</v>
      </c>
      <c r="Q71" s="18" t="s">
        <v>182</v>
      </c>
      <c r="R71" s="20" t="s">
        <v>182</v>
      </c>
      <c r="S71" s="18" t="n">
        <v>0</v>
      </c>
      <c r="T71" s="20" t="n">
        <v>0</v>
      </c>
      <c r="U71" s="18" t="n">
        <v>0</v>
      </c>
      <c r="V71" s="20" t="n">
        <v>0</v>
      </c>
      <c r="W71" s="18" t="n">
        <v>1.76222457</v>
      </c>
      <c r="X71" s="20" t="n">
        <v>0.17522623</v>
      </c>
    </row>
    <row r="72" spans="1:24">
      <c r="A72" s="15" t="s">
        <v>247</v>
      </c>
      <c r="B72" s="17" t="n">
        <v>7708</v>
      </c>
      <c r="C72" s="18">
        <f>(9.0/B72*100)</f>
        <v/>
      </c>
      <c r="D72" s="19" t="n">
        <v>7699</v>
      </c>
      <c r="E72" s="18" t="n">
        <v>80.30338521</v>
      </c>
      <c r="F72" s="20" t="n">
        <v>0.65171725</v>
      </c>
      <c r="G72" s="18" t="n">
        <v>7.57465941</v>
      </c>
      <c r="H72" s="20" t="n">
        <v>0.33733731</v>
      </c>
      <c r="I72" s="18" t="n">
        <v>6.05573542</v>
      </c>
      <c r="J72" s="20" t="n">
        <v>0.34758055</v>
      </c>
      <c r="K72" s="18" t="n">
        <v>2.67371669</v>
      </c>
      <c r="L72" s="20" t="n">
        <v>0.23893105</v>
      </c>
      <c r="M72" s="18" t="n">
        <v>2.02450233</v>
      </c>
      <c r="N72" s="20" t="n">
        <v>0.20088095</v>
      </c>
      <c r="O72" s="18" t="n">
        <v>0.58568115</v>
      </c>
      <c r="P72" s="20" t="n">
        <v>0.09795208</v>
      </c>
      <c r="Q72" s="18" t="s">
        <v>182</v>
      </c>
      <c r="R72" s="20" t="s">
        <v>182</v>
      </c>
      <c r="S72" s="18" t="n">
        <v>0</v>
      </c>
      <c r="T72" s="20" t="n">
        <v>0</v>
      </c>
      <c r="U72" s="18" t="n">
        <v>0</v>
      </c>
      <c r="V72" s="20" t="n">
        <v>0</v>
      </c>
      <c r="W72" s="18" t="n">
        <v>0.78231979</v>
      </c>
      <c r="X72" s="20" t="n">
        <v>0.11550735</v>
      </c>
    </row>
    <row r="73" spans="1:24">
      <c r="A73" s="15" t="s">
        <v>248</v>
      </c>
      <c r="B73" s="17" t="n">
        <v>8249</v>
      </c>
      <c r="C73" s="18">
        <f>(254.0/B73*100)</f>
        <v/>
      </c>
      <c r="D73" s="19" t="n">
        <v>7995</v>
      </c>
      <c r="E73" s="18" t="n">
        <v>41.82650789</v>
      </c>
      <c r="F73" s="20" t="n">
        <v>0.94851721</v>
      </c>
      <c r="G73" s="18" t="n">
        <v>17.8080221</v>
      </c>
      <c r="H73" s="20" t="n">
        <v>0.48428007</v>
      </c>
      <c r="I73" s="18" t="n">
        <v>19.57678658</v>
      </c>
      <c r="J73" s="20" t="n">
        <v>0.58302783</v>
      </c>
      <c r="K73" s="18" t="n">
        <v>11.12266501</v>
      </c>
      <c r="L73" s="20" t="n">
        <v>0.48402299</v>
      </c>
      <c r="M73" s="18" t="n">
        <v>5.10519232</v>
      </c>
      <c r="N73" s="20" t="n">
        <v>0.31536583</v>
      </c>
      <c r="O73" s="18" t="n">
        <v>2.49319758</v>
      </c>
      <c r="P73" s="20" t="n">
        <v>0.25083842</v>
      </c>
      <c r="Q73" s="18" t="s">
        <v>182</v>
      </c>
      <c r="R73" s="20" t="s">
        <v>182</v>
      </c>
      <c r="S73" s="18" t="n">
        <v>0</v>
      </c>
      <c r="T73" s="20" t="n">
        <v>0</v>
      </c>
      <c r="U73" s="18" t="n">
        <v>0</v>
      </c>
      <c r="V73" s="20" t="n">
        <v>0</v>
      </c>
      <c r="W73" s="18" t="n">
        <v>2.06762851</v>
      </c>
      <c r="X73" s="20" t="n">
        <v>0.21615028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49.81630662</v>
      </c>
      <c r="F77" s="20" t="n">
        <v>1.05519484</v>
      </c>
      <c r="G77" s="18" t="n">
        <v>9.31421093</v>
      </c>
      <c r="H77" s="20" t="n">
        <v>0.41118964</v>
      </c>
      <c r="I77" s="18" t="n">
        <v>7.91246289</v>
      </c>
      <c r="J77" s="20" t="n">
        <v>0.46595999</v>
      </c>
      <c r="K77" s="18" t="n">
        <v>5.60690903</v>
      </c>
      <c r="L77" s="20" t="n">
        <v>0.36414252</v>
      </c>
      <c r="M77" s="18" t="n">
        <v>3.95988585</v>
      </c>
      <c r="N77" s="20" t="n">
        <v>0.25150217</v>
      </c>
      <c r="O77" s="18" t="n">
        <v>0.99214498</v>
      </c>
      <c r="P77" s="20" t="n">
        <v>0.1174622</v>
      </c>
      <c r="Q77" s="18" t="s">
        <v>182</v>
      </c>
      <c r="R77" s="20" t="s">
        <v>182</v>
      </c>
      <c r="S77" s="18" t="n">
        <v>0</v>
      </c>
      <c r="T77" s="20" t="n">
        <v>0</v>
      </c>
      <c r="U77" s="18" t="n">
        <v>0</v>
      </c>
      <c r="V77" s="20" t="n">
        <v>0</v>
      </c>
      <c r="W77" s="18" t="n">
        <v>22.3980797</v>
      </c>
      <c r="X77" s="20" t="n">
        <v>0.99472007</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59.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346</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47.18143982</v>
      </c>
      <c r="F7" s="20" t="n">
        <v>0.61284373</v>
      </c>
      <c r="G7" s="18" t="n">
        <v>13.57486031</v>
      </c>
      <c r="H7" s="20" t="n">
        <v>0.42357044</v>
      </c>
      <c r="I7" s="18" t="n">
        <v>14.6126027</v>
      </c>
      <c r="J7" s="20" t="n">
        <v>0.38933891</v>
      </c>
      <c r="K7" s="18" t="n">
        <v>9.07586045</v>
      </c>
      <c r="L7" s="20" t="n">
        <v>0.33242077</v>
      </c>
      <c r="M7" s="18" t="n">
        <v>4.61258385</v>
      </c>
      <c r="N7" s="20" t="n">
        <v>0.23138158</v>
      </c>
      <c r="O7" s="18" t="n">
        <v>0.69382931</v>
      </c>
      <c r="P7" s="20" t="n">
        <v>0.0906033</v>
      </c>
      <c r="Q7" s="18" t="s">
        <v>182</v>
      </c>
      <c r="R7" s="20" t="s">
        <v>182</v>
      </c>
      <c r="S7" s="18" t="n">
        <v>0</v>
      </c>
      <c r="T7" s="20" t="n">
        <v>0</v>
      </c>
      <c r="U7" s="18" t="n">
        <v>0</v>
      </c>
      <c r="V7" s="20" t="n">
        <v>0</v>
      </c>
      <c r="W7" s="18" t="n">
        <v>10.24882355</v>
      </c>
      <c r="X7" s="20" t="n">
        <v>0.53226467</v>
      </c>
    </row>
    <row r="8" spans="1:24">
      <c r="A8" s="15" t="s">
        <v>183</v>
      </c>
      <c r="B8" s="17" t="n">
        <v>7007</v>
      </c>
      <c r="C8" s="18">
        <f>(206.0/B8*100)</f>
        <v/>
      </c>
      <c r="D8" s="19" t="n">
        <v>6801</v>
      </c>
      <c r="E8" s="18" t="n">
        <v>47.92427166</v>
      </c>
      <c r="F8" s="20" t="n">
        <v>0.75473841</v>
      </c>
      <c r="G8" s="18" t="n">
        <v>17.96121459</v>
      </c>
      <c r="H8" s="20" t="n">
        <v>0.53530682</v>
      </c>
      <c r="I8" s="18" t="n">
        <v>15.66373303</v>
      </c>
      <c r="J8" s="20" t="n">
        <v>0.49425763</v>
      </c>
      <c r="K8" s="18" t="n">
        <v>6.82975373</v>
      </c>
      <c r="L8" s="20" t="n">
        <v>0.41662953</v>
      </c>
      <c r="M8" s="18" t="n">
        <v>3.69582528</v>
      </c>
      <c r="N8" s="20" t="n">
        <v>0.24761005</v>
      </c>
      <c r="O8" s="18" t="n">
        <v>0.38792697</v>
      </c>
      <c r="P8" s="20" t="n">
        <v>0.1017102</v>
      </c>
      <c r="Q8" s="18" t="s">
        <v>182</v>
      </c>
      <c r="R8" s="20" t="s">
        <v>182</v>
      </c>
      <c r="S8" s="18" t="n">
        <v>0.48688679</v>
      </c>
      <c r="T8" s="20" t="n">
        <v>0.11989486</v>
      </c>
      <c r="U8" s="18" t="n">
        <v>0</v>
      </c>
      <c r="V8" s="20" t="n">
        <v>0</v>
      </c>
      <c r="W8" s="18" t="n">
        <v>7.05038796</v>
      </c>
      <c r="X8" s="20" t="n">
        <v>0.53589829</v>
      </c>
    </row>
    <row r="9" spans="1:24">
      <c r="A9" s="15" t="s">
        <v>184</v>
      </c>
      <c r="B9" s="17" t="n">
        <v>9651</v>
      </c>
      <c r="C9" s="18">
        <f>(603.0/B9*100)</f>
        <v/>
      </c>
      <c r="D9" s="19" t="n">
        <v>9048</v>
      </c>
      <c r="E9" s="18" t="n">
        <v>55.21589925</v>
      </c>
      <c r="F9" s="20" t="n">
        <v>0.82774154</v>
      </c>
      <c r="G9" s="18" t="n">
        <v>16.64699986</v>
      </c>
      <c r="H9" s="20" t="n">
        <v>0.5177459599999999</v>
      </c>
      <c r="I9" s="18" t="n">
        <v>9.930082820000001</v>
      </c>
      <c r="J9" s="20" t="n">
        <v>0.41113096</v>
      </c>
      <c r="K9" s="18" t="n">
        <v>4.08160618</v>
      </c>
      <c r="L9" s="20" t="n">
        <v>0.22391716</v>
      </c>
      <c r="M9" s="18" t="n">
        <v>2.90660144</v>
      </c>
      <c r="N9" s="20" t="n">
        <v>0.1985603</v>
      </c>
      <c r="O9" s="18" t="n">
        <v>0.05041086</v>
      </c>
      <c r="P9" s="20" t="n">
        <v>0.02005547</v>
      </c>
      <c r="Q9" s="18" t="s">
        <v>182</v>
      </c>
      <c r="R9" s="20" t="s">
        <v>182</v>
      </c>
      <c r="S9" s="18" t="n">
        <v>3.17680346</v>
      </c>
      <c r="T9" s="20" t="n">
        <v>0.56721648</v>
      </c>
      <c r="U9" s="18" t="n">
        <v>0</v>
      </c>
      <c r="V9" s="20" t="n">
        <v>0</v>
      </c>
      <c r="W9" s="18" t="n">
        <v>7.99159614</v>
      </c>
      <c r="X9" s="20" t="n">
        <v>0.5918494399999999</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49.10360894</v>
      </c>
      <c r="F11" s="20" t="n">
        <v>0.91869074</v>
      </c>
      <c r="G11" s="18" t="n">
        <v>17.64672751</v>
      </c>
      <c r="H11" s="20" t="n">
        <v>0.5960123899999999</v>
      </c>
      <c r="I11" s="18" t="n">
        <v>14.14097797</v>
      </c>
      <c r="J11" s="20" t="n">
        <v>0.58410134</v>
      </c>
      <c r="K11" s="18" t="n">
        <v>6.74251577</v>
      </c>
      <c r="L11" s="20" t="n">
        <v>0.32667146</v>
      </c>
      <c r="M11" s="18" t="n">
        <v>3.40503184</v>
      </c>
      <c r="N11" s="20" t="n">
        <v>0.26405453</v>
      </c>
      <c r="O11" s="18" t="n">
        <v>0.5135561</v>
      </c>
      <c r="P11" s="20" t="n">
        <v>0.12399462</v>
      </c>
      <c r="Q11" s="18" t="s">
        <v>182</v>
      </c>
      <c r="R11" s="20" t="s">
        <v>182</v>
      </c>
      <c r="S11" s="18" t="n">
        <v>0</v>
      </c>
      <c r="T11" s="20" t="n">
        <v>0</v>
      </c>
      <c r="U11" s="18" t="n">
        <v>0</v>
      </c>
      <c r="V11" s="20" t="n">
        <v>0</v>
      </c>
      <c r="W11" s="18" t="n">
        <v>8.44758187</v>
      </c>
      <c r="X11" s="20" t="n">
        <v>0.75484915</v>
      </c>
    </row>
    <row r="12" spans="1:24">
      <c r="A12" s="15" t="s">
        <v>187</v>
      </c>
      <c r="B12" s="17" t="n">
        <v>6894</v>
      </c>
      <c r="C12" s="18">
        <f>(128.0/B12*100)</f>
        <v/>
      </c>
      <c r="D12" s="19" t="n">
        <v>6766</v>
      </c>
      <c r="E12" s="18" t="n">
        <v>41.92283508</v>
      </c>
      <c r="F12" s="20" t="n">
        <v>0.8985309500000001</v>
      </c>
      <c r="G12" s="18" t="n">
        <v>18.72913078</v>
      </c>
      <c r="H12" s="20" t="n">
        <v>0.61023615</v>
      </c>
      <c r="I12" s="18" t="n">
        <v>16.37921707</v>
      </c>
      <c r="J12" s="20" t="n">
        <v>0.49808325</v>
      </c>
      <c r="K12" s="18" t="n">
        <v>7.99003962</v>
      </c>
      <c r="L12" s="20" t="n">
        <v>0.38086644</v>
      </c>
      <c r="M12" s="18" t="n">
        <v>5.99763467</v>
      </c>
      <c r="N12" s="20" t="n">
        <v>0.37081177</v>
      </c>
      <c r="O12" s="18" t="n">
        <v>0.27950138</v>
      </c>
      <c r="P12" s="20" t="n">
        <v>0.06468574000000001</v>
      </c>
      <c r="Q12" s="18" t="s">
        <v>182</v>
      </c>
      <c r="R12" s="20" t="s">
        <v>182</v>
      </c>
      <c r="S12" s="18" t="n">
        <v>2.37582273</v>
      </c>
      <c r="T12" s="20" t="n">
        <v>0.5983856</v>
      </c>
      <c r="U12" s="18" t="n">
        <v>0</v>
      </c>
      <c r="V12" s="20" t="n">
        <v>0</v>
      </c>
      <c r="W12" s="18" t="n">
        <v>6.32581867</v>
      </c>
      <c r="X12" s="20" t="n">
        <v>0.49578888</v>
      </c>
    </row>
    <row r="13" spans="1:24">
      <c r="A13" s="15" t="s">
        <v>188</v>
      </c>
      <c r="B13" s="17" t="n">
        <v>7161</v>
      </c>
      <c r="C13" s="18">
        <f>(341.0/B13*100)</f>
        <v/>
      </c>
      <c r="D13" s="19" t="n">
        <v>6820</v>
      </c>
      <c r="E13" s="18" t="n">
        <v>22.80143762</v>
      </c>
      <c r="F13" s="20" t="n">
        <v>0.69525034</v>
      </c>
      <c r="G13" s="18" t="n">
        <v>21.7675303</v>
      </c>
      <c r="H13" s="20" t="n">
        <v>0.64889021</v>
      </c>
      <c r="I13" s="18" t="n">
        <v>24.25290508</v>
      </c>
      <c r="J13" s="20" t="n">
        <v>0.68450282</v>
      </c>
      <c r="K13" s="18" t="n">
        <v>13.19080082</v>
      </c>
      <c r="L13" s="20" t="n">
        <v>0.54363347</v>
      </c>
      <c r="M13" s="18" t="n">
        <v>7.05787631</v>
      </c>
      <c r="N13" s="20" t="n">
        <v>0.38868772</v>
      </c>
      <c r="O13" s="18" t="n">
        <v>0.21774859</v>
      </c>
      <c r="P13" s="20" t="n">
        <v>0.05258812</v>
      </c>
      <c r="Q13" s="18" t="s">
        <v>182</v>
      </c>
      <c r="R13" s="20" t="s">
        <v>182</v>
      </c>
      <c r="S13" s="18" t="n">
        <v>4.20553962</v>
      </c>
      <c r="T13" s="20" t="n">
        <v>0.48329408</v>
      </c>
      <c r="U13" s="18" t="n">
        <v>0</v>
      </c>
      <c r="V13" s="20" t="n">
        <v>0</v>
      </c>
      <c r="W13" s="18" t="n">
        <v>6.50616165</v>
      </c>
      <c r="X13" s="20" t="n">
        <v>0.5266273299999999</v>
      </c>
    </row>
    <row r="14" spans="1:24">
      <c r="A14" s="15" t="s">
        <v>189</v>
      </c>
      <c r="B14" s="17" t="n">
        <v>5587</v>
      </c>
      <c r="C14" s="18">
        <f>(201.0/B14*100)</f>
        <v/>
      </c>
      <c r="D14" s="19" t="n">
        <v>5386</v>
      </c>
      <c r="E14" s="18" t="n">
        <v>59.52091832</v>
      </c>
      <c r="F14" s="20" t="n">
        <v>0.79446425</v>
      </c>
      <c r="G14" s="18" t="n">
        <v>18.40533347</v>
      </c>
      <c r="H14" s="20" t="n">
        <v>0.70106511</v>
      </c>
      <c r="I14" s="18" t="n">
        <v>10.33559324</v>
      </c>
      <c r="J14" s="20" t="n">
        <v>0.49914057</v>
      </c>
      <c r="K14" s="18" t="n">
        <v>5.10096359</v>
      </c>
      <c r="L14" s="20" t="n">
        <v>0.32501645</v>
      </c>
      <c r="M14" s="18" t="n">
        <v>3.32894576</v>
      </c>
      <c r="N14" s="20" t="n">
        <v>0.25092782</v>
      </c>
      <c r="O14" s="18" t="n">
        <v>0.61572988</v>
      </c>
      <c r="P14" s="20" t="n">
        <v>0.11404204</v>
      </c>
      <c r="Q14" s="18" t="s">
        <v>182</v>
      </c>
      <c r="R14" s="20" t="s">
        <v>182</v>
      </c>
      <c r="S14" s="18" t="n">
        <v>0</v>
      </c>
      <c r="T14" s="20" t="n">
        <v>0</v>
      </c>
      <c r="U14" s="18" t="n">
        <v>0</v>
      </c>
      <c r="V14" s="20" t="n">
        <v>0</v>
      </c>
      <c r="W14" s="18" t="n">
        <v>2.69251574</v>
      </c>
      <c r="X14" s="20" t="n">
        <v>0.22232714</v>
      </c>
    </row>
    <row r="15" spans="1:24">
      <c r="A15" s="15" t="s">
        <v>190</v>
      </c>
      <c r="B15" s="17" t="n">
        <v>5882</v>
      </c>
      <c r="C15" s="18">
        <f>(167.0/B15*100)</f>
        <v/>
      </c>
      <c r="D15" s="19" t="n">
        <v>5715</v>
      </c>
      <c r="E15" s="18" t="n">
        <v>54.24669779</v>
      </c>
      <c r="F15" s="20" t="n">
        <v>1.03207597</v>
      </c>
      <c r="G15" s="18" t="n">
        <v>25.6090423</v>
      </c>
      <c r="H15" s="20" t="n">
        <v>0.7192954499999999</v>
      </c>
      <c r="I15" s="18" t="n">
        <v>8.981407259999999</v>
      </c>
      <c r="J15" s="20" t="n">
        <v>0.51677529</v>
      </c>
      <c r="K15" s="18" t="n">
        <v>2.96067151</v>
      </c>
      <c r="L15" s="20" t="n">
        <v>0.24500962</v>
      </c>
      <c r="M15" s="18" t="n">
        <v>1.82782353</v>
      </c>
      <c r="N15" s="20" t="n">
        <v>0.19851648</v>
      </c>
      <c r="O15" s="18" t="n">
        <v>0.47262715</v>
      </c>
      <c r="P15" s="20" t="n">
        <v>0.10679646</v>
      </c>
      <c r="Q15" s="18" t="s">
        <v>182</v>
      </c>
      <c r="R15" s="20" t="s">
        <v>182</v>
      </c>
      <c r="S15" s="18" t="n">
        <v>1.03280075</v>
      </c>
      <c r="T15" s="20" t="n">
        <v>0.4629403</v>
      </c>
      <c r="U15" s="18" t="n">
        <v>0</v>
      </c>
      <c r="V15" s="20" t="n">
        <v>0</v>
      </c>
      <c r="W15" s="18" t="n">
        <v>4.8689297</v>
      </c>
      <c r="X15" s="20" t="n">
        <v>0.48642794</v>
      </c>
    </row>
    <row r="16" spans="1:24">
      <c r="A16" s="15" t="s">
        <v>191</v>
      </c>
      <c r="B16" s="17" t="n">
        <v>6108</v>
      </c>
      <c r="C16" s="18">
        <f>(274.0/B16*100)</f>
        <v/>
      </c>
      <c r="D16" s="19" t="n">
        <v>5834</v>
      </c>
      <c r="E16" s="18" t="n">
        <v>47.92450195</v>
      </c>
      <c r="F16" s="20" t="n">
        <v>1.01712003</v>
      </c>
      <c r="G16" s="18" t="n">
        <v>19.73140295</v>
      </c>
      <c r="H16" s="20" t="n">
        <v>0.66339568</v>
      </c>
      <c r="I16" s="18" t="n">
        <v>12.26224604</v>
      </c>
      <c r="J16" s="20" t="n">
        <v>0.49022366</v>
      </c>
      <c r="K16" s="18" t="n">
        <v>5.74216633</v>
      </c>
      <c r="L16" s="20" t="n">
        <v>0.34568531</v>
      </c>
      <c r="M16" s="18" t="n">
        <v>3.65476923</v>
      </c>
      <c r="N16" s="20" t="n">
        <v>0.31034088</v>
      </c>
      <c r="O16" s="18" t="n">
        <v>0.51490032</v>
      </c>
      <c r="P16" s="20" t="n">
        <v>0.08787782</v>
      </c>
      <c r="Q16" s="18" t="s">
        <v>182</v>
      </c>
      <c r="R16" s="20" t="s">
        <v>182</v>
      </c>
      <c r="S16" s="18" t="n">
        <v>0</v>
      </c>
      <c r="T16" s="20" t="n">
        <v>0</v>
      </c>
      <c r="U16" s="18" t="n">
        <v>0</v>
      </c>
      <c r="V16" s="20" t="n">
        <v>0</v>
      </c>
      <c r="W16" s="18" t="n">
        <v>10.17001319</v>
      </c>
      <c r="X16" s="20" t="n">
        <v>0.748231</v>
      </c>
    </row>
    <row r="17" spans="1:24">
      <c r="A17" s="15" t="s">
        <v>192</v>
      </c>
      <c r="B17" s="17" t="n">
        <v>6504</v>
      </c>
      <c r="C17" s="18">
        <f>(810.0/B17*100)</f>
        <v/>
      </c>
      <c r="D17" s="19" t="n">
        <v>5694</v>
      </c>
      <c r="E17" s="18" t="n">
        <v>62.57906168</v>
      </c>
      <c r="F17" s="20" t="n">
        <v>0.99482814</v>
      </c>
      <c r="G17" s="18" t="n">
        <v>16.54730449</v>
      </c>
      <c r="H17" s="20" t="n">
        <v>0.64566028</v>
      </c>
      <c r="I17" s="18" t="n">
        <v>8.68557193</v>
      </c>
      <c r="J17" s="20" t="n">
        <v>0.53442489</v>
      </c>
      <c r="K17" s="18" t="n">
        <v>2.69151904</v>
      </c>
      <c r="L17" s="20" t="n">
        <v>0.22243991</v>
      </c>
      <c r="M17" s="18" t="n">
        <v>1.31327493</v>
      </c>
      <c r="N17" s="20" t="n">
        <v>0.20326065</v>
      </c>
      <c r="O17" s="18" t="n">
        <v>0</v>
      </c>
      <c r="P17" s="20" t="n">
        <v>0</v>
      </c>
      <c r="Q17" s="18" t="s">
        <v>182</v>
      </c>
      <c r="R17" s="20" t="s">
        <v>182</v>
      </c>
      <c r="S17" s="18" t="n">
        <v>2.60081431</v>
      </c>
      <c r="T17" s="20" t="n">
        <v>0.34581695</v>
      </c>
      <c r="U17" s="18" t="n">
        <v>0</v>
      </c>
      <c r="V17" s="20" t="n">
        <v>0</v>
      </c>
      <c r="W17" s="18" t="n">
        <v>5.58245362</v>
      </c>
      <c r="X17" s="20" t="n">
        <v>0.54944826</v>
      </c>
    </row>
    <row r="18" spans="1:24">
      <c r="A18" s="15" t="s">
        <v>193</v>
      </c>
      <c r="B18" s="17" t="n">
        <v>5532</v>
      </c>
      <c r="C18" s="18">
        <f>(40.0/B18*100)</f>
        <v/>
      </c>
      <c r="D18" s="19" t="n">
        <v>5492</v>
      </c>
      <c r="E18" s="18" t="n">
        <v>54.21084637</v>
      </c>
      <c r="F18" s="20" t="n">
        <v>1.33943009</v>
      </c>
      <c r="G18" s="18" t="n">
        <v>13.53664567</v>
      </c>
      <c r="H18" s="20" t="n">
        <v>0.48221637</v>
      </c>
      <c r="I18" s="18" t="n">
        <v>11.55985688</v>
      </c>
      <c r="J18" s="20" t="n">
        <v>0.51345685</v>
      </c>
      <c r="K18" s="18" t="n">
        <v>5.92231599</v>
      </c>
      <c r="L18" s="20" t="n">
        <v>0.33439485</v>
      </c>
      <c r="M18" s="18" t="n">
        <v>5.04770175</v>
      </c>
      <c r="N18" s="20" t="n">
        <v>0.43296587</v>
      </c>
      <c r="O18" s="18" t="n">
        <v>1.16433953</v>
      </c>
      <c r="P18" s="20" t="n">
        <v>0.19354156</v>
      </c>
      <c r="Q18" s="18" t="s">
        <v>182</v>
      </c>
      <c r="R18" s="20" t="s">
        <v>182</v>
      </c>
      <c r="S18" s="18" t="n">
        <v>0</v>
      </c>
      <c r="T18" s="20" t="n">
        <v>0</v>
      </c>
      <c r="U18" s="18" t="n">
        <v>0</v>
      </c>
      <c r="V18" s="20" t="n">
        <v>0</v>
      </c>
      <c r="W18" s="18" t="n">
        <v>8.55829381</v>
      </c>
      <c r="X18" s="20" t="n">
        <v>0.86049334</v>
      </c>
    </row>
    <row r="19" spans="1:24">
      <c r="A19" s="15" t="s">
        <v>194</v>
      </c>
      <c r="B19" s="17" t="n">
        <v>5658</v>
      </c>
      <c r="C19" s="18">
        <f>(192.0/B19*100)</f>
        <v/>
      </c>
      <c r="D19" s="19" t="n">
        <v>5466</v>
      </c>
      <c r="E19" s="18" t="n">
        <v>49.81507449</v>
      </c>
      <c r="F19" s="20" t="n">
        <v>0.98859443</v>
      </c>
      <c r="G19" s="18" t="n">
        <v>17.76609715</v>
      </c>
      <c r="H19" s="20" t="n">
        <v>0.4978873</v>
      </c>
      <c r="I19" s="18" t="n">
        <v>13.70057788</v>
      </c>
      <c r="J19" s="20" t="n">
        <v>0.53792266</v>
      </c>
      <c r="K19" s="18" t="n">
        <v>7.0886677</v>
      </c>
      <c r="L19" s="20" t="n">
        <v>0.38727901</v>
      </c>
      <c r="M19" s="18" t="n">
        <v>4.71314356</v>
      </c>
      <c r="N19" s="20" t="n">
        <v>0.3229531</v>
      </c>
      <c r="O19" s="18" t="n">
        <v>0.65102797</v>
      </c>
      <c r="P19" s="20" t="n">
        <v>0.13508465</v>
      </c>
      <c r="Q19" s="18" t="s">
        <v>182</v>
      </c>
      <c r="R19" s="20" t="s">
        <v>182</v>
      </c>
      <c r="S19" s="18" t="n">
        <v>0</v>
      </c>
      <c r="T19" s="20" t="n">
        <v>0</v>
      </c>
      <c r="U19" s="18" t="n">
        <v>0</v>
      </c>
      <c r="V19" s="20" t="n">
        <v>0</v>
      </c>
      <c r="W19" s="18" t="n">
        <v>6.26541125</v>
      </c>
      <c r="X19" s="20" t="n">
        <v>0.52991831</v>
      </c>
    </row>
    <row r="20" spans="1:24">
      <c r="A20" s="15" t="s">
        <v>195</v>
      </c>
      <c r="B20" s="17" t="n">
        <v>3371</v>
      </c>
      <c r="C20" s="18">
        <f>(81.0/B20*100)</f>
        <v/>
      </c>
      <c r="D20" s="19" t="n">
        <v>3290</v>
      </c>
      <c r="E20" s="18" t="n">
        <v>39.64437637</v>
      </c>
      <c r="F20" s="20" t="n">
        <v>0.91783826</v>
      </c>
      <c r="G20" s="18" t="n">
        <v>21.45901011</v>
      </c>
      <c r="H20" s="20" t="n">
        <v>0.6303538400000001</v>
      </c>
      <c r="I20" s="18" t="n">
        <v>17.65052327</v>
      </c>
      <c r="J20" s="20" t="n">
        <v>0.6949444299999999</v>
      </c>
      <c r="K20" s="18" t="n">
        <v>9.24170728</v>
      </c>
      <c r="L20" s="20" t="n">
        <v>0.50666673</v>
      </c>
      <c r="M20" s="18" t="n">
        <v>6.00643293</v>
      </c>
      <c r="N20" s="20" t="n">
        <v>0.44692181</v>
      </c>
      <c r="O20" s="18" t="n">
        <v>0</v>
      </c>
      <c r="P20" s="20" t="n">
        <v>0</v>
      </c>
      <c r="Q20" s="18" t="s">
        <v>182</v>
      </c>
      <c r="R20" s="20" t="s">
        <v>182</v>
      </c>
      <c r="S20" s="18" t="n">
        <v>0</v>
      </c>
      <c r="T20" s="20" t="n">
        <v>0</v>
      </c>
      <c r="U20" s="18" t="n">
        <v>0</v>
      </c>
      <c r="V20" s="20" t="n">
        <v>0</v>
      </c>
      <c r="W20" s="18" t="n">
        <v>5.99795003</v>
      </c>
      <c r="X20" s="20" t="n">
        <v>0.41911255</v>
      </c>
    </row>
    <row r="21" spans="1:24">
      <c r="A21" s="15" t="s">
        <v>196</v>
      </c>
      <c r="B21" s="17" t="n">
        <v>5741</v>
      </c>
      <c r="C21" s="18">
        <f>(91.0/B21*100)</f>
        <v/>
      </c>
      <c r="D21" s="19" t="n">
        <v>5650</v>
      </c>
      <c r="E21" s="18" t="n">
        <v>65.27172072</v>
      </c>
      <c r="F21" s="20" t="n">
        <v>1.17064234</v>
      </c>
      <c r="G21" s="18" t="n">
        <v>16.13659411</v>
      </c>
      <c r="H21" s="20" t="n">
        <v>0.6813332</v>
      </c>
      <c r="I21" s="18" t="n">
        <v>8.917627039999999</v>
      </c>
      <c r="J21" s="20" t="n">
        <v>0.51568214</v>
      </c>
      <c r="K21" s="18" t="n">
        <v>3.90847338</v>
      </c>
      <c r="L21" s="20" t="n">
        <v>0.29667738</v>
      </c>
      <c r="M21" s="18" t="n">
        <v>2.26086719</v>
      </c>
      <c r="N21" s="20" t="n">
        <v>0.23543388</v>
      </c>
      <c r="O21" s="18" t="n">
        <v>0.18239946</v>
      </c>
      <c r="P21" s="20" t="n">
        <v>0.05714949</v>
      </c>
      <c r="Q21" s="18" t="s">
        <v>182</v>
      </c>
      <c r="R21" s="20" t="s">
        <v>182</v>
      </c>
      <c r="S21" s="18" t="n">
        <v>0</v>
      </c>
      <c r="T21" s="20" t="n">
        <v>0</v>
      </c>
      <c r="U21" s="18" t="n">
        <v>0</v>
      </c>
      <c r="V21" s="20" t="n">
        <v>0</v>
      </c>
      <c r="W21" s="18" t="n">
        <v>3.3223181</v>
      </c>
      <c r="X21" s="20" t="n">
        <v>0.26959007</v>
      </c>
    </row>
    <row r="22" spans="1:24">
      <c r="A22" s="15" t="s">
        <v>197</v>
      </c>
      <c r="B22" s="17" t="n">
        <v>6598</v>
      </c>
      <c r="C22" s="18">
        <f>(103.0/B22*100)</f>
        <v/>
      </c>
      <c r="D22" s="19" t="n">
        <v>6495</v>
      </c>
      <c r="E22" s="18" t="n">
        <v>40.74669143</v>
      </c>
      <c r="F22" s="20" t="n">
        <v>1.25577567</v>
      </c>
      <c r="G22" s="18" t="n">
        <v>15.35506875</v>
      </c>
      <c r="H22" s="20" t="n">
        <v>0.52984736</v>
      </c>
      <c r="I22" s="18" t="n">
        <v>12.70055734</v>
      </c>
      <c r="J22" s="20" t="n">
        <v>0.44411488</v>
      </c>
      <c r="K22" s="18" t="n">
        <v>6.25028178</v>
      </c>
      <c r="L22" s="20" t="n">
        <v>0.39539097</v>
      </c>
      <c r="M22" s="18" t="n">
        <v>4.142851</v>
      </c>
      <c r="N22" s="20" t="n">
        <v>0.33173737</v>
      </c>
      <c r="O22" s="18" t="n">
        <v>2.35966529</v>
      </c>
      <c r="P22" s="20" t="n">
        <v>0.31586335</v>
      </c>
      <c r="Q22" s="18" t="s">
        <v>182</v>
      </c>
      <c r="R22" s="20" t="s">
        <v>182</v>
      </c>
      <c r="S22" s="18" t="n">
        <v>10.38869837</v>
      </c>
      <c r="T22" s="20" t="n">
        <v>1.34138073</v>
      </c>
      <c r="U22" s="18" t="n">
        <v>0</v>
      </c>
      <c r="V22" s="20" t="n">
        <v>0</v>
      </c>
      <c r="W22" s="18" t="n">
        <v>8.05618604</v>
      </c>
      <c r="X22" s="20" t="n">
        <v>0.70810724</v>
      </c>
    </row>
    <row r="23" spans="1:24">
      <c r="A23" s="15" t="s">
        <v>198</v>
      </c>
      <c r="B23" s="17" t="n">
        <v>11583</v>
      </c>
      <c r="C23" s="18">
        <f>(535.0/B23*100)</f>
        <v/>
      </c>
      <c r="D23" s="19" t="n">
        <v>11048</v>
      </c>
      <c r="E23" s="18" t="n">
        <v>42.82339699</v>
      </c>
      <c r="F23" s="20" t="n">
        <v>0.91272624</v>
      </c>
      <c r="G23" s="18" t="n">
        <v>20.39731185</v>
      </c>
      <c r="H23" s="20" t="n">
        <v>0.59299486</v>
      </c>
      <c r="I23" s="18" t="n">
        <v>17.61392114</v>
      </c>
      <c r="J23" s="20" t="n">
        <v>0.67671852</v>
      </c>
      <c r="K23" s="18" t="n">
        <v>8.00980431</v>
      </c>
      <c r="L23" s="20" t="n">
        <v>0.42352314</v>
      </c>
      <c r="M23" s="18" t="n">
        <v>3.42258411</v>
      </c>
      <c r="N23" s="20" t="n">
        <v>0.28459353</v>
      </c>
      <c r="O23" s="18" t="n">
        <v>0.42204124</v>
      </c>
      <c r="P23" s="20" t="n">
        <v>0.10190301</v>
      </c>
      <c r="Q23" s="18" t="s">
        <v>182</v>
      </c>
      <c r="R23" s="20" t="s">
        <v>182</v>
      </c>
      <c r="S23" s="18" t="n">
        <v>0</v>
      </c>
      <c r="T23" s="20" t="n">
        <v>0</v>
      </c>
      <c r="U23" s="18" t="n">
        <v>0</v>
      </c>
      <c r="V23" s="20" t="n">
        <v>0</v>
      </c>
      <c r="W23" s="18" t="n">
        <v>7.31094036</v>
      </c>
      <c r="X23" s="20" t="n">
        <v>0.53791571</v>
      </c>
    </row>
    <row r="24" spans="1:24">
      <c r="A24" s="15" t="s">
        <v>199</v>
      </c>
      <c r="B24" s="17" t="n">
        <v>6647</v>
      </c>
      <c r="C24" s="18">
        <f>(27.0/B24*100)</f>
        <v/>
      </c>
      <c r="D24" s="19" t="n">
        <v>6620</v>
      </c>
      <c r="E24" s="18" t="n">
        <v>87.70621045</v>
      </c>
      <c r="F24" s="20" t="n">
        <v>0.52260871</v>
      </c>
      <c r="G24" s="18" t="n">
        <v>3.86345349</v>
      </c>
      <c r="H24" s="20" t="n">
        <v>0.21083849</v>
      </c>
      <c r="I24" s="18" t="n">
        <v>3.76651336</v>
      </c>
      <c r="J24" s="20" t="n">
        <v>0.30566898</v>
      </c>
      <c r="K24" s="18" t="n">
        <v>1.29158752</v>
      </c>
      <c r="L24" s="20" t="n">
        <v>0.13859569</v>
      </c>
      <c r="M24" s="18" t="n">
        <v>0.69603087</v>
      </c>
      <c r="N24" s="20" t="n">
        <v>0.12660068</v>
      </c>
      <c r="O24" s="18" t="n">
        <v>0.74363052</v>
      </c>
      <c r="P24" s="20" t="n">
        <v>0.13573651</v>
      </c>
      <c r="Q24" s="18" t="s">
        <v>182</v>
      </c>
      <c r="R24" s="20" t="s">
        <v>182</v>
      </c>
      <c r="S24" s="18" t="n">
        <v>0</v>
      </c>
      <c r="T24" s="20" t="n">
        <v>0</v>
      </c>
      <c r="U24" s="18" t="n">
        <v>0</v>
      </c>
      <c r="V24" s="20" t="n">
        <v>0</v>
      </c>
      <c r="W24" s="18" t="n">
        <v>1.9325738</v>
      </c>
      <c r="X24" s="20" t="n">
        <v>0.29720789</v>
      </c>
    </row>
    <row r="25" spans="1:24">
      <c r="A25" s="15" t="s">
        <v>200</v>
      </c>
      <c r="B25" s="17" t="n">
        <v>5581</v>
      </c>
      <c r="C25" s="18">
        <f>(28.0/B25*100)</f>
        <v/>
      </c>
      <c r="D25" s="19" t="n">
        <v>5553</v>
      </c>
      <c r="E25" s="18" t="n">
        <v>82.76204174999999</v>
      </c>
      <c r="F25" s="20" t="n">
        <v>0.77528175</v>
      </c>
      <c r="G25" s="18" t="n">
        <v>6.90000541</v>
      </c>
      <c r="H25" s="20" t="n">
        <v>0.39644682</v>
      </c>
      <c r="I25" s="18" t="n">
        <v>6.0683666</v>
      </c>
      <c r="J25" s="20" t="n">
        <v>0.44286243</v>
      </c>
      <c r="K25" s="18" t="n">
        <v>2.17389465</v>
      </c>
      <c r="L25" s="20" t="n">
        <v>0.20101384</v>
      </c>
      <c r="M25" s="18" t="n">
        <v>1.04157337</v>
      </c>
      <c r="N25" s="20" t="n">
        <v>0.16912863</v>
      </c>
      <c r="O25" s="18" t="n">
        <v>0.26888821</v>
      </c>
      <c r="P25" s="20" t="n">
        <v>0.07687529999999999</v>
      </c>
      <c r="Q25" s="18" t="s">
        <v>182</v>
      </c>
      <c r="R25" s="20" t="s">
        <v>182</v>
      </c>
      <c r="S25" s="18" t="n">
        <v>0</v>
      </c>
      <c r="T25" s="20" t="n">
        <v>0</v>
      </c>
      <c r="U25" s="18" t="n">
        <v>0</v>
      </c>
      <c r="V25" s="20" t="n">
        <v>0</v>
      </c>
      <c r="W25" s="18" t="n">
        <v>0.78523</v>
      </c>
      <c r="X25" s="20" t="n">
        <v>0.14474366</v>
      </c>
    </row>
    <row r="26" spans="1:24">
      <c r="A26" s="15" t="s">
        <v>201</v>
      </c>
      <c r="B26" s="17" t="n">
        <v>4869</v>
      </c>
      <c r="C26" s="18">
        <f>(108.0/B26*100)</f>
        <v/>
      </c>
      <c r="D26" s="19" t="n">
        <v>4761</v>
      </c>
      <c r="E26" s="18" t="n">
        <v>39.32718533</v>
      </c>
      <c r="F26" s="20" t="n">
        <v>0.8710504</v>
      </c>
      <c r="G26" s="18" t="n">
        <v>23.80419948</v>
      </c>
      <c r="H26" s="20" t="n">
        <v>0.66988946</v>
      </c>
      <c r="I26" s="18" t="n">
        <v>19.03870416</v>
      </c>
      <c r="J26" s="20" t="n">
        <v>0.67231939</v>
      </c>
      <c r="K26" s="18" t="n">
        <v>9.91086741</v>
      </c>
      <c r="L26" s="20" t="n">
        <v>0.48522378</v>
      </c>
      <c r="M26" s="18" t="n">
        <v>4.75409846</v>
      </c>
      <c r="N26" s="20" t="n">
        <v>0.32593983</v>
      </c>
      <c r="O26" s="18" t="n">
        <v>0</v>
      </c>
      <c r="P26" s="20" t="n">
        <v>0</v>
      </c>
      <c r="Q26" s="18" t="s">
        <v>182</v>
      </c>
      <c r="R26" s="20" t="s">
        <v>182</v>
      </c>
      <c r="S26" s="18" t="n">
        <v>0</v>
      </c>
      <c r="T26" s="20" t="n">
        <v>0</v>
      </c>
      <c r="U26" s="18" t="n">
        <v>0</v>
      </c>
      <c r="V26" s="20" t="n">
        <v>0</v>
      </c>
      <c r="W26" s="18" t="n">
        <v>3.16494517</v>
      </c>
      <c r="X26" s="20" t="n">
        <v>0.27855697</v>
      </c>
    </row>
    <row r="27" spans="1:24">
      <c r="A27" s="15" t="s">
        <v>202</v>
      </c>
      <c r="B27" s="17" t="n">
        <v>5299</v>
      </c>
      <c r="C27" s="18">
        <f>(207.0/B27*100)</f>
        <v/>
      </c>
      <c r="D27" s="19" t="n">
        <v>5092</v>
      </c>
      <c r="E27" s="18" t="n">
        <v>51.61714286</v>
      </c>
      <c r="F27" s="20" t="n">
        <v>0.64493868</v>
      </c>
      <c r="G27" s="18" t="n">
        <v>15.10613013</v>
      </c>
      <c r="H27" s="20" t="n">
        <v>0.48447352</v>
      </c>
      <c r="I27" s="18" t="n">
        <v>11.29941638</v>
      </c>
      <c r="J27" s="20" t="n">
        <v>0.39202331</v>
      </c>
      <c r="K27" s="18" t="n">
        <v>5.51960096</v>
      </c>
      <c r="L27" s="20" t="n">
        <v>0.32646502</v>
      </c>
      <c r="M27" s="18" t="n">
        <v>3.88826808</v>
      </c>
      <c r="N27" s="20" t="n">
        <v>0.2473452</v>
      </c>
      <c r="O27" s="18" t="n">
        <v>1.2158131</v>
      </c>
      <c r="P27" s="20" t="n">
        <v>0.13703454</v>
      </c>
      <c r="Q27" s="18" t="s">
        <v>182</v>
      </c>
      <c r="R27" s="20" t="s">
        <v>182</v>
      </c>
      <c r="S27" s="18" t="n">
        <v>0</v>
      </c>
      <c r="T27" s="20" t="n">
        <v>0</v>
      </c>
      <c r="U27" s="18" t="n">
        <v>0</v>
      </c>
      <c r="V27" s="20" t="n">
        <v>0</v>
      </c>
      <c r="W27" s="18" t="n">
        <v>11.3536285</v>
      </c>
      <c r="X27" s="20" t="n">
        <v>0.45722915</v>
      </c>
    </row>
    <row r="28" spans="1:24">
      <c r="A28" s="15" t="s">
        <v>203</v>
      </c>
      <c r="B28" s="17" t="n">
        <v>7568</v>
      </c>
      <c r="C28" s="18">
        <f>(141.0/B28*100)</f>
        <v/>
      </c>
      <c r="D28" s="19" t="n">
        <v>7427</v>
      </c>
      <c r="E28" s="18" t="n">
        <v>54.05891922</v>
      </c>
      <c r="F28" s="20" t="n">
        <v>0.86524132</v>
      </c>
      <c r="G28" s="18" t="n">
        <v>17.56548986</v>
      </c>
      <c r="H28" s="20" t="n">
        <v>0.4636374</v>
      </c>
      <c r="I28" s="18" t="n">
        <v>13.08582482</v>
      </c>
      <c r="J28" s="20" t="n">
        <v>0.45266446</v>
      </c>
      <c r="K28" s="18" t="n">
        <v>7.13729741</v>
      </c>
      <c r="L28" s="20" t="n">
        <v>0.39569172</v>
      </c>
      <c r="M28" s="18" t="n">
        <v>3.20798594</v>
      </c>
      <c r="N28" s="20" t="n">
        <v>0.27998611</v>
      </c>
      <c r="O28" s="18" t="n">
        <v>2.26413761</v>
      </c>
      <c r="P28" s="20" t="n">
        <v>0.33124068</v>
      </c>
      <c r="Q28" s="18" t="s">
        <v>182</v>
      </c>
      <c r="R28" s="20" t="s">
        <v>182</v>
      </c>
      <c r="S28" s="18" t="n">
        <v>0</v>
      </c>
      <c r="T28" s="20" t="n">
        <v>0</v>
      </c>
      <c r="U28" s="18" t="n">
        <v>0</v>
      </c>
      <c r="V28" s="20" t="n">
        <v>0</v>
      </c>
      <c r="W28" s="18" t="n">
        <v>2.68034514</v>
      </c>
      <c r="X28" s="20" t="n">
        <v>0.37852628</v>
      </c>
    </row>
    <row r="29" spans="1:24">
      <c r="A29" s="15" t="s">
        <v>204</v>
      </c>
      <c r="B29" s="17" t="n">
        <v>5385</v>
      </c>
      <c r="C29" s="18">
        <f>(37.0/B29*100)</f>
        <v/>
      </c>
      <c r="D29" s="19" t="n">
        <v>5348</v>
      </c>
      <c r="E29" s="18" t="n">
        <v>31.06569309</v>
      </c>
      <c r="F29" s="20" t="n">
        <v>0.91658352</v>
      </c>
      <c r="G29" s="18" t="n">
        <v>20.46742575</v>
      </c>
      <c r="H29" s="20" t="n">
        <v>0.59283422</v>
      </c>
      <c r="I29" s="18" t="n">
        <v>27.14776043</v>
      </c>
      <c r="J29" s="20" t="n">
        <v>0.62835592</v>
      </c>
      <c r="K29" s="18" t="n">
        <v>11.82520822</v>
      </c>
      <c r="L29" s="20" t="n">
        <v>0.46091068</v>
      </c>
      <c r="M29" s="18" t="n">
        <v>4.76623749</v>
      </c>
      <c r="N29" s="20" t="n">
        <v>0.30451922</v>
      </c>
      <c r="O29" s="18" t="n">
        <v>0.11230563</v>
      </c>
      <c r="P29" s="20" t="n">
        <v>0.03615354</v>
      </c>
      <c r="Q29" s="18" t="s">
        <v>182</v>
      </c>
      <c r="R29" s="20" t="s">
        <v>182</v>
      </c>
      <c r="S29" s="18" t="n">
        <v>2.76962022</v>
      </c>
      <c r="T29" s="20" t="n">
        <v>0.2415476</v>
      </c>
      <c r="U29" s="18" t="n">
        <v>0</v>
      </c>
      <c r="V29" s="20" t="n">
        <v>0</v>
      </c>
      <c r="W29" s="18" t="n">
        <v>1.84574917</v>
      </c>
      <c r="X29" s="20" t="n">
        <v>0.2674918</v>
      </c>
    </row>
    <row r="30" spans="1:24">
      <c r="A30" s="15" t="s">
        <v>205</v>
      </c>
      <c r="B30" s="17" t="n">
        <v>4520</v>
      </c>
      <c r="C30" s="18">
        <f>(618.0/B30*100)</f>
        <v/>
      </c>
      <c r="D30" s="19" t="n">
        <v>3902</v>
      </c>
      <c r="E30" s="18" t="n">
        <v>51.86907801</v>
      </c>
      <c r="F30" s="20" t="n">
        <v>1.16511617</v>
      </c>
      <c r="G30" s="18" t="n">
        <v>15.80835259</v>
      </c>
      <c r="H30" s="20" t="n">
        <v>0.57122138</v>
      </c>
      <c r="I30" s="18" t="n">
        <v>12.72891484</v>
      </c>
      <c r="J30" s="20" t="n">
        <v>0.59008511</v>
      </c>
      <c r="K30" s="18" t="n">
        <v>6.8608598</v>
      </c>
      <c r="L30" s="20" t="n">
        <v>0.48838372</v>
      </c>
      <c r="M30" s="18" t="n">
        <v>3.76856059</v>
      </c>
      <c r="N30" s="20" t="n">
        <v>0.26856412</v>
      </c>
      <c r="O30" s="18" t="n">
        <v>0.81601138</v>
      </c>
      <c r="P30" s="20" t="n">
        <v>0.15799947</v>
      </c>
      <c r="Q30" s="18" t="s">
        <v>182</v>
      </c>
      <c r="R30" s="20" t="s">
        <v>182</v>
      </c>
      <c r="S30" s="18" t="n">
        <v>0</v>
      </c>
      <c r="T30" s="20" t="n">
        <v>0</v>
      </c>
      <c r="U30" s="18" t="n">
        <v>0</v>
      </c>
      <c r="V30" s="20" t="n">
        <v>0</v>
      </c>
      <c r="W30" s="18" t="n">
        <v>8.14822279</v>
      </c>
      <c r="X30" s="20" t="n">
        <v>0.65964531</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51.3643766</v>
      </c>
      <c r="F32" s="20" t="n">
        <v>1.02390506</v>
      </c>
      <c r="G32" s="18" t="n">
        <v>17.14860754</v>
      </c>
      <c r="H32" s="20" t="n">
        <v>0.65239504</v>
      </c>
      <c r="I32" s="18" t="n">
        <v>15.68987451</v>
      </c>
      <c r="J32" s="20" t="n">
        <v>0.62239107</v>
      </c>
      <c r="K32" s="18" t="n">
        <v>7.78306772</v>
      </c>
      <c r="L32" s="20" t="n">
        <v>0.47679615</v>
      </c>
      <c r="M32" s="18" t="n">
        <v>4.69784683</v>
      </c>
      <c r="N32" s="20" t="n">
        <v>0.34828245</v>
      </c>
      <c r="O32" s="18" t="n">
        <v>0.34537035</v>
      </c>
      <c r="P32" s="20" t="n">
        <v>0.08413879</v>
      </c>
      <c r="Q32" s="18" t="s">
        <v>182</v>
      </c>
      <c r="R32" s="20" t="s">
        <v>182</v>
      </c>
      <c r="S32" s="18" t="n">
        <v>0</v>
      </c>
      <c r="T32" s="20" t="n">
        <v>0</v>
      </c>
      <c r="U32" s="18" t="n">
        <v>0</v>
      </c>
      <c r="V32" s="20" t="n">
        <v>0</v>
      </c>
      <c r="W32" s="18" t="n">
        <v>2.97085646</v>
      </c>
      <c r="X32" s="20" t="n">
        <v>0.32419611</v>
      </c>
    </row>
    <row r="33" spans="1:24">
      <c r="A33" s="15" t="s">
        <v>208</v>
      </c>
      <c r="B33" s="17" t="n">
        <v>7325</v>
      </c>
      <c r="C33" s="18">
        <f>(254.0/B33*100)</f>
        <v/>
      </c>
      <c r="D33" s="19" t="n">
        <v>7071</v>
      </c>
      <c r="E33" s="18" t="n">
        <v>50.27407573</v>
      </c>
      <c r="F33" s="20" t="n">
        <v>0.90386761</v>
      </c>
      <c r="G33" s="18" t="n">
        <v>18.67424413</v>
      </c>
      <c r="H33" s="20" t="n">
        <v>0.63484911</v>
      </c>
      <c r="I33" s="18" t="n">
        <v>13.97822648</v>
      </c>
      <c r="J33" s="20" t="n">
        <v>0.54917234</v>
      </c>
      <c r="K33" s="18" t="n">
        <v>8.29888032</v>
      </c>
      <c r="L33" s="20" t="n">
        <v>0.36279958</v>
      </c>
      <c r="M33" s="18" t="n">
        <v>4.24560445</v>
      </c>
      <c r="N33" s="20" t="n">
        <v>0.32595544</v>
      </c>
      <c r="O33" s="18" t="n">
        <v>0.23170857</v>
      </c>
      <c r="P33" s="20" t="n">
        <v>0.0611756</v>
      </c>
      <c r="Q33" s="18" t="s">
        <v>182</v>
      </c>
      <c r="R33" s="20" t="s">
        <v>182</v>
      </c>
      <c r="S33" s="18" t="n">
        <v>0</v>
      </c>
      <c r="T33" s="20" t="n">
        <v>0</v>
      </c>
      <c r="U33" s="18" t="n">
        <v>0</v>
      </c>
      <c r="V33" s="20" t="n">
        <v>0</v>
      </c>
      <c r="W33" s="18" t="n">
        <v>4.29726033</v>
      </c>
      <c r="X33" s="20" t="n">
        <v>0.36130341</v>
      </c>
    </row>
    <row r="34" spans="1:24">
      <c r="A34" s="15" t="s">
        <v>209</v>
      </c>
      <c r="B34" s="17" t="n">
        <v>6350</v>
      </c>
      <c r="C34" s="18">
        <f>(94.0/B34*100)</f>
        <v/>
      </c>
      <c r="D34" s="19" t="n">
        <v>6256</v>
      </c>
      <c r="E34" s="18" t="n">
        <v>36.66110222</v>
      </c>
      <c r="F34" s="20" t="n">
        <v>0.84522211</v>
      </c>
      <c r="G34" s="18" t="n">
        <v>21.31298434</v>
      </c>
      <c r="H34" s="20" t="n">
        <v>0.67802299</v>
      </c>
      <c r="I34" s="18" t="n">
        <v>16.03190465</v>
      </c>
      <c r="J34" s="20" t="n">
        <v>0.54328223</v>
      </c>
      <c r="K34" s="18" t="n">
        <v>8.812333450000001</v>
      </c>
      <c r="L34" s="20" t="n">
        <v>0.40251166</v>
      </c>
      <c r="M34" s="18" t="n">
        <v>6.39415007</v>
      </c>
      <c r="N34" s="20" t="n">
        <v>0.33072988</v>
      </c>
      <c r="O34" s="18" t="n">
        <v>1.167785</v>
      </c>
      <c r="P34" s="20" t="n">
        <v>0.13813466</v>
      </c>
      <c r="Q34" s="18" t="s">
        <v>182</v>
      </c>
      <c r="R34" s="20" t="s">
        <v>182</v>
      </c>
      <c r="S34" s="18" t="n">
        <v>2.58271473</v>
      </c>
      <c r="T34" s="20" t="n">
        <v>0.5357605</v>
      </c>
      <c r="U34" s="18" t="n">
        <v>0</v>
      </c>
      <c r="V34" s="20" t="n">
        <v>0</v>
      </c>
      <c r="W34" s="18" t="n">
        <v>7.03702554</v>
      </c>
      <c r="X34" s="20" t="n">
        <v>0.57159745</v>
      </c>
    </row>
    <row r="35" spans="1:24">
      <c r="A35" s="15" t="s">
        <v>210</v>
      </c>
      <c r="B35" s="17" t="n">
        <v>6406</v>
      </c>
      <c r="C35" s="18">
        <f>(85.0/B35*100)</f>
        <v/>
      </c>
      <c r="D35" s="19" t="n">
        <v>6321</v>
      </c>
      <c r="E35" s="18" t="n">
        <v>53.45496117</v>
      </c>
      <c r="F35" s="20" t="n">
        <v>0.72787519</v>
      </c>
      <c r="G35" s="18" t="n">
        <v>19.76686828</v>
      </c>
      <c r="H35" s="20" t="n">
        <v>0.64991614</v>
      </c>
      <c r="I35" s="18" t="n">
        <v>12.87718737</v>
      </c>
      <c r="J35" s="20" t="n">
        <v>0.57534429</v>
      </c>
      <c r="K35" s="18" t="n">
        <v>5.12283137</v>
      </c>
      <c r="L35" s="20" t="n">
        <v>0.29976537</v>
      </c>
      <c r="M35" s="18" t="n">
        <v>2.70114404</v>
      </c>
      <c r="N35" s="20" t="n">
        <v>0.2460873</v>
      </c>
      <c r="O35" s="18" t="n">
        <v>0.52996705</v>
      </c>
      <c r="P35" s="20" t="n">
        <v>0.09334579</v>
      </c>
      <c r="Q35" s="18" t="s">
        <v>182</v>
      </c>
      <c r="R35" s="20" t="s">
        <v>182</v>
      </c>
      <c r="S35" s="18" t="n">
        <v>1.04517571</v>
      </c>
      <c r="T35" s="20" t="n">
        <v>0.05708772</v>
      </c>
      <c r="U35" s="18" t="n">
        <v>0</v>
      </c>
      <c r="V35" s="20" t="n">
        <v>0</v>
      </c>
      <c r="W35" s="18" t="n">
        <v>4.50186501</v>
      </c>
      <c r="X35" s="20" t="n">
        <v>0.24830298</v>
      </c>
    </row>
    <row r="36" spans="1:24">
      <c r="A36" s="15" t="s">
        <v>211</v>
      </c>
      <c r="B36" s="17" t="n">
        <v>6736</v>
      </c>
      <c r="C36" s="18">
        <f>(67.0/B36*100)</f>
        <v/>
      </c>
      <c r="D36" s="19" t="n">
        <v>6669</v>
      </c>
      <c r="E36" s="18" t="n">
        <v>49.60930158</v>
      </c>
      <c r="F36" s="20" t="n">
        <v>0.85238124</v>
      </c>
      <c r="G36" s="18" t="n">
        <v>21.67265107</v>
      </c>
      <c r="H36" s="20" t="n">
        <v>0.63933699</v>
      </c>
      <c r="I36" s="18" t="n">
        <v>14.68510134</v>
      </c>
      <c r="J36" s="20" t="n">
        <v>0.6532041200000001</v>
      </c>
      <c r="K36" s="18" t="n">
        <v>6.52580351</v>
      </c>
      <c r="L36" s="20" t="n">
        <v>0.411846</v>
      </c>
      <c r="M36" s="18" t="n">
        <v>2.68198371</v>
      </c>
      <c r="N36" s="20" t="n">
        <v>0.20953769</v>
      </c>
      <c r="O36" s="18" t="n">
        <v>0.41658434</v>
      </c>
      <c r="P36" s="20" t="n">
        <v>0.08148635</v>
      </c>
      <c r="Q36" s="18" t="s">
        <v>182</v>
      </c>
      <c r="R36" s="20" t="s">
        <v>182</v>
      </c>
      <c r="S36" s="18" t="n">
        <v>0</v>
      </c>
      <c r="T36" s="20" t="n">
        <v>0</v>
      </c>
      <c r="U36" s="18" t="n">
        <v>0</v>
      </c>
      <c r="V36" s="20" t="n">
        <v>0</v>
      </c>
      <c r="W36" s="18" t="n">
        <v>4.40857445</v>
      </c>
      <c r="X36" s="20" t="n">
        <v>0.3351434</v>
      </c>
    </row>
    <row r="37" spans="1:24">
      <c r="A37" s="15" t="s">
        <v>212</v>
      </c>
      <c r="B37" s="17" t="n">
        <v>5458</v>
      </c>
      <c r="C37" s="18">
        <f>(306.0/B37*100)</f>
        <v/>
      </c>
      <c r="D37" s="19" t="n">
        <v>5152</v>
      </c>
      <c r="E37" s="18" t="n">
        <v>31.25109896</v>
      </c>
      <c r="F37" s="20" t="n">
        <v>1.00397607</v>
      </c>
      <c r="G37" s="18" t="n">
        <v>19.66315998</v>
      </c>
      <c r="H37" s="20" t="n">
        <v>0.80660553</v>
      </c>
      <c r="I37" s="18" t="n">
        <v>20.65620564</v>
      </c>
      <c r="J37" s="20" t="n">
        <v>0.76627326</v>
      </c>
      <c r="K37" s="18" t="n">
        <v>11.05179061</v>
      </c>
      <c r="L37" s="20" t="n">
        <v>0.6279422</v>
      </c>
      <c r="M37" s="18" t="n">
        <v>5.50600166</v>
      </c>
      <c r="N37" s="20" t="n">
        <v>0.3673561</v>
      </c>
      <c r="O37" s="18" t="n">
        <v>0.79305306</v>
      </c>
      <c r="P37" s="20" t="n">
        <v>0.14061226</v>
      </c>
      <c r="Q37" s="18" t="s">
        <v>182</v>
      </c>
      <c r="R37" s="20" t="s">
        <v>182</v>
      </c>
      <c r="S37" s="18" t="n">
        <v>0</v>
      </c>
      <c r="T37" s="20" t="n">
        <v>0</v>
      </c>
      <c r="U37" s="18" t="n">
        <v>0</v>
      </c>
      <c r="V37" s="20" t="n">
        <v>0</v>
      </c>
      <c r="W37" s="18" t="n">
        <v>11.07869009</v>
      </c>
      <c r="X37" s="20" t="n">
        <v>0.9558898300000001</v>
      </c>
    </row>
    <row r="38" spans="1:24">
      <c r="A38" s="15" t="s">
        <v>213</v>
      </c>
      <c r="B38" s="17" t="n">
        <v>5860</v>
      </c>
      <c r="C38" s="18">
        <f>(75.0/B38*100)</f>
        <v/>
      </c>
      <c r="D38" s="19" t="n">
        <v>5785</v>
      </c>
      <c r="E38" s="18" t="n">
        <v>46.50140155</v>
      </c>
      <c r="F38" s="20" t="n">
        <v>1.17661945</v>
      </c>
      <c r="G38" s="18" t="n">
        <v>23.22198019</v>
      </c>
      <c r="H38" s="20" t="n">
        <v>0.88308161</v>
      </c>
      <c r="I38" s="18" t="n">
        <v>14.17211483</v>
      </c>
      <c r="J38" s="20" t="n">
        <v>0.72295105</v>
      </c>
      <c r="K38" s="18" t="n">
        <v>4.55191452</v>
      </c>
      <c r="L38" s="20" t="n">
        <v>0.43352091</v>
      </c>
      <c r="M38" s="18" t="n">
        <v>2.32872479</v>
      </c>
      <c r="N38" s="20" t="n">
        <v>0.23111244</v>
      </c>
      <c r="O38" s="18" t="n">
        <v>0.63992822</v>
      </c>
      <c r="P38" s="20" t="n">
        <v>0.12672711</v>
      </c>
      <c r="Q38" s="18" t="s">
        <v>182</v>
      </c>
      <c r="R38" s="20" t="s">
        <v>182</v>
      </c>
      <c r="S38" s="18" t="n">
        <v>0</v>
      </c>
      <c r="T38" s="20" t="n">
        <v>0</v>
      </c>
      <c r="U38" s="18" t="n">
        <v>0</v>
      </c>
      <c r="V38" s="20" t="n">
        <v>0</v>
      </c>
      <c r="W38" s="18" t="n">
        <v>8.58393588</v>
      </c>
      <c r="X38" s="20" t="n">
        <v>0.61860065</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43.0495293</v>
      </c>
      <c r="F40" s="20" t="n">
        <v>0.92308953</v>
      </c>
      <c r="G40" s="18" t="n">
        <v>17.36692583</v>
      </c>
      <c r="H40" s="20" t="n">
        <v>0.64285329</v>
      </c>
      <c r="I40" s="18" t="n">
        <v>14.85026564</v>
      </c>
      <c r="J40" s="20" t="n">
        <v>0.77987981</v>
      </c>
      <c r="K40" s="18" t="n">
        <v>5.36866188</v>
      </c>
      <c r="L40" s="20" t="n">
        <v>0.38733135</v>
      </c>
      <c r="M40" s="18" t="n">
        <v>2.98634166</v>
      </c>
      <c r="N40" s="20" t="n">
        <v>0.27769269</v>
      </c>
      <c r="O40" s="18" t="n">
        <v>0.41431395</v>
      </c>
      <c r="P40" s="20" t="n">
        <v>0.09618943000000001</v>
      </c>
      <c r="Q40" s="18" t="s">
        <v>182</v>
      </c>
      <c r="R40" s="20" t="s">
        <v>182</v>
      </c>
      <c r="S40" s="18" t="n">
        <v>9.01702427</v>
      </c>
      <c r="T40" s="20" t="n">
        <v>0.20109403</v>
      </c>
      <c r="U40" s="18" t="n">
        <v>0</v>
      </c>
      <c r="V40" s="20" t="n">
        <v>0</v>
      </c>
      <c r="W40" s="18" t="n">
        <v>6.94693747</v>
      </c>
      <c r="X40" s="20" t="n">
        <v>0.8335572</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32.70387274</v>
      </c>
      <c r="F46" s="20" t="n">
        <v>0.8097676700000001</v>
      </c>
      <c r="G46" s="18" t="n">
        <v>10.43023983</v>
      </c>
      <c r="H46" s="20" t="n">
        <v>0.39358608</v>
      </c>
      <c r="I46" s="18" t="n">
        <v>8.752180640000001</v>
      </c>
      <c r="J46" s="20" t="n">
        <v>0.31383528</v>
      </c>
      <c r="K46" s="18" t="n">
        <v>5.52735583</v>
      </c>
      <c r="L46" s="20" t="n">
        <v>0.28709505</v>
      </c>
      <c r="M46" s="18" t="n">
        <v>3.33711142</v>
      </c>
      <c r="N46" s="20" t="n">
        <v>0.17305722</v>
      </c>
      <c r="O46" s="18" t="n">
        <v>1.14332785</v>
      </c>
      <c r="P46" s="20" t="n">
        <v>0.10192954</v>
      </c>
      <c r="Q46" s="18" t="s">
        <v>182</v>
      </c>
      <c r="R46" s="20" t="s">
        <v>182</v>
      </c>
      <c r="S46" s="18" t="n">
        <v>0</v>
      </c>
      <c r="T46" s="20" t="n">
        <v>0</v>
      </c>
      <c r="U46" s="18" t="n">
        <v>0</v>
      </c>
      <c r="V46" s="20" t="n">
        <v>0</v>
      </c>
      <c r="W46" s="18" t="n">
        <v>38.10591169</v>
      </c>
      <c r="X46" s="20" t="n">
        <v>1.27759691</v>
      </c>
    </row>
    <row r="47" spans="1:24">
      <c r="A47" s="15" t="s">
        <v>222</v>
      </c>
      <c r="B47" s="17" t="n">
        <v>5928</v>
      </c>
      <c r="C47" s="18">
        <f>(197.0/B47*100)</f>
        <v/>
      </c>
      <c r="D47" s="19" t="n">
        <v>5731</v>
      </c>
      <c r="E47" s="18" t="n">
        <v>27.83930083</v>
      </c>
      <c r="F47" s="20" t="n">
        <v>0.97972716</v>
      </c>
      <c r="G47" s="18" t="n">
        <v>16.72460976</v>
      </c>
      <c r="H47" s="20" t="n">
        <v>0.5622323299999999</v>
      </c>
      <c r="I47" s="18" t="n">
        <v>16.35620378</v>
      </c>
      <c r="J47" s="20" t="n">
        <v>0.52949013</v>
      </c>
      <c r="K47" s="18" t="n">
        <v>11.93382672</v>
      </c>
      <c r="L47" s="20" t="n">
        <v>0.36182779</v>
      </c>
      <c r="M47" s="18" t="n">
        <v>9.014542649999999</v>
      </c>
      <c r="N47" s="20" t="n">
        <v>0.4084196</v>
      </c>
      <c r="O47" s="18" t="n">
        <v>1.44739225</v>
      </c>
      <c r="P47" s="20" t="n">
        <v>0.18882754</v>
      </c>
      <c r="Q47" s="18" t="s">
        <v>182</v>
      </c>
      <c r="R47" s="20" t="s">
        <v>182</v>
      </c>
      <c r="S47" s="18" t="n">
        <v>0</v>
      </c>
      <c r="T47" s="20" t="n">
        <v>0</v>
      </c>
      <c r="U47" s="18" t="n">
        <v>0</v>
      </c>
      <c r="V47" s="20" t="n">
        <v>0</v>
      </c>
      <c r="W47" s="18" t="n">
        <v>16.68412401</v>
      </c>
      <c r="X47" s="20" t="n">
        <v>1.12812616</v>
      </c>
    </row>
    <row r="48" spans="1:24">
      <c r="A48" s="15" t="s">
        <v>223</v>
      </c>
      <c r="B48" s="17" t="n">
        <v>9841</v>
      </c>
      <c r="C48" s="18">
        <f>(19.0/B48*100)</f>
        <v/>
      </c>
      <c r="D48" s="19" t="n">
        <v>9822</v>
      </c>
      <c r="E48" s="18" t="n">
        <v>57.83788988</v>
      </c>
      <c r="F48" s="20" t="n">
        <v>1.05126299</v>
      </c>
      <c r="G48" s="18" t="n">
        <v>14.5341085</v>
      </c>
      <c r="H48" s="20" t="n">
        <v>0.5708086999999999</v>
      </c>
      <c r="I48" s="18" t="n">
        <v>13.16356896</v>
      </c>
      <c r="J48" s="20" t="n">
        <v>0.52170859</v>
      </c>
      <c r="K48" s="18" t="n">
        <v>5.92959643</v>
      </c>
      <c r="L48" s="20" t="n">
        <v>0.40672091</v>
      </c>
      <c r="M48" s="18" t="n">
        <v>4.80174171</v>
      </c>
      <c r="N48" s="20" t="n">
        <v>0.3229132</v>
      </c>
      <c r="O48" s="18" t="n">
        <v>2.15559195</v>
      </c>
      <c r="P48" s="20" t="n">
        <v>0.33339127</v>
      </c>
      <c r="Q48" s="18" t="s">
        <v>182</v>
      </c>
      <c r="R48" s="20" t="s">
        <v>182</v>
      </c>
      <c r="S48" s="18" t="n">
        <v>0</v>
      </c>
      <c r="T48" s="20" t="n">
        <v>0</v>
      </c>
      <c r="U48" s="18" t="n">
        <v>0</v>
      </c>
      <c r="V48" s="20" t="n">
        <v>0</v>
      </c>
      <c r="W48" s="18" t="n">
        <v>1.57750257</v>
      </c>
      <c r="X48" s="20" t="n">
        <v>0.40309015</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39.45759131</v>
      </c>
      <c r="F50" s="20" t="n">
        <v>0.93337606</v>
      </c>
      <c r="G50" s="18" t="n">
        <v>18.25771725</v>
      </c>
      <c r="H50" s="20" t="n">
        <v>0.44963939</v>
      </c>
      <c r="I50" s="18" t="n">
        <v>16.83996255</v>
      </c>
      <c r="J50" s="20" t="n">
        <v>0.5881461</v>
      </c>
      <c r="K50" s="18" t="n">
        <v>10.82778903</v>
      </c>
      <c r="L50" s="20" t="n">
        <v>0.46881224</v>
      </c>
      <c r="M50" s="18" t="n">
        <v>5.47139912</v>
      </c>
      <c r="N50" s="20" t="n">
        <v>0.31546568</v>
      </c>
      <c r="O50" s="18" t="n">
        <v>1.75805608</v>
      </c>
      <c r="P50" s="20" t="n">
        <v>0.26628678</v>
      </c>
      <c r="Q50" s="18" t="s">
        <v>182</v>
      </c>
      <c r="R50" s="20" t="s">
        <v>182</v>
      </c>
      <c r="S50" s="18" t="n">
        <v>0</v>
      </c>
      <c r="T50" s="20" t="n">
        <v>0</v>
      </c>
      <c r="U50" s="18" t="n">
        <v>0</v>
      </c>
      <c r="V50" s="20" t="n">
        <v>0</v>
      </c>
      <c r="W50" s="18" t="n">
        <v>7.38748465</v>
      </c>
      <c r="X50" s="20" t="n">
        <v>0.70100509</v>
      </c>
    </row>
    <row r="51" spans="1:24">
      <c r="A51" s="15" t="s">
        <v>226</v>
      </c>
      <c r="B51" s="17" t="n">
        <v>6866</v>
      </c>
      <c r="C51" s="18">
        <f>(116.0/B51*100)</f>
        <v/>
      </c>
      <c r="D51" s="19" t="n">
        <v>6750</v>
      </c>
      <c r="E51" s="18" t="n">
        <v>36.10857269</v>
      </c>
      <c r="F51" s="20" t="n">
        <v>1.01579677</v>
      </c>
      <c r="G51" s="18" t="n">
        <v>12.41284516</v>
      </c>
      <c r="H51" s="20" t="n">
        <v>0.42383034</v>
      </c>
      <c r="I51" s="18" t="n">
        <v>14.43610921</v>
      </c>
      <c r="J51" s="20" t="n">
        <v>0.52183079</v>
      </c>
      <c r="K51" s="18" t="n">
        <v>8.98237273</v>
      </c>
      <c r="L51" s="20" t="n">
        <v>0.39997308</v>
      </c>
      <c r="M51" s="18" t="n">
        <v>5.60539495</v>
      </c>
      <c r="N51" s="20" t="n">
        <v>0.3732703</v>
      </c>
      <c r="O51" s="18" t="n">
        <v>0.58297253</v>
      </c>
      <c r="P51" s="20" t="n">
        <v>0.10102507</v>
      </c>
      <c r="Q51" s="18" t="s">
        <v>182</v>
      </c>
      <c r="R51" s="20" t="s">
        <v>182</v>
      </c>
      <c r="S51" s="18" t="n">
        <v>10.58088132</v>
      </c>
      <c r="T51" s="20" t="n">
        <v>0.6125338</v>
      </c>
      <c r="U51" s="18" t="n">
        <v>0</v>
      </c>
      <c r="V51" s="20" t="n">
        <v>0</v>
      </c>
      <c r="W51" s="18" t="n">
        <v>11.2908514</v>
      </c>
      <c r="X51" s="20" t="n">
        <v>1.28925801</v>
      </c>
    </row>
    <row r="52" spans="1:24">
      <c r="A52" s="15" t="s">
        <v>227</v>
      </c>
      <c r="B52" s="17" t="n">
        <v>5809</v>
      </c>
      <c r="C52" s="18">
        <f>(120.0/B52*100)</f>
        <v/>
      </c>
      <c r="D52" s="19" t="n">
        <v>5689</v>
      </c>
      <c r="E52" s="18" t="n">
        <v>52.42030057</v>
      </c>
      <c r="F52" s="20" t="n">
        <v>0.9423900200000001</v>
      </c>
      <c r="G52" s="18" t="n">
        <v>18.70427101</v>
      </c>
      <c r="H52" s="20" t="n">
        <v>0.62499267</v>
      </c>
      <c r="I52" s="18" t="n">
        <v>13.59909917</v>
      </c>
      <c r="J52" s="20" t="n">
        <v>0.47482916</v>
      </c>
      <c r="K52" s="18" t="n">
        <v>5.97593275</v>
      </c>
      <c r="L52" s="20" t="n">
        <v>0.37633619</v>
      </c>
      <c r="M52" s="18" t="n">
        <v>3.47628826</v>
      </c>
      <c r="N52" s="20" t="n">
        <v>0.26405282</v>
      </c>
      <c r="O52" s="18" t="n">
        <v>0.34065656</v>
      </c>
      <c r="P52" s="20" t="n">
        <v>0.08847263</v>
      </c>
      <c r="Q52" s="18" t="s">
        <v>182</v>
      </c>
      <c r="R52" s="20" t="s">
        <v>182</v>
      </c>
      <c r="S52" s="18" t="n">
        <v>0</v>
      </c>
      <c r="T52" s="20" t="n">
        <v>0</v>
      </c>
      <c r="U52" s="18" t="n">
        <v>0</v>
      </c>
      <c r="V52" s="20" t="n">
        <v>0</v>
      </c>
      <c r="W52" s="18" t="n">
        <v>5.48345168</v>
      </c>
      <c r="X52" s="20" t="n">
        <v>0.5510133</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38.1659582</v>
      </c>
      <c r="F54" s="20" t="n">
        <v>1.00548234</v>
      </c>
      <c r="G54" s="18" t="n">
        <v>15.99913715</v>
      </c>
      <c r="H54" s="20" t="n">
        <v>0.74280249</v>
      </c>
      <c r="I54" s="18" t="n">
        <v>10.98613337</v>
      </c>
      <c r="J54" s="20" t="n">
        <v>0.62572819</v>
      </c>
      <c r="K54" s="18" t="n">
        <v>10.80692494</v>
      </c>
      <c r="L54" s="20" t="n">
        <v>0.64126206</v>
      </c>
      <c r="M54" s="18" t="n">
        <v>6.32165301</v>
      </c>
      <c r="N54" s="20" t="n">
        <v>0.46335315</v>
      </c>
      <c r="O54" s="18" t="n">
        <v>3.38301062</v>
      </c>
      <c r="P54" s="20" t="n">
        <v>0.32666021</v>
      </c>
      <c r="Q54" s="18" t="s">
        <v>182</v>
      </c>
      <c r="R54" s="20" t="s">
        <v>182</v>
      </c>
      <c r="S54" s="18" t="n">
        <v>0</v>
      </c>
      <c r="T54" s="20" t="n">
        <v>0</v>
      </c>
      <c r="U54" s="18" t="n">
        <v>0</v>
      </c>
      <c r="V54" s="20" t="n">
        <v>0</v>
      </c>
      <c r="W54" s="18" t="n">
        <v>14.33718271</v>
      </c>
      <c r="X54" s="20" t="n">
        <v>1.01740776</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64.46620587</v>
      </c>
      <c r="F56" s="20" t="n">
        <v>1.00920281</v>
      </c>
      <c r="G56" s="18" t="n">
        <v>14.29059228</v>
      </c>
      <c r="H56" s="20" t="n">
        <v>0.45413611</v>
      </c>
      <c r="I56" s="18" t="n">
        <v>10.9490597</v>
      </c>
      <c r="J56" s="20" t="n">
        <v>0.50176719</v>
      </c>
      <c r="K56" s="18" t="n">
        <v>4.24375662</v>
      </c>
      <c r="L56" s="20" t="n">
        <v>0.32317798</v>
      </c>
      <c r="M56" s="18" t="n">
        <v>3.61987988</v>
      </c>
      <c r="N56" s="20" t="n">
        <v>0.33035687</v>
      </c>
      <c r="O56" s="18" t="n">
        <v>0.86031267</v>
      </c>
      <c r="P56" s="20" t="n">
        <v>0.13753162</v>
      </c>
      <c r="Q56" s="18" t="s">
        <v>182</v>
      </c>
      <c r="R56" s="20" t="s">
        <v>182</v>
      </c>
      <c r="S56" s="18" t="n">
        <v>0</v>
      </c>
      <c r="T56" s="20" t="n">
        <v>0</v>
      </c>
      <c r="U56" s="18" t="n">
        <v>0</v>
      </c>
      <c r="V56" s="20" t="n">
        <v>0</v>
      </c>
      <c r="W56" s="18" t="n">
        <v>1.57019298</v>
      </c>
      <c r="X56" s="20" t="n">
        <v>0.27856861</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40.71799784</v>
      </c>
      <c r="F61" s="20" t="n">
        <v>0.80032335</v>
      </c>
      <c r="G61" s="18" t="n">
        <v>20.25685703</v>
      </c>
      <c r="H61" s="20" t="n">
        <v>0.62302342</v>
      </c>
      <c r="I61" s="18" t="n">
        <v>18.30911317</v>
      </c>
      <c r="J61" s="20" t="n">
        <v>0.57799981</v>
      </c>
      <c r="K61" s="18" t="n">
        <v>8.4809459</v>
      </c>
      <c r="L61" s="20" t="n">
        <v>0.41209575</v>
      </c>
      <c r="M61" s="18" t="n">
        <v>5.55804893</v>
      </c>
      <c r="N61" s="20" t="n">
        <v>0.33791725</v>
      </c>
      <c r="O61" s="18" t="n">
        <v>1.1155177</v>
      </c>
      <c r="P61" s="20" t="n">
        <v>0.1589291</v>
      </c>
      <c r="Q61" s="18" t="s">
        <v>182</v>
      </c>
      <c r="R61" s="20" t="s">
        <v>182</v>
      </c>
      <c r="S61" s="18" t="n">
        <v>0</v>
      </c>
      <c r="T61" s="20" t="n">
        <v>0</v>
      </c>
      <c r="U61" s="18" t="n">
        <v>0</v>
      </c>
      <c r="V61" s="20" t="n">
        <v>0</v>
      </c>
      <c r="W61" s="18" t="n">
        <v>5.56151942</v>
      </c>
      <c r="X61" s="20" t="n">
        <v>0.67787084</v>
      </c>
    </row>
    <row r="62" spans="1:24">
      <c r="A62" s="15" t="s">
        <v>237</v>
      </c>
      <c r="B62" s="17" t="n">
        <v>4476</v>
      </c>
      <c r="C62" s="18">
        <f>(5.0/B62*100)</f>
        <v/>
      </c>
      <c r="D62" s="19" t="n">
        <v>4471</v>
      </c>
      <c r="E62" s="18" t="n">
        <v>62.67473305</v>
      </c>
      <c r="F62" s="20" t="n">
        <v>0.64082292</v>
      </c>
      <c r="G62" s="18" t="n">
        <v>16.96035412</v>
      </c>
      <c r="H62" s="20" t="n">
        <v>0.54927413</v>
      </c>
      <c r="I62" s="18" t="n">
        <v>11.81692279</v>
      </c>
      <c r="J62" s="20" t="n">
        <v>0.44237072</v>
      </c>
      <c r="K62" s="18" t="n">
        <v>4.03844383</v>
      </c>
      <c r="L62" s="20" t="n">
        <v>0.31190478</v>
      </c>
      <c r="M62" s="18" t="n">
        <v>2.92039435</v>
      </c>
      <c r="N62" s="20" t="n">
        <v>0.25026866</v>
      </c>
      <c r="O62" s="18" t="n">
        <v>0.58527585</v>
      </c>
      <c r="P62" s="20" t="n">
        <v>0.13101018</v>
      </c>
      <c r="Q62" s="18" t="s">
        <v>182</v>
      </c>
      <c r="R62" s="20" t="s">
        <v>182</v>
      </c>
      <c r="S62" s="18" t="n">
        <v>0</v>
      </c>
      <c r="T62" s="20" t="n">
        <v>0</v>
      </c>
      <c r="U62" s="18" t="n">
        <v>0</v>
      </c>
      <c r="V62" s="20" t="n">
        <v>0</v>
      </c>
      <c r="W62" s="18" t="n">
        <v>1.00387601</v>
      </c>
      <c r="X62" s="20" t="n">
        <v>0.15164004</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49.14833627</v>
      </c>
      <c r="F67" s="20" t="n">
        <v>0.85254585</v>
      </c>
      <c r="G67" s="18" t="n">
        <v>19.60186648</v>
      </c>
      <c r="H67" s="20" t="n">
        <v>0.57126523</v>
      </c>
      <c r="I67" s="18" t="n">
        <v>13.69220481</v>
      </c>
      <c r="J67" s="20" t="n">
        <v>0.5191532800000001</v>
      </c>
      <c r="K67" s="18" t="n">
        <v>5.91365437</v>
      </c>
      <c r="L67" s="20" t="n">
        <v>0.31160353</v>
      </c>
      <c r="M67" s="18" t="n">
        <v>2.32256844</v>
      </c>
      <c r="N67" s="20" t="n">
        <v>0.20393749</v>
      </c>
      <c r="O67" s="18" t="n">
        <v>4.38091338</v>
      </c>
      <c r="P67" s="20" t="n">
        <v>0.35305959</v>
      </c>
      <c r="Q67" s="18" t="s">
        <v>182</v>
      </c>
      <c r="R67" s="20" t="s">
        <v>182</v>
      </c>
      <c r="S67" s="18" t="n">
        <v>0</v>
      </c>
      <c r="T67" s="20" t="n">
        <v>0</v>
      </c>
      <c r="U67" s="18" t="n">
        <v>0</v>
      </c>
      <c r="V67" s="20" t="n">
        <v>0</v>
      </c>
      <c r="W67" s="18" t="n">
        <v>4.94045626</v>
      </c>
      <c r="X67" s="20" t="n">
        <v>0.3467004</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35.41683296</v>
      </c>
      <c r="F70" s="20" t="n">
        <v>0.71867574</v>
      </c>
      <c r="G70" s="18" t="n">
        <v>21.10357209</v>
      </c>
      <c r="H70" s="20" t="n">
        <v>0.69200263</v>
      </c>
      <c r="I70" s="18" t="n">
        <v>19.13370992</v>
      </c>
      <c r="J70" s="20" t="n">
        <v>0.7791983</v>
      </c>
      <c r="K70" s="18" t="n">
        <v>10.45503409</v>
      </c>
      <c r="L70" s="20" t="n">
        <v>0.43972396</v>
      </c>
      <c r="M70" s="18" t="n">
        <v>6.07768024</v>
      </c>
      <c r="N70" s="20" t="n">
        <v>0.39940114</v>
      </c>
      <c r="O70" s="18" t="n">
        <v>0.78554432</v>
      </c>
      <c r="P70" s="20" t="n">
        <v>0.1032537</v>
      </c>
      <c r="Q70" s="18" t="s">
        <v>182</v>
      </c>
      <c r="R70" s="20" t="s">
        <v>182</v>
      </c>
      <c r="S70" s="18" t="n">
        <v>0</v>
      </c>
      <c r="T70" s="20" t="n">
        <v>0</v>
      </c>
      <c r="U70" s="18" t="n">
        <v>0</v>
      </c>
      <c r="V70" s="20" t="n">
        <v>0</v>
      </c>
      <c r="W70" s="18" t="n">
        <v>7.02762636</v>
      </c>
      <c r="X70" s="20" t="n">
        <v>0.5454893200000001</v>
      </c>
    </row>
    <row r="71" spans="1:24">
      <c r="A71" s="15" t="s">
        <v>246</v>
      </c>
      <c r="B71" s="17" t="n">
        <v>6115</v>
      </c>
      <c r="C71" s="18">
        <f>(122.0/B71*100)</f>
        <v/>
      </c>
      <c r="D71" s="19" t="n">
        <v>5993</v>
      </c>
      <c r="E71" s="18" t="n">
        <v>57.69670653</v>
      </c>
      <c r="F71" s="20" t="n">
        <v>0.86683803</v>
      </c>
      <c r="G71" s="18" t="n">
        <v>16.46294447</v>
      </c>
      <c r="H71" s="20" t="n">
        <v>0.55891987</v>
      </c>
      <c r="I71" s="18" t="n">
        <v>12.25064798</v>
      </c>
      <c r="J71" s="20" t="n">
        <v>0.48513533</v>
      </c>
      <c r="K71" s="18" t="n">
        <v>6.8318003</v>
      </c>
      <c r="L71" s="20" t="n">
        <v>0.44682141</v>
      </c>
      <c r="M71" s="18" t="n">
        <v>4.36952049</v>
      </c>
      <c r="N71" s="20" t="n">
        <v>0.28996601</v>
      </c>
      <c r="O71" s="18" t="n">
        <v>0.43884807</v>
      </c>
      <c r="P71" s="20" t="n">
        <v>0.07817638</v>
      </c>
      <c r="Q71" s="18" t="s">
        <v>182</v>
      </c>
      <c r="R71" s="20" t="s">
        <v>182</v>
      </c>
      <c r="S71" s="18" t="n">
        <v>0</v>
      </c>
      <c r="T71" s="20" t="n">
        <v>0</v>
      </c>
      <c r="U71" s="18" t="n">
        <v>0</v>
      </c>
      <c r="V71" s="20" t="n">
        <v>0</v>
      </c>
      <c r="W71" s="18" t="n">
        <v>1.94953216</v>
      </c>
      <c r="X71" s="20" t="n">
        <v>0.1956218</v>
      </c>
    </row>
    <row r="72" spans="1:24">
      <c r="A72" s="15" t="s">
        <v>247</v>
      </c>
      <c r="B72" s="17" t="n">
        <v>7708</v>
      </c>
      <c r="C72" s="18">
        <f>(9.0/B72*100)</f>
        <v/>
      </c>
      <c r="D72" s="19" t="n">
        <v>7699</v>
      </c>
      <c r="E72" s="18" t="n">
        <v>71.71865697</v>
      </c>
      <c r="F72" s="20" t="n">
        <v>0.72245425</v>
      </c>
      <c r="G72" s="18" t="n">
        <v>13.32409713</v>
      </c>
      <c r="H72" s="20" t="n">
        <v>0.40695541</v>
      </c>
      <c r="I72" s="18" t="n">
        <v>8.825086840000001</v>
      </c>
      <c r="J72" s="20" t="n">
        <v>0.50931037</v>
      </c>
      <c r="K72" s="18" t="n">
        <v>2.87248355</v>
      </c>
      <c r="L72" s="20" t="n">
        <v>0.19927451</v>
      </c>
      <c r="M72" s="18" t="n">
        <v>2.07721531</v>
      </c>
      <c r="N72" s="20" t="n">
        <v>0.1984059</v>
      </c>
      <c r="O72" s="18" t="n">
        <v>0.58568115</v>
      </c>
      <c r="P72" s="20" t="n">
        <v>0.09795208</v>
      </c>
      <c r="Q72" s="18" t="s">
        <v>182</v>
      </c>
      <c r="R72" s="20" t="s">
        <v>182</v>
      </c>
      <c r="S72" s="18" t="n">
        <v>0</v>
      </c>
      <c r="T72" s="20" t="n">
        <v>0</v>
      </c>
      <c r="U72" s="18" t="n">
        <v>0</v>
      </c>
      <c r="V72" s="20" t="n">
        <v>0</v>
      </c>
      <c r="W72" s="18" t="n">
        <v>0.59677904</v>
      </c>
      <c r="X72" s="20" t="n">
        <v>0.09229071</v>
      </c>
    </row>
    <row r="73" spans="1:24">
      <c r="A73" s="15" t="s">
        <v>248</v>
      </c>
      <c r="B73" s="17" t="n">
        <v>8249</v>
      </c>
      <c r="C73" s="18">
        <f>(254.0/B73*100)</f>
        <v/>
      </c>
      <c r="D73" s="19" t="n">
        <v>7995</v>
      </c>
      <c r="E73" s="18" t="n">
        <v>24.20123364</v>
      </c>
      <c r="F73" s="20" t="n">
        <v>0.72675512</v>
      </c>
      <c r="G73" s="18" t="n">
        <v>23.57175179</v>
      </c>
      <c r="H73" s="20" t="n">
        <v>0.6576478100000001</v>
      </c>
      <c r="I73" s="18" t="n">
        <v>27.07888588</v>
      </c>
      <c r="J73" s="20" t="n">
        <v>0.67548424</v>
      </c>
      <c r="K73" s="18" t="n">
        <v>14.85483875</v>
      </c>
      <c r="L73" s="20" t="n">
        <v>0.60296044</v>
      </c>
      <c r="M73" s="18" t="n">
        <v>5.94055886</v>
      </c>
      <c r="N73" s="20" t="n">
        <v>0.30682879</v>
      </c>
      <c r="O73" s="18" t="n">
        <v>2.49319758</v>
      </c>
      <c r="P73" s="20" t="n">
        <v>0.25083842</v>
      </c>
      <c r="Q73" s="18" t="s">
        <v>182</v>
      </c>
      <c r="R73" s="20" t="s">
        <v>182</v>
      </c>
      <c r="S73" s="18" t="n">
        <v>0</v>
      </c>
      <c r="T73" s="20" t="n">
        <v>0</v>
      </c>
      <c r="U73" s="18" t="n">
        <v>0</v>
      </c>
      <c r="V73" s="20" t="n">
        <v>0</v>
      </c>
      <c r="W73" s="18" t="n">
        <v>1.8595335</v>
      </c>
      <c r="X73" s="20" t="n">
        <v>0.19866795</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36.9978044</v>
      </c>
      <c r="F77" s="20" t="n">
        <v>0.84972328</v>
      </c>
      <c r="G77" s="18" t="n">
        <v>14.31533316</v>
      </c>
      <c r="H77" s="20" t="n">
        <v>0.60589841</v>
      </c>
      <c r="I77" s="18" t="n">
        <v>12.7067792</v>
      </c>
      <c r="J77" s="20" t="n">
        <v>0.48245087</v>
      </c>
      <c r="K77" s="18" t="n">
        <v>7.54974817</v>
      </c>
      <c r="L77" s="20" t="n">
        <v>0.38146959</v>
      </c>
      <c r="M77" s="18" t="n">
        <v>5.12369658</v>
      </c>
      <c r="N77" s="20" t="n">
        <v>0.30087266</v>
      </c>
      <c r="O77" s="18" t="n">
        <v>0.99214498</v>
      </c>
      <c r="P77" s="20" t="n">
        <v>0.1174622</v>
      </c>
      <c r="Q77" s="18" t="s">
        <v>182</v>
      </c>
      <c r="R77" s="20" t="s">
        <v>182</v>
      </c>
      <c r="S77" s="18" t="n">
        <v>0</v>
      </c>
      <c r="T77" s="20" t="n">
        <v>0</v>
      </c>
      <c r="U77" s="18" t="n">
        <v>0</v>
      </c>
      <c r="V77" s="20" t="n">
        <v>0</v>
      </c>
      <c r="W77" s="18" t="n">
        <v>22.3144935</v>
      </c>
      <c r="X77" s="20" t="n">
        <v>1.02856319</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274</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54.54187939</v>
      </c>
      <c r="F7" s="20" t="n">
        <v>0.55617006</v>
      </c>
      <c r="G7" s="18" t="n">
        <v>27.81378695</v>
      </c>
      <c r="H7" s="20" t="n">
        <v>0.51057956</v>
      </c>
      <c r="I7" s="18" t="n">
        <v>14.36840057</v>
      </c>
      <c r="J7" s="20" t="n">
        <v>0.39838424</v>
      </c>
      <c r="K7" s="18" t="n">
        <v>0</v>
      </c>
      <c r="L7" s="20" t="n">
        <v>0</v>
      </c>
      <c r="M7" s="18" t="s">
        <v>182</v>
      </c>
      <c r="N7" s="20" t="s">
        <v>182</v>
      </c>
      <c r="O7" s="18" t="n">
        <v>0</v>
      </c>
      <c r="P7" s="20" t="n">
        <v>0</v>
      </c>
      <c r="Q7" s="18" t="n">
        <v>0</v>
      </c>
      <c r="R7" s="20" t="n">
        <v>0</v>
      </c>
      <c r="S7" s="18" t="n">
        <v>3.27593308</v>
      </c>
      <c r="T7" s="20" t="n">
        <v>0.24814801</v>
      </c>
    </row>
    <row r="8" spans="1:20">
      <c r="A8" s="15" t="s">
        <v>183</v>
      </c>
      <c r="B8" s="17" t="n">
        <v>7007</v>
      </c>
      <c r="C8" s="18">
        <f>(121.0/B8*100)</f>
        <v/>
      </c>
      <c r="D8" s="19" t="n">
        <v>6886</v>
      </c>
      <c r="E8" s="18" t="n">
        <v>55.96901308</v>
      </c>
      <c r="F8" s="20" t="n">
        <v>0.85952632</v>
      </c>
      <c r="G8" s="18" t="n">
        <v>24.40529335</v>
      </c>
      <c r="H8" s="20" t="n">
        <v>0.71402144</v>
      </c>
      <c r="I8" s="18" t="n">
        <v>16.60433644</v>
      </c>
      <c r="J8" s="20" t="n">
        <v>0.58549159</v>
      </c>
      <c r="K8" s="18" t="n">
        <v>0</v>
      </c>
      <c r="L8" s="20" t="n">
        <v>0</v>
      </c>
      <c r="M8" s="18" t="s">
        <v>182</v>
      </c>
      <c r="N8" s="20" t="s">
        <v>182</v>
      </c>
      <c r="O8" s="18" t="n">
        <v>0.48076987</v>
      </c>
      <c r="P8" s="20" t="n">
        <v>0.11842893</v>
      </c>
      <c r="Q8" s="18" t="n">
        <v>0</v>
      </c>
      <c r="R8" s="20" t="n">
        <v>0</v>
      </c>
      <c r="S8" s="18" t="n">
        <v>2.54058727</v>
      </c>
      <c r="T8" s="20" t="n">
        <v>0.26120953</v>
      </c>
    </row>
    <row r="9" spans="1:20">
      <c r="A9" s="15" t="s">
        <v>184</v>
      </c>
      <c r="B9" s="17" t="n">
        <v>9651</v>
      </c>
      <c r="C9" s="18">
        <f>(461.0/B9*100)</f>
        <v/>
      </c>
      <c r="D9" s="19" t="n">
        <v>9190</v>
      </c>
      <c r="E9" s="18" t="n">
        <v>55.68349198</v>
      </c>
      <c r="F9" s="20" t="n">
        <v>0.71056868</v>
      </c>
      <c r="G9" s="18" t="n">
        <v>21.86583681</v>
      </c>
      <c r="H9" s="20" t="n">
        <v>0.55168507</v>
      </c>
      <c r="I9" s="18" t="n">
        <v>15.73987697</v>
      </c>
      <c r="J9" s="20" t="n">
        <v>0.45272293</v>
      </c>
      <c r="K9" s="18" t="n">
        <v>0</v>
      </c>
      <c r="L9" s="20" t="n">
        <v>0</v>
      </c>
      <c r="M9" s="18" t="s">
        <v>182</v>
      </c>
      <c r="N9" s="20" t="s">
        <v>182</v>
      </c>
      <c r="O9" s="18" t="n">
        <v>3.12314946</v>
      </c>
      <c r="P9" s="20" t="n">
        <v>0.55873643</v>
      </c>
      <c r="Q9" s="18" t="n">
        <v>0</v>
      </c>
      <c r="R9" s="20" t="n">
        <v>0</v>
      </c>
      <c r="S9" s="18" t="n">
        <v>3.58764478</v>
      </c>
      <c r="T9" s="20" t="n">
        <v>0.34737589</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42.17412021</v>
      </c>
      <c r="F11" s="20" t="n">
        <v>0.87886774</v>
      </c>
      <c r="G11" s="18" t="n">
        <v>18.69198972</v>
      </c>
      <c r="H11" s="20" t="n">
        <v>0.50489677</v>
      </c>
      <c r="I11" s="18" t="n">
        <v>35.93304417</v>
      </c>
      <c r="J11" s="20" t="n">
        <v>0.92156475</v>
      </c>
      <c r="K11" s="18" t="n">
        <v>0</v>
      </c>
      <c r="L11" s="20" t="n">
        <v>0</v>
      </c>
      <c r="M11" s="18" t="s">
        <v>182</v>
      </c>
      <c r="N11" s="20" t="s">
        <v>182</v>
      </c>
      <c r="O11" s="18" t="n">
        <v>0</v>
      </c>
      <c r="P11" s="20" t="n">
        <v>0</v>
      </c>
      <c r="Q11" s="18" t="n">
        <v>0</v>
      </c>
      <c r="R11" s="20" t="n">
        <v>0</v>
      </c>
      <c r="S11" s="18" t="n">
        <v>3.20084591</v>
      </c>
      <c r="T11" s="20" t="n">
        <v>0.33320089</v>
      </c>
    </row>
    <row r="12" spans="1:20">
      <c r="A12" s="15" t="s">
        <v>187</v>
      </c>
      <c r="B12" s="17" t="n">
        <v>6894</v>
      </c>
      <c r="C12" s="18">
        <f>(124.0/B12*100)</f>
        <v/>
      </c>
      <c r="D12" s="19" t="n">
        <v>6770</v>
      </c>
      <c r="E12" s="18" t="n">
        <v>34.5563041</v>
      </c>
      <c r="F12" s="20" t="n">
        <v>0.75181387</v>
      </c>
      <c r="G12" s="18" t="n">
        <v>14.49231313</v>
      </c>
      <c r="H12" s="20" t="n">
        <v>0.49452014</v>
      </c>
      <c r="I12" s="18" t="n">
        <v>45.0470306</v>
      </c>
      <c r="J12" s="20" t="n">
        <v>0.84182924</v>
      </c>
      <c r="K12" s="18" t="n">
        <v>0</v>
      </c>
      <c r="L12" s="20" t="n">
        <v>0</v>
      </c>
      <c r="M12" s="18" t="s">
        <v>182</v>
      </c>
      <c r="N12" s="20" t="s">
        <v>182</v>
      </c>
      <c r="O12" s="18" t="n">
        <v>2.3741744</v>
      </c>
      <c r="P12" s="20" t="n">
        <v>0.59797428</v>
      </c>
      <c r="Q12" s="18" t="n">
        <v>0</v>
      </c>
      <c r="R12" s="20" t="n">
        <v>0</v>
      </c>
      <c r="S12" s="18" t="n">
        <v>3.53017777</v>
      </c>
      <c r="T12" s="20" t="n">
        <v>0.38753119</v>
      </c>
    </row>
    <row r="13" spans="1:20">
      <c r="A13" s="15" t="s">
        <v>188</v>
      </c>
      <c r="B13" s="17" t="n">
        <v>7161</v>
      </c>
      <c r="C13" s="18">
        <f>(300.0/B13*100)</f>
        <v/>
      </c>
      <c r="D13" s="19" t="n">
        <v>6861</v>
      </c>
      <c r="E13" s="18" t="n">
        <v>50.33364042</v>
      </c>
      <c r="F13" s="20" t="n">
        <v>0.65951511</v>
      </c>
      <c r="G13" s="18" t="n">
        <v>29.67802045</v>
      </c>
      <c r="H13" s="20" t="n">
        <v>0.70292804</v>
      </c>
      <c r="I13" s="18" t="n">
        <v>12.92043765</v>
      </c>
      <c r="J13" s="20" t="n">
        <v>0.46600962</v>
      </c>
      <c r="K13" s="18" t="n">
        <v>0</v>
      </c>
      <c r="L13" s="20" t="n">
        <v>0</v>
      </c>
      <c r="M13" s="18" t="s">
        <v>182</v>
      </c>
      <c r="N13" s="20" t="s">
        <v>182</v>
      </c>
      <c r="O13" s="18" t="n">
        <v>4.18241901</v>
      </c>
      <c r="P13" s="20" t="n">
        <v>0.48047642</v>
      </c>
      <c r="Q13" s="18" t="n">
        <v>0</v>
      </c>
      <c r="R13" s="20" t="n">
        <v>0</v>
      </c>
      <c r="S13" s="18" t="n">
        <v>2.88548246</v>
      </c>
      <c r="T13" s="20" t="n">
        <v>0.32928241</v>
      </c>
    </row>
    <row r="14" spans="1:20">
      <c r="A14" s="15" t="s">
        <v>189</v>
      </c>
      <c r="B14" s="17" t="n">
        <v>5587</v>
      </c>
      <c r="C14" s="18">
        <f>(183.0/B14*100)</f>
        <v/>
      </c>
      <c r="D14" s="19" t="n">
        <v>5404</v>
      </c>
      <c r="E14" s="18" t="n">
        <v>35.26737736</v>
      </c>
      <c r="F14" s="20" t="n">
        <v>0.8085258</v>
      </c>
      <c r="G14" s="18" t="n">
        <v>16.70933757</v>
      </c>
      <c r="H14" s="20" t="n">
        <v>0.5218911899999999</v>
      </c>
      <c r="I14" s="18" t="n">
        <v>46.57712468</v>
      </c>
      <c r="J14" s="20" t="n">
        <v>0.8400992</v>
      </c>
      <c r="K14" s="18" t="n">
        <v>0</v>
      </c>
      <c r="L14" s="20" t="n">
        <v>0</v>
      </c>
      <c r="M14" s="18" t="s">
        <v>182</v>
      </c>
      <c r="N14" s="20" t="s">
        <v>182</v>
      </c>
      <c r="O14" s="18" t="n">
        <v>0</v>
      </c>
      <c r="P14" s="20" t="n">
        <v>0</v>
      </c>
      <c r="Q14" s="18" t="n">
        <v>0</v>
      </c>
      <c r="R14" s="20" t="n">
        <v>0</v>
      </c>
      <c r="S14" s="18" t="n">
        <v>1.44616039</v>
      </c>
      <c r="T14" s="20" t="n">
        <v>0.22017332</v>
      </c>
    </row>
    <row r="15" spans="1:20">
      <c r="A15" s="15" t="s">
        <v>190</v>
      </c>
      <c r="B15" s="17" t="n">
        <v>5882</v>
      </c>
      <c r="C15" s="18">
        <f>(127.0/B15*100)</f>
        <v/>
      </c>
      <c r="D15" s="19" t="n">
        <v>5755</v>
      </c>
      <c r="E15" s="18" t="n">
        <v>59.38869794</v>
      </c>
      <c r="F15" s="20" t="n">
        <v>0.66384177</v>
      </c>
      <c r="G15" s="18" t="n">
        <v>24.68849356</v>
      </c>
      <c r="H15" s="20" t="n">
        <v>0.51516899</v>
      </c>
      <c r="I15" s="18" t="n">
        <v>12.88640945</v>
      </c>
      <c r="J15" s="20" t="n">
        <v>0.55613391</v>
      </c>
      <c r="K15" s="18" t="n">
        <v>0</v>
      </c>
      <c r="L15" s="20" t="n">
        <v>0</v>
      </c>
      <c r="M15" s="18" t="s">
        <v>182</v>
      </c>
      <c r="N15" s="20" t="s">
        <v>182</v>
      </c>
      <c r="O15" s="18" t="n">
        <v>1.02562574</v>
      </c>
      <c r="P15" s="20" t="n">
        <v>0.45962649</v>
      </c>
      <c r="Q15" s="18" t="n">
        <v>0</v>
      </c>
      <c r="R15" s="20" t="n">
        <v>0</v>
      </c>
      <c r="S15" s="18" t="n">
        <v>2.01077331</v>
      </c>
      <c r="T15" s="20" t="n">
        <v>0.25187167</v>
      </c>
    </row>
    <row r="16" spans="1:20">
      <c r="A16" s="15" t="s">
        <v>191</v>
      </c>
      <c r="B16" s="17" t="n">
        <v>6108</v>
      </c>
      <c r="C16" s="18">
        <f>(235.0/B16*100)</f>
        <v/>
      </c>
      <c r="D16" s="19" t="n">
        <v>5873</v>
      </c>
      <c r="E16" s="18" t="n">
        <v>58.09048968</v>
      </c>
      <c r="F16" s="20" t="n">
        <v>0.80255816</v>
      </c>
      <c r="G16" s="18" t="n">
        <v>20.76073551</v>
      </c>
      <c r="H16" s="20" t="n">
        <v>0.61949684</v>
      </c>
      <c r="I16" s="18" t="n">
        <v>16.70738404</v>
      </c>
      <c r="J16" s="20" t="n">
        <v>0.57642815</v>
      </c>
      <c r="K16" s="18" t="n">
        <v>0</v>
      </c>
      <c r="L16" s="20" t="n">
        <v>0</v>
      </c>
      <c r="M16" s="18" t="s">
        <v>182</v>
      </c>
      <c r="N16" s="20" t="s">
        <v>182</v>
      </c>
      <c r="O16" s="18" t="n">
        <v>0</v>
      </c>
      <c r="P16" s="20" t="n">
        <v>0</v>
      </c>
      <c r="Q16" s="18" t="n">
        <v>0</v>
      </c>
      <c r="R16" s="20" t="n">
        <v>0</v>
      </c>
      <c r="S16" s="18" t="n">
        <v>4.44139077</v>
      </c>
      <c r="T16" s="20" t="n">
        <v>0.42922798</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43.92380095</v>
      </c>
      <c r="F18" s="20" t="n">
        <v>0.69295343</v>
      </c>
      <c r="G18" s="18" t="n">
        <v>23.21691991</v>
      </c>
      <c r="H18" s="20" t="n">
        <v>0.60936301</v>
      </c>
      <c r="I18" s="18" t="n">
        <v>28.44889061</v>
      </c>
      <c r="J18" s="20" t="n">
        <v>0.71739052</v>
      </c>
      <c r="K18" s="18" t="n">
        <v>0</v>
      </c>
      <c r="L18" s="20" t="n">
        <v>0</v>
      </c>
      <c r="M18" s="18" t="s">
        <v>182</v>
      </c>
      <c r="N18" s="20" t="s">
        <v>182</v>
      </c>
      <c r="O18" s="18" t="n">
        <v>0</v>
      </c>
      <c r="P18" s="20" t="n">
        <v>0</v>
      </c>
      <c r="Q18" s="18" t="n">
        <v>0</v>
      </c>
      <c r="R18" s="20" t="n">
        <v>0</v>
      </c>
      <c r="S18" s="18" t="n">
        <v>4.41038854</v>
      </c>
      <c r="T18" s="20" t="n">
        <v>0.50986733</v>
      </c>
    </row>
    <row r="19" spans="1:20">
      <c r="A19" s="15" t="s">
        <v>194</v>
      </c>
      <c r="B19" s="17" t="n">
        <v>5658</v>
      </c>
      <c r="C19" s="18">
        <f>(120.0/B19*100)</f>
        <v/>
      </c>
      <c r="D19" s="19" t="n">
        <v>5538</v>
      </c>
      <c r="E19" s="18" t="n">
        <v>43.59964193</v>
      </c>
      <c r="F19" s="20" t="n">
        <v>0.87088901</v>
      </c>
      <c r="G19" s="18" t="n">
        <v>17.50579484</v>
      </c>
      <c r="H19" s="20" t="n">
        <v>0.46191079</v>
      </c>
      <c r="I19" s="18" t="n">
        <v>36.04705112</v>
      </c>
      <c r="J19" s="20" t="n">
        <v>0.84402015</v>
      </c>
      <c r="K19" s="18" t="n">
        <v>0</v>
      </c>
      <c r="L19" s="20" t="n">
        <v>0</v>
      </c>
      <c r="M19" s="18" t="s">
        <v>182</v>
      </c>
      <c r="N19" s="20" t="s">
        <v>182</v>
      </c>
      <c r="O19" s="18" t="n">
        <v>0</v>
      </c>
      <c r="P19" s="20" t="n">
        <v>0</v>
      </c>
      <c r="Q19" s="18" t="n">
        <v>0</v>
      </c>
      <c r="R19" s="20" t="n">
        <v>0</v>
      </c>
      <c r="S19" s="18" t="n">
        <v>2.84751211</v>
      </c>
      <c r="T19" s="20" t="n">
        <v>0.35369719</v>
      </c>
    </row>
    <row r="20" spans="1:20">
      <c r="A20" s="15" t="s">
        <v>195</v>
      </c>
      <c r="B20" s="17" t="n">
        <v>3371</v>
      </c>
      <c r="C20" s="18">
        <f>(81.0/B20*100)</f>
        <v/>
      </c>
      <c r="D20" s="19" t="n">
        <v>3290</v>
      </c>
      <c r="E20" s="18" t="n">
        <v>51.27230453</v>
      </c>
      <c r="F20" s="20" t="n">
        <v>0.70337891</v>
      </c>
      <c r="G20" s="18" t="n">
        <v>28.47673638</v>
      </c>
      <c r="H20" s="20" t="n">
        <v>0.6797317899999999</v>
      </c>
      <c r="I20" s="18" t="n">
        <v>18.51521871</v>
      </c>
      <c r="J20" s="20" t="n">
        <v>0.70626603</v>
      </c>
      <c r="K20" s="18" t="n">
        <v>0</v>
      </c>
      <c r="L20" s="20" t="n">
        <v>0</v>
      </c>
      <c r="M20" s="18" t="s">
        <v>182</v>
      </c>
      <c r="N20" s="20" t="s">
        <v>182</v>
      </c>
      <c r="O20" s="18" t="n">
        <v>0</v>
      </c>
      <c r="P20" s="20" t="n">
        <v>0</v>
      </c>
      <c r="Q20" s="18" t="n">
        <v>0</v>
      </c>
      <c r="R20" s="20" t="n">
        <v>0</v>
      </c>
      <c r="S20" s="18" t="n">
        <v>1.73574038</v>
      </c>
      <c r="T20" s="20" t="n">
        <v>0.24070937</v>
      </c>
    </row>
    <row r="21" spans="1:20">
      <c r="A21" s="15" t="s">
        <v>196</v>
      </c>
      <c r="B21" s="17" t="n">
        <v>5741</v>
      </c>
      <c r="C21" s="18">
        <f>(72.0/B21*100)</f>
        <v/>
      </c>
      <c r="D21" s="19" t="n">
        <v>5669</v>
      </c>
      <c r="E21" s="18" t="n">
        <v>58.99464494</v>
      </c>
      <c r="F21" s="20" t="n">
        <v>0.83117016</v>
      </c>
      <c r="G21" s="18" t="n">
        <v>28.99586099</v>
      </c>
      <c r="H21" s="20" t="n">
        <v>0.79283421</v>
      </c>
      <c r="I21" s="18" t="n">
        <v>10.36230006</v>
      </c>
      <c r="J21" s="20" t="n">
        <v>0.41168103</v>
      </c>
      <c r="K21" s="18" t="n">
        <v>0</v>
      </c>
      <c r="L21" s="20" t="n">
        <v>0</v>
      </c>
      <c r="M21" s="18" t="s">
        <v>182</v>
      </c>
      <c r="N21" s="20" t="s">
        <v>182</v>
      </c>
      <c r="O21" s="18" t="n">
        <v>0</v>
      </c>
      <c r="P21" s="20" t="n">
        <v>0</v>
      </c>
      <c r="Q21" s="18" t="n">
        <v>0</v>
      </c>
      <c r="R21" s="20" t="n">
        <v>0</v>
      </c>
      <c r="S21" s="18" t="n">
        <v>1.64719401</v>
      </c>
      <c r="T21" s="20" t="n">
        <v>0.1852862</v>
      </c>
    </row>
    <row r="22" spans="1:20">
      <c r="A22" s="15" t="s">
        <v>197</v>
      </c>
      <c r="B22" s="17" t="n">
        <v>6598</v>
      </c>
      <c r="C22" s="18">
        <f>(93.0/B22*100)</f>
        <v/>
      </c>
      <c r="D22" s="19" t="n">
        <v>6505</v>
      </c>
      <c r="E22" s="18" t="n">
        <v>37.97017211</v>
      </c>
      <c r="F22" s="20" t="n">
        <v>0.96547777</v>
      </c>
      <c r="G22" s="18" t="n">
        <v>19.54637147</v>
      </c>
      <c r="H22" s="20" t="n">
        <v>0.56682386</v>
      </c>
      <c r="I22" s="18" t="n">
        <v>27.80632718</v>
      </c>
      <c r="J22" s="20" t="n">
        <v>1.3329548</v>
      </c>
      <c r="K22" s="18" t="n">
        <v>0</v>
      </c>
      <c r="L22" s="20" t="n">
        <v>0</v>
      </c>
      <c r="M22" s="18" t="s">
        <v>182</v>
      </c>
      <c r="N22" s="20" t="s">
        <v>182</v>
      </c>
      <c r="O22" s="18" t="n">
        <v>10.37230352</v>
      </c>
      <c r="P22" s="20" t="n">
        <v>1.33980924</v>
      </c>
      <c r="Q22" s="18" t="n">
        <v>0</v>
      </c>
      <c r="R22" s="20" t="n">
        <v>0</v>
      </c>
      <c r="S22" s="18" t="n">
        <v>4.30482572</v>
      </c>
      <c r="T22" s="20" t="n">
        <v>0.52814583</v>
      </c>
    </row>
    <row r="23" spans="1:20">
      <c r="A23" s="15" t="s">
        <v>198</v>
      </c>
      <c r="B23" s="17" t="n">
        <v>11583</v>
      </c>
      <c r="C23" s="18">
        <f>(499.0/B23*100)</f>
        <v/>
      </c>
      <c r="D23" s="19" t="n">
        <v>11084</v>
      </c>
      <c r="E23" s="18" t="n">
        <v>55.13902209</v>
      </c>
      <c r="F23" s="20" t="n">
        <v>0.89650364</v>
      </c>
      <c r="G23" s="18" t="n">
        <v>25.22100086</v>
      </c>
      <c r="H23" s="20" t="n">
        <v>0.68478868</v>
      </c>
      <c r="I23" s="18" t="n">
        <v>16.53417537</v>
      </c>
      <c r="J23" s="20" t="n">
        <v>0.56752154</v>
      </c>
      <c r="K23" s="18" t="n">
        <v>0</v>
      </c>
      <c r="L23" s="20" t="n">
        <v>0</v>
      </c>
      <c r="M23" s="18" t="s">
        <v>182</v>
      </c>
      <c r="N23" s="20" t="s">
        <v>182</v>
      </c>
      <c r="O23" s="18" t="n">
        <v>0</v>
      </c>
      <c r="P23" s="20" t="n">
        <v>0</v>
      </c>
      <c r="Q23" s="18" t="n">
        <v>0</v>
      </c>
      <c r="R23" s="20" t="n">
        <v>0</v>
      </c>
      <c r="S23" s="18" t="n">
        <v>3.10580169</v>
      </c>
      <c r="T23" s="20" t="n">
        <v>0.35817194</v>
      </c>
    </row>
    <row r="24" spans="1:20">
      <c r="A24" s="15" t="s">
        <v>199</v>
      </c>
      <c r="B24" s="17" t="n">
        <v>6647</v>
      </c>
      <c r="C24" s="18">
        <f>(13.0/B24*100)</f>
        <v/>
      </c>
      <c r="D24" s="19" t="n">
        <v>6634</v>
      </c>
      <c r="E24" s="18" t="n">
        <v>42.87694562</v>
      </c>
      <c r="F24" s="20" t="n">
        <v>0.85698913</v>
      </c>
      <c r="G24" s="18" t="n">
        <v>32.5937127</v>
      </c>
      <c r="H24" s="20" t="n">
        <v>0.7009187</v>
      </c>
      <c r="I24" s="18" t="n">
        <v>23.45508979</v>
      </c>
      <c r="J24" s="20" t="n">
        <v>0.6088106</v>
      </c>
      <c r="K24" s="18" t="n">
        <v>0</v>
      </c>
      <c r="L24" s="20" t="n">
        <v>0</v>
      </c>
      <c r="M24" s="18" t="s">
        <v>182</v>
      </c>
      <c r="N24" s="20" t="s">
        <v>182</v>
      </c>
      <c r="O24" s="18" t="n">
        <v>0</v>
      </c>
      <c r="P24" s="20" t="n">
        <v>0</v>
      </c>
      <c r="Q24" s="18" t="n">
        <v>0</v>
      </c>
      <c r="R24" s="20" t="n">
        <v>0</v>
      </c>
      <c r="S24" s="18" t="n">
        <v>1.07425189</v>
      </c>
      <c r="T24" s="20" t="n">
        <v>0.19009794</v>
      </c>
    </row>
    <row r="25" spans="1:20">
      <c r="A25" s="15" t="s">
        <v>200</v>
      </c>
      <c r="B25" s="17" t="n">
        <v>5581</v>
      </c>
      <c r="C25" s="18">
        <f>(28.0/B25*100)</f>
        <v/>
      </c>
      <c r="D25" s="19" t="n">
        <v>5553</v>
      </c>
      <c r="E25" s="18" t="n">
        <v>21.72721546</v>
      </c>
      <c r="F25" s="20" t="n">
        <v>0.60950832</v>
      </c>
      <c r="G25" s="18" t="n">
        <v>22.78639836</v>
      </c>
      <c r="H25" s="20" t="n">
        <v>0.5899859200000001</v>
      </c>
      <c r="I25" s="18" t="n">
        <v>53.9542087</v>
      </c>
      <c r="J25" s="20" t="n">
        <v>0.8483527199999999</v>
      </c>
      <c r="K25" s="18" t="n">
        <v>0</v>
      </c>
      <c r="L25" s="20" t="n">
        <v>0</v>
      </c>
      <c r="M25" s="18" t="s">
        <v>182</v>
      </c>
      <c r="N25" s="20" t="s">
        <v>182</v>
      </c>
      <c r="O25" s="18" t="n">
        <v>0</v>
      </c>
      <c r="P25" s="20" t="n">
        <v>0</v>
      </c>
      <c r="Q25" s="18" t="n">
        <v>0</v>
      </c>
      <c r="R25" s="20" t="n">
        <v>0</v>
      </c>
      <c r="S25" s="18" t="n">
        <v>1.53217748</v>
      </c>
      <c r="T25" s="20" t="n">
        <v>0.1867632</v>
      </c>
    </row>
    <row r="26" spans="1:20">
      <c r="A26" s="15" t="s">
        <v>201</v>
      </c>
      <c r="B26" s="17" t="n">
        <v>4869</v>
      </c>
      <c r="C26" s="18">
        <f>(95.0/B26*100)</f>
        <v/>
      </c>
      <c r="D26" s="19" t="n">
        <v>4774</v>
      </c>
      <c r="E26" s="18" t="n">
        <v>30.17659534</v>
      </c>
      <c r="F26" s="20" t="n">
        <v>0.7401784</v>
      </c>
      <c r="G26" s="18" t="n">
        <v>16.53511275</v>
      </c>
      <c r="H26" s="20" t="n">
        <v>0.58405118</v>
      </c>
      <c r="I26" s="18" t="n">
        <v>51.55925202</v>
      </c>
      <c r="J26" s="20" t="n">
        <v>0.75407703</v>
      </c>
      <c r="K26" s="18" t="n">
        <v>0</v>
      </c>
      <c r="L26" s="20" t="n">
        <v>0</v>
      </c>
      <c r="M26" s="18" t="s">
        <v>182</v>
      </c>
      <c r="N26" s="20" t="s">
        <v>182</v>
      </c>
      <c r="O26" s="18" t="n">
        <v>0</v>
      </c>
      <c r="P26" s="20" t="n">
        <v>0</v>
      </c>
      <c r="Q26" s="18" t="n">
        <v>0</v>
      </c>
      <c r="R26" s="20" t="n">
        <v>0</v>
      </c>
      <c r="S26" s="18" t="n">
        <v>1.72903989</v>
      </c>
      <c r="T26" s="20" t="n">
        <v>0.22866406</v>
      </c>
    </row>
    <row r="27" spans="1:20">
      <c r="A27" s="15" t="s">
        <v>202</v>
      </c>
      <c r="B27" s="17" t="n">
        <v>5299</v>
      </c>
      <c r="C27" s="18">
        <f>(154.0/B27*100)</f>
        <v/>
      </c>
      <c r="D27" s="19" t="n">
        <v>5145</v>
      </c>
      <c r="E27" s="18" t="n">
        <v>60.48803739</v>
      </c>
      <c r="F27" s="20" t="n">
        <v>0.60753103</v>
      </c>
      <c r="G27" s="18" t="n">
        <v>21.30896718</v>
      </c>
      <c r="H27" s="20" t="n">
        <v>0.55348833</v>
      </c>
      <c r="I27" s="18" t="n">
        <v>13.43263908</v>
      </c>
      <c r="J27" s="20" t="n">
        <v>0.48045851</v>
      </c>
      <c r="K27" s="18" t="n">
        <v>0</v>
      </c>
      <c r="L27" s="20" t="n">
        <v>0</v>
      </c>
      <c r="M27" s="18" t="s">
        <v>182</v>
      </c>
      <c r="N27" s="20" t="s">
        <v>182</v>
      </c>
      <c r="O27" s="18" t="n">
        <v>0</v>
      </c>
      <c r="P27" s="20" t="n">
        <v>0</v>
      </c>
      <c r="Q27" s="18" t="n">
        <v>0</v>
      </c>
      <c r="R27" s="20" t="n">
        <v>0</v>
      </c>
      <c r="S27" s="18" t="n">
        <v>4.77035635</v>
      </c>
      <c r="T27" s="20" t="n">
        <v>0.28047487</v>
      </c>
    </row>
    <row r="28" spans="1:20">
      <c r="A28" s="15" t="s">
        <v>203</v>
      </c>
      <c r="B28" s="17" t="n">
        <v>7568</v>
      </c>
      <c r="C28" s="18">
        <f>(120.0/B28*100)</f>
        <v/>
      </c>
      <c r="D28" s="19" t="n">
        <v>7448</v>
      </c>
      <c r="E28" s="18" t="n">
        <v>30.5982682</v>
      </c>
      <c r="F28" s="20" t="n">
        <v>0.97070326</v>
      </c>
      <c r="G28" s="18" t="n">
        <v>12.73643659</v>
      </c>
      <c r="H28" s="20" t="n">
        <v>0.411275</v>
      </c>
      <c r="I28" s="18" t="n">
        <v>54.56307041</v>
      </c>
      <c r="J28" s="20" t="n">
        <v>1.12978422</v>
      </c>
      <c r="K28" s="18" t="n">
        <v>0</v>
      </c>
      <c r="L28" s="20" t="n">
        <v>0</v>
      </c>
      <c r="M28" s="18" t="s">
        <v>182</v>
      </c>
      <c r="N28" s="20" t="s">
        <v>182</v>
      </c>
      <c r="O28" s="18" t="n">
        <v>0</v>
      </c>
      <c r="P28" s="20" t="n">
        <v>0</v>
      </c>
      <c r="Q28" s="18" t="n">
        <v>0</v>
      </c>
      <c r="R28" s="20" t="n">
        <v>0</v>
      </c>
      <c r="S28" s="18" t="n">
        <v>2.1022248</v>
      </c>
      <c r="T28" s="20" t="n">
        <v>0.22130068</v>
      </c>
    </row>
    <row r="29" spans="1:20">
      <c r="A29" s="15" t="s">
        <v>204</v>
      </c>
      <c r="B29" s="17" t="n">
        <v>5385</v>
      </c>
      <c r="C29" s="18">
        <f>(35.0/B29*100)</f>
        <v/>
      </c>
      <c r="D29" s="19" t="n">
        <v>5350</v>
      </c>
      <c r="E29" s="18" t="n">
        <v>59.58134479</v>
      </c>
      <c r="F29" s="20" t="n">
        <v>0.63085294</v>
      </c>
      <c r="G29" s="18" t="n">
        <v>26.11701766</v>
      </c>
      <c r="H29" s="20" t="n">
        <v>0.6540322</v>
      </c>
      <c r="I29" s="18" t="n">
        <v>10.03426601</v>
      </c>
      <c r="J29" s="20" t="n">
        <v>0.55331329</v>
      </c>
      <c r="K29" s="18" t="n">
        <v>0</v>
      </c>
      <c r="L29" s="20" t="n">
        <v>0</v>
      </c>
      <c r="M29" s="18" t="s">
        <v>182</v>
      </c>
      <c r="N29" s="20" t="s">
        <v>182</v>
      </c>
      <c r="O29" s="18" t="n">
        <v>2.76879651</v>
      </c>
      <c r="P29" s="20" t="n">
        <v>0.24146554</v>
      </c>
      <c r="Q29" s="18" t="n">
        <v>0</v>
      </c>
      <c r="R29" s="20" t="n">
        <v>0</v>
      </c>
      <c r="S29" s="18" t="n">
        <v>1.49857503</v>
      </c>
      <c r="T29" s="20" t="n">
        <v>0.20287055</v>
      </c>
    </row>
    <row r="30" spans="1:20">
      <c r="A30" s="15" t="s">
        <v>205</v>
      </c>
      <c r="B30" s="17" t="n">
        <v>4520</v>
      </c>
      <c r="C30" s="18">
        <f>(497.0/B30*100)</f>
        <v/>
      </c>
      <c r="D30" s="19" t="n">
        <v>4023</v>
      </c>
      <c r="E30" s="18" t="n">
        <v>50.72733233</v>
      </c>
      <c r="F30" s="20" t="n">
        <v>0.88250387</v>
      </c>
      <c r="G30" s="18" t="n">
        <v>26.52428101</v>
      </c>
      <c r="H30" s="20" t="n">
        <v>0.69817764</v>
      </c>
      <c r="I30" s="18" t="n">
        <v>20.26889189</v>
      </c>
      <c r="J30" s="20" t="n">
        <v>0.70850473</v>
      </c>
      <c r="K30" s="18" t="n">
        <v>0</v>
      </c>
      <c r="L30" s="20" t="n">
        <v>0</v>
      </c>
      <c r="M30" s="18" t="s">
        <v>182</v>
      </c>
      <c r="N30" s="20" t="s">
        <v>182</v>
      </c>
      <c r="O30" s="18" t="n">
        <v>0</v>
      </c>
      <c r="P30" s="20" t="n">
        <v>0</v>
      </c>
      <c r="Q30" s="18" t="n">
        <v>0</v>
      </c>
      <c r="R30" s="20" t="n">
        <v>0</v>
      </c>
      <c r="S30" s="18" t="n">
        <v>2.47949476</v>
      </c>
      <c r="T30" s="20" t="n">
        <v>0.22788501</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41.05021575</v>
      </c>
      <c r="F32" s="20" t="n">
        <v>0.96900793</v>
      </c>
      <c r="G32" s="18" t="n">
        <v>16.02730455</v>
      </c>
      <c r="H32" s="20" t="n">
        <v>0.65008259</v>
      </c>
      <c r="I32" s="18" t="n">
        <v>41.27868925</v>
      </c>
      <c r="J32" s="20" t="n">
        <v>0.976501</v>
      </c>
      <c r="K32" s="18" t="n">
        <v>0</v>
      </c>
      <c r="L32" s="20" t="n">
        <v>0</v>
      </c>
      <c r="M32" s="18" t="s">
        <v>182</v>
      </c>
      <c r="N32" s="20" t="s">
        <v>182</v>
      </c>
      <c r="O32" s="18" t="n">
        <v>0</v>
      </c>
      <c r="P32" s="20" t="n">
        <v>0</v>
      </c>
      <c r="Q32" s="18" t="n">
        <v>0</v>
      </c>
      <c r="R32" s="20" t="n">
        <v>0</v>
      </c>
      <c r="S32" s="18" t="n">
        <v>1.64379045</v>
      </c>
      <c r="T32" s="20" t="n">
        <v>0.22152962</v>
      </c>
    </row>
    <row r="33" spans="1:20">
      <c r="A33" s="15" t="s">
        <v>208</v>
      </c>
      <c r="B33" s="17" t="n">
        <v>7325</v>
      </c>
      <c r="C33" s="18">
        <f>(212.0/B33*100)</f>
        <v/>
      </c>
      <c r="D33" s="19" t="n">
        <v>7113</v>
      </c>
      <c r="E33" s="18" t="n">
        <v>57.81406385</v>
      </c>
      <c r="F33" s="20" t="n">
        <v>0.66538773</v>
      </c>
      <c r="G33" s="18" t="n">
        <v>20.52692515</v>
      </c>
      <c r="H33" s="20" t="n">
        <v>0.64502731</v>
      </c>
      <c r="I33" s="18" t="n">
        <v>19.41741709</v>
      </c>
      <c r="J33" s="20" t="n">
        <v>0.65421264</v>
      </c>
      <c r="K33" s="18" t="n">
        <v>0</v>
      </c>
      <c r="L33" s="20" t="n">
        <v>0</v>
      </c>
      <c r="M33" s="18" t="s">
        <v>182</v>
      </c>
      <c r="N33" s="20" t="s">
        <v>182</v>
      </c>
      <c r="O33" s="18" t="n">
        <v>0</v>
      </c>
      <c r="P33" s="20" t="n">
        <v>0</v>
      </c>
      <c r="Q33" s="18" t="n">
        <v>0</v>
      </c>
      <c r="R33" s="20" t="n">
        <v>0</v>
      </c>
      <c r="S33" s="18" t="n">
        <v>2.2415939</v>
      </c>
      <c r="T33" s="20" t="n">
        <v>0.25017377</v>
      </c>
    </row>
    <row r="34" spans="1:20">
      <c r="A34" s="15" t="s">
        <v>209</v>
      </c>
      <c r="B34" s="17" t="n">
        <v>6350</v>
      </c>
      <c r="C34" s="18">
        <f>(76.0/B34*100)</f>
        <v/>
      </c>
      <c r="D34" s="19" t="n">
        <v>6274</v>
      </c>
      <c r="E34" s="18" t="n">
        <v>35.79509736</v>
      </c>
      <c r="F34" s="20" t="n">
        <v>0.74848216</v>
      </c>
      <c r="G34" s="18" t="n">
        <v>14.46720674</v>
      </c>
      <c r="H34" s="20" t="n">
        <v>0.41902401</v>
      </c>
      <c r="I34" s="18" t="n">
        <v>43.16409318</v>
      </c>
      <c r="J34" s="20" t="n">
        <v>0.92724246</v>
      </c>
      <c r="K34" s="18" t="n">
        <v>0</v>
      </c>
      <c r="L34" s="20" t="n">
        <v>0</v>
      </c>
      <c r="M34" s="18" t="s">
        <v>182</v>
      </c>
      <c r="N34" s="20" t="s">
        <v>182</v>
      </c>
      <c r="O34" s="18" t="n">
        <v>2.57578264</v>
      </c>
      <c r="P34" s="20" t="n">
        <v>0.53468971</v>
      </c>
      <c r="Q34" s="18" t="n">
        <v>0</v>
      </c>
      <c r="R34" s="20" t="n">
        <v>0</v>
      </c>
      <c r="S34" s="18" t="n">
        <v>3.99782008</v>
      </c>
      <c r="T34" s="20" t="n">
        <v>0.44425349</v>
      </c>
    </row>
    <row r="35" spans="1:20">
      <c r="A35" s="15" t="s">
        <v>210</v>
      </c>
      <c r="B35" s="17" t="n">
        <v>6406</v>
      </c>
      <c r="C35" s="18">
        <f>(67.0/B35*100)</f>
        <v/>
      </c>
      <c r="D35" s="19" t="n">
        <v>6339</v>
      </c>
      <c r="E35" s="18" t="n">
        <v>34.22096436</v>
      </c>
      <c r="F35" s="20" t="n">
        <v>0.63666236</v>
      </c>
      <c r="G35" s="18" t="n">
        <v>14.06960999</v>
      </c>
      <c r="H35" s="20" t="n">
        <v>0.53454079</v>
      </c>
      <c r="I35" s="18" t="n">
        <v>48.25026628</v>
      </c>
      <c r="J35" s="20" t="n">
        <v>0.72244505</v>
      </c>
      <c r="K35" s="18" t="n">
        <v>0</v>
      </c>
      <c r="L35" s="20" t="n">
        <v>0</v>
      </c>
      <c r="M35" s="18" t="s">
        <v>182</v>
      </c>
      <c r="N35" s="20" t="s">
        <v>182</v>
      </c>
      <c r="O35" s="18" t="n">
        <v>1.03972429</v>
      </c>
      <c r="P35" s="20" t="n">
        <v>0.05690605</v>
      </c>
      <c r="Q35" s="18" t="n">
        <v>0</v>
      </c>
      <c r="R35" s="20" t="n">
        <v>0</v>
      </c>
      <c r="S35" s="18" t="n">
        <v>2.41943509</v>
      </c>
      <c r="T35" s="20" t="n">
        <v>0.21469868</v>
      </c>
    </row>
    <row r="36" spans="1:20">
      <c r="A36" s="15" t="s">
        <v>211</v>
      </c>
      <c r="B36" s="17" t="n">
        <v>6736</v>
      </c>
      <c r="C36" s="18">
        <f>(41.0/B36*100)</f>
        <v/>
      </c>
      <c r="D36" s="19" t="n">
        <v>6695</v>
      </c>
      <c r="E36" s="18" t="n">
        <v>49.25468055</v>
      </c>
      <c r="F36" s="20" t="n">
        <v>0.800038</v>
      </c>
      <c r="G36" s="18" t="n">
        <v>33.78648204</v>
      </c>
      <c r="H36" s="20" t="n">
        <v>0.6992024999999999</v>
      </c>
      <c r="I36" s="18" t="n">
        <v>15.28323988</v>
      </c>
      <c r="J36" s="20" t="n">
        <v>0.54398978</v>
      </c>
      <c r="K36" s="18" t="n">
        <v>0</v>
      </c>
      <c r="L36" s="20" t="n">
        <v>0</v>
      </c>
      <c r="M36" s="18" t="s">
        <v>182</v>
      </c>
      <c r="N36" s="20" t="s">
        <v>182</v>
      </c>
      <c r="O36" s="18" t="n">
        <v>0</v>
      </c>
      <c r="P36" s="20" t="n">
        <v>0</v>
      </c>
      <c r="Q36" s="18" t="n">
        <v>0</v>
      </c>
      <c r="R36" s="20" t="n">
        <v>0</v>
      </c>
      <c r="S36" s="18" t="n">
        <v>1.67559753</v>
      </c>
      <c r="T36" s="20" t="n">
        <v>0.18509185</v>
      </c>
    </row>
    <row r="37" spans="1:20">
      <c r="A37" s="15" t="s">
        <v>212</v>
      </c>
      <c r="B37" s="17" t="n">
        <v>5458</v>
      </c>
      <c r="C37" s="18">
        <f>(223.0/B37*100)</f>
        <v/>
      </c>
      <c r="D37" s="19" t="n">
        <v>5235</v>
      </c>
      <c r="E37" s="18" t="n">
        <v>58.40152093</v>
      </c>
      <c r="F37" s="20" t="n">
        <v>0.67008218</v>
      </c>
      <c r="G37" s="18" t="n">
        <v>27.74262871</v>
      </c>
      <c r="H37" s="20" t="n">
        <v>0.66421626</v>
      </c>
      <c r="I37" s="18" t="n">
        <v>9.43313607</v>
      </c>
      <c r="J37" s="20" t="n">
        <v>0.48680655</v>
      </c>
      <c r="K37" s="18" t="n">
        <v>0</v>
      </c>
      <c r="L37" s="20" t="n">
        <v>0</v>
      </c>
      <c r="M37" s="18" t="s">
        <v>182</v>
      </c>
      <c r="N37" s="20" t="s">
        <v>182</v>
      </c>
      <c r="O37" s="18" t="n">
        <v>0</v>
      </c>
      <c r="P37" s="20" t="n">
        <v>0</v>
      </c>
      <c r="Q37" s="18" t="n">
        <v>0</v>
      </c>
      <c r="R37" s="20" t="n">
        <v>0</v>
      </c>
      <c r="S37" s="18" t="n">
        <v>4.42271429</v>
      </c>
      <c r="T37" s="20" t="n">
        <v>0.37526711</v>
      </c>
    </row>
    <row r="38" spans="1:20">
      <c r="A38" s="15" t="s">
        <v>213</v>
      </c>
      <c r="B38" s="17" t="n">
        <v>5860</v>
      </c>
      <c r="C38" s="18">
        <f>(60.0/B38*100)</f>
        <v/>
      </c>
      <c r="D38" s="19" t="n">
        <v>5800</v>
      </c>
      <c r="E38" s="18" t="n">
        <v>52.89535617</v>
      </c>
      <c r="F38" s="20" t="n">
        <v>0.7196825100000001</v>
      </c>
      <c r="G38" s="18" t="n">
        <v>23.23175021</v>
      </c>
      <c r="H38" s="20" t="n">
        <v>0.71310502</v>
      </c>
      <c r="I38" s="18" t="n">
        <v>20.31975353</v>
      </c>
      <c r="J38" s="20" t="n">
        <v>0.65622771</v>
      </c>
      <c r="K38" s="18" t="n">
        <v>0</v>
      </c>
      <c r="L38" s="20" t="n">
        <v>0</v>
      </c>
      <c r="M38" s="18" t="s">
        <v>182</v>
      </c>
      <c r="N38" s="20" t="s">
        <v>182</v>
      </c>
      <c r="O38" s="18" t="n">
        <v>0</v>
      </c>
      <c r="P38" s="20" t="n">
        <v>0</v>
      </c>
      <c r="Q38" s="18" t="n">
        <v>0</v>
      </c>
      <c r="R38" s="20" t="n">
        <v>0</v>
      </c>
      <c r="S38" s="18" t="n">
        <v>3.55314009</v>
      </c>
      <c r="T38" s="20" t="n">
        <v>0.32468569</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55.41797085</v>
      </c>
      <c r="F40" s="20" t="n">
        <v>0.7696944</v>
      </c>
      <c r="G40" s="18" t="n">
        <v>21.85552312</v>
      </c>
      <c r="H40" s="20" t="n">
        <v>0.57241972</v>
      </c>
      <c r="I40" s="18" t="n">
        <v>11.2794525</v>
      </c>
      <c r="J40" s="20" t="n">
        <v>0.5657254</v>
      </c>
      <c r="K40" s="18" t="n">
        <v>0</v>
      </c>
      <c r="L40" s="20" t="n">
        <v>0</v>
      </c>
      <c r="M40" s="18" t="s">
        <v>182</v>
      </c>
      <c r="N40" s="20" t="s">
        <v>182</v>
      </c>
      <c r="O40" s="18" t="n">
        <v>8.994221899999999</v>
      </c>
      <c r="P40" s="20" t="n">
        <v>0.20102874</v>
      </c>
      <c r="Q40" s="18" t="n">
        <v>0</v>
      </c>
      <c r="R40" s="20" t="n">
        <v>0</v>
      </c>
      <c r="S40" s="18" t="n">
        <v>2.45283162</v>
      </c>
      <c r="T40" s="20" t="n">
        <v>0.30566591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33.82394852</v>
      </c>
      <c r="F46" s="20" t="n">
        <v>0.688372</v>
      </c>
      <c r="G46" s="18" t="n">
        <v>9.37650528</v>
      </c>
      <c r="H46" s="20" t="n">
        <v>0.28558017</v>
      </c>
      <c r="I46" s="18" t="n">
        <v>33.03167693</v>
      </c>
      <c r="J46" s="20" t="n">
        <v>0.7793562000000001</v>
      </c>
      <c r="K46" s="18" t="n">
        <v>0</v>
      </c>
      <c r="L46" s="20" t="n">
        <v>0</v>
      </c>
      <c r="M46" s="18" t="s">
        <v>182</v>
      </c>
      <c r="N46" s="20" t="s">
        <v>182</v>
      </c>
      <c r="O46" s="18" t="n">
        <v>0</v>
      </c>
      <c r="P46" s="20" t="n">
        <v>0</v>
      </c>
      <c r="Q46" s="18" t="n">
        <v>0</v>
      </c>
      <c r="R46" s="20" t="n">
        <v>0</v>
      </c>
      <c r="S46" s="18" t="n">
        <v>23.76786928</v>
      </c>
      <c r="T46" s="20" t="n">
        <v>0.98744559</v>
      </c>
    </row>
    <row r="47" spans="1:20">
      <c r="A47" s="15" t="s">
        <v>222</v>
      </c>
      <c r="B47" s="17" t="n">
        <v>5928</v>
      </c>
      <c r="C47" s="18">
        <f>(101.0/B47*100)</f>
        <v/>
      </c>
      <c r="D47" s="19" t="n">
        <v>5827</v>
      </c>
      <c r="E47" s="18" t="n">
        <v>35.54576351</v>
      </c>
      <c r="F47" s="20" t="n">
        <v>0.8295972</v>
      </c>
      <c r="G47" s="18" t="n">
        <v>12.06274685</v>
      </c>
      <c r="H47" s="20" t="n">
        <v>0.42459517</v>
      </c>
      <c r="I47" s="18" t="n">
        <v>42.76827629</v>
      </c>
      <c r="J47" s="20" t="n">
        <v>1.12490268</v>
      </c>
      <c r="K47" s="18" t="n">
        <v>0</v>
      </c>
      <c r="L47" s="20" t="n">
        <v>0</v>
      </c>
      <c r="M47" s="18" t="s">
        <v>182</v>
      </c>
      <c r="N47" s="20" t="s">
        <v>182</v>
      </c>
      <c r="O47" s="18" t="n">
        <v>0</v>
      </c>
      <c r="P47" s="20" t="n">
        <v>0</v>
      </c>
      <c r="Q47" s="18" t="n">
        <v>0</v>
      </c>
      <c r="R47" s="20" t="n">
        <v>0</v>
      </c>
      <c r="S47" s="18" t="n">
        <v>9.62321334</v>
      </c>
      <c r="T47" s="20" t="n">
        <v>0.83240431</v>
      </c>
    </row>
    <row r="48" spans="1:20">
      <c r="A48" s="15" t="s">
        <v>223</v>
      </c>
      <c r="B48" s="17" t="n">
        <v>9841</v>
      </c>
      <c r="C48" s="18">
        <f>(19.0/B48*100)</f>
        <v/>
      </c>
      <c r="D48" s="19" t="n">
        <v>9822</v>
      </c>
      <c r="E48" s="18" t="n">
        <v>20.38246304</v>
      </c>
      <c r="F48" s="20" t="n">
        <v>0.70310229</v>
      </c>
      <c r="G48" s="18" t="n">
        <v>11.20398647</v>
      </c>
      <c r="H48" s="20" t="n">
        <v>0.67206431</v>
      </c>
      <c r="I48" s="18" t="n">
        <v>66.09401753</v>
      </c>
      <c r="J48" s="20" t="n">
        <v>0.9996461</v>
      </c>
      <c r="K48" s="18" t="n">
        <v>0</v>
      </c>
      <c r="L48" s="20" t="n">
        <v>0</v>
      </c>
      <c r="M48" s="18" t="s">
        <v>182</v>
      </c>
      <c r="N48" s="20" t="s">
        <v>182</v>
      </c>
      <c r="O48" s="18" t="n">
        <v>0</v>
      </c>
      <c r="P48" s="20" t="n">
        <v>0</v>
      </c>
      <c r="Q48" s="18" t="n">
        <v>0</v>
      </c>
      <c r="R48" s="20" t="n">
        <v>0</v>
      </c>
      <c r="S48" s="18" t="n">
        <v>2.31953296</v>
      </c>
      <c r="T48" s="20" t="n">
        <v>0.4203307</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26.91862227</v>
      </c>
      <c r="F50" s="20" t="n">
        <v>0.82816738</v>
      </c>
      <c r="G50" s="18" t="n">
        <v>10.56490958</v>
      </c>
      <c r="H50" s="20" t="n">
        <v>0.41463555</v>
      </c>
      <c r="I50" s="18" t="n">
        <v>58.69761655</v>
      </c>
      <c r="J50" s="20" t="n">
        <v>1.03008703</v>
      </c>
      <c r="K50" s="18" t="n">
        <v>0</v>
      </c>
      <c r="L50" s="20" t="n">
        <v>0</v>
      </c>
      <c r="M50" s="18" t="s">
        <v>182</v>
      </c>
      <c r="N50" s="20" t="s">
        <v>182</v>
      </c>
      <c r="O50" s="18" t="n">
        <v>0</v>
      </c>
      <c r="P50" s="20" t="n">
        <v>0</v>
      </c>
      <c r="Q50" s="18" t="n">
        <v>0</v>
      </c>
      <c r="R50" s="20" t="n">
        <v>0</v>
      </c>
      <c r="S50" s="18" t="n">
        <v>3.8188516</v>
      </c>
      <c r="T50" s="20" t="n">
        <v>0.45048197</v>
      </c>
    </row>
    <row r="51" spans="1:20">
      <c r="A51" s="15" t="s">
        <v>226</v>
      </c>
      <c r="B51" s="17" t="n">
        <v>6866</v>
      </c>
      <c r="C51" s="18">
        <f>(115.0/B51*100)</f>
        <v/>
      </c>
      <c r="D51" s="19" t="n">
        <v>6751</v>
      </c>
      <c r="E51" s="18" t="n">
        <v>33.56137228</v>
      </c>
      <c r="F51" s="20" t="n">
        <v>1.07452847</v>
      </c>
      <c r="G51" s="18" t="n">
        <v>10.24834665</v>
      </c>
      <c r="H51" s="20" t="n">
        <v>0.51740622</v>
      </c>
      <c r="I51" s="18" t="n">
        <v>37.85522002</v>
      </c>
      <c r="J51" s="20" t="n">
        <v>1.0198949</v>
      </c>
      <c r="K51" s="18" t="n">
        <v>0</v>
      </c>
      <c r="L51" s="20" t="n">
        <v>0</v>
      </c>
      <c r="M51" s="18" t="s">
        <v>182</v>
      </c>
      <c r="N51" s="20" t="s">
        <v>182</v>
      </c>
      <c r="O51" s="18" t="n">
        <v>10.58020882</v>
      </c>
      <c r="P51" s="20" t="n">
        <v>0.61193897</v>
      </c>
      <c r="Q51" s="18" t="n">
        <v>0</v>
      </c>
      <c r="R51" s="20" t="n">
        <v>0</v>
      </c>
      <c r="S51" s="18" t="n">
        <v>7.75485223</v>
      </c>
      <c r="T51" s="20" t="n">
        <v>1.08024358</v>
      </c>
    </row>
    <row r="52" spans="1:20">
      <c r="A52" s="15" t="s">
        <v>227</v>
      </c>
      <c r="B52" s="17" t="n">
        <v>5809</v>
      </c>
      <c r="C52" s="18">
        <f>(115.0/B52*100)</f>
        <v/>
      </c>
      <c r="D52" s="19" t="n">
        <v>5694</v>
      </c>
      <c r="E52" s="18" t="n">
        <v>42.53785957</v>
      </c>
      <c r="F52" s="20" t="n">
        <v>0.77110806</v>
      </c>
      <c r="G52" s="18" t="n">
        <v>16.56897804</v>
      </c>
      <c r="H52" s="20" t="n">
        <v>0.58015567</v>
      </c>
      <c r="I52" s="18" t="n">
        <v>37.67819886</v>
      </c>
      <c r="J52" s="20" t="n">
        <v>0.8398742</v>
      </c>
      <c r="K52" s="18" t="n">
        <v>0</v>
      </c>
      <c r="L52" s="20" t="n">
        <v>0</v>
      </c>
      <c r="M52" s="18" t="s">
        <v>182</v>
      </c>
      <c r="N52" s="20" t="s">
        <v>182</v>
      </c>
      <c r="O52" s="18" t="n">
        <v>0</v>
      </c>
      <c r="P52" s="20" t="n">
        <v>0</v>
      </c>
      <c r="Q52" s="18" t="n">
        <v>0</v>
      </c>
      <c r="R52" s="20" t="n">
        <v>0</v>
      </c>
      <c r="S52" s="18" t="n">
        <v>3.21496353</v>
      </c>
      <c r="T52" s="20" t="n">
        <v>0.37016836</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32.87301356</v>
      </c>
      <c r="F54" s="20" t="n">
        <v>0.9391189</v>
      </c>
      <c r="G54" s="18" t="n">
        <v>12.11535812</v>
      </c>
      <c r="H54" s="20" t="n">
        <v>0.53998202</v>
      </c>
      <c r="I54" s="18" t="n">
        <v>45.48905579</v>
      </c>
      <c r="J54" s="20" t="n">
        <v>1.19103073</v>
      </c>
      <c r="K54" s="18" t="n">
        <v>0</v>
      </c>
      <c r="L54" s="20" t="n">
        <v>0</v>
      </c>
      <c r="M54" s="18" t="s">
        <v>182</v>
      </c>
      <c r="N54" s="20" t="s">
        <v>182</v>
      </c>
      <c r="O54" s="18" t="n">
        <v>0</v>
      </c>
      <c r="P54" s="20" t="n">
        <v>0</v>
      </c>
      <c r="Q54" s="18" t="n">
        <v>0</v>
      </c>
      <c r="R54" s="20" t="n">
        <v>0</v>
      </c>
      <c r="S54" s="18" t="n">
        <v>9.52257253</v>
      </c>
      <c r="T54" s="20" t="n">
        <v>0.73472503</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37.42340798</v>
      </c>
      <c r="F56" s="20" t="n">
        <v>0.97478542</v>
      </c>
      <c r="G56" s="18" t="n">
        <v>15.27481359</v>
      </c>
      <c r="H56" s="20" t="n">
        <v>0.59227534</v>
      </c>
      <c r="I56" s="18" t="n">
        <v>46.13231618</v>
      </c>
      <c r="J56" s="20" t="n">
        <v>1.01794751</v>
      </c>
      <c r="K56" s="18" t="n">
        <v>0</v>
      </c>
      <c r="L56" s="20" t="n">
        <v>0</v>
      </c>
      <c r="M56" s="18" t="s">
        <v>182</v>
      </c>
      <c r="N56" s="20" t="s">
        <v>182</v>
      </c>
      <c r="O56" s="18" t="n">
        <v>0</v>
      </c>
      <c r="P56" s="20" t="n">
        <v>0</v>
      </c>
      <c r="Q56" s="18" t="n">
        <v>0</v>
      </c>
      <c r="R56" s="20" t="n">
        <v>0</v>
      </c>
      <c r="S56" s="18" t="n">
        <v>1.16946225</v>
      </c>
      <c r="T56" s="20" t="n">
        <v>0.24876219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33.70577331</v>
      </c>
      <c r="F61" s="20" t="n">
        <v>0.78761711</v>
      </c>
      <c r="G61" s="18" t="n">
        <v>13.057729</v>
      </c>
      <c r="H61" s="20" t="n">
        <v>0.44458784</v>
      </c>
      <c r="I61" s="18" t="n">
        <v>49.86079674</v>
      </c>
      <c r="J61" s="20" t="n">
        <v>0.8018914700000001</v>
      </c>
      <c r="K61" s="18" t="n">
        <v>0</v>
      </c>
      <c r="L61" s="20" t="n">
        <v>0</v>
      </c>
      <c r="M61" s="18" t="s">
        <v>182</v>
      </c>
      <c r="N61" s="20" t="s">
        <v>182</v>
      </c>
      <c r="O61" s="18" t="n">
        <v>0</v>
      </c>
      <c r="P61" s="20" t="n">
        <v>0</v>
      </c>
      <c r="Q61" s="18" t="n">
        <v>0</v>
      </c>
      <c r="R61" s="20" t="n">
        <v>0</v>
      </c>
      <c r="S61" s="18" t="n">
        <v>3.37570094</v>
      </c>
      <c r="T61" s="20" t="n">
        <v>0.55631031</v>
      </c>
    </row>
    <row r="62" spans="1:20">
      <c r="A62" s="15" t="s">
        <v>237</v>
      </c>
      <c r="B62" s="17" t="n">
        <v>4476</v>
      </c>
      <c r="C62" s="18">
        <f>(5.0/B62*100)</f>
        <v/>
      </c>
      <c r="D62" s="19" t="n">
        <v>4471</v>
      </c>
      <c r="E62" s="18" t="n">
        <v>36.21980432</v>
      </c>
      <c r="F62" s="20" t="n">
        <v>0.66856717</v>
      </c>
      <c r="G62" s="18" t="n">
        <v>17.43816863</v>
      </c>
      <c r="H62" s="20" t="n">
        <v>0.4767228</v>
      </c>
      <c r="I62" s="18" t="n">
        <v>45.76152775</v>
      </c>
      <c r="J62" s="20" t="n">
        <v>0.63671296</v>
      </c>
      <c r="K62" s="18" t="n">
        <v>0</v>
      </c>
      <c r="L62" s="20" t="n">
        <v>0</v>
      </c>
      <c r="M62" s="18" t="s">
        <v>182</v>
      </c>
      <c r="N62" s="20" t="s">
        <v>182</v>
      </c>
      <c r="O62" s="18" t="n">
        <v>0</v>
      </c>
      <c r="P62" s="20" t="n">
        <v>0</v>
      </c>
      <c r="Q62" s="18" t="n">
        <v>0</v>
      </c>
      <c r="R62" s="20" t="n">
        <v>0</v>
      </c>
      <c r="S62" s="18" t="n">
        <v>0.58049931</v>
      </c>
      <c r="T62" s="20" t="n">
        <v>0.11379881</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20.04284459</v>
      </c>
      <c r="F67" s="20" t="n">
        <v>0.7202112000000001</v>
      </c>
      <c r="G67" s="18" t="n">
        <v>10.35383206</v>
      </c>
      <c r="H67" s="20" t="n">
        <v>0.50375779</v>
      </c>
      <c r="I67" s="18" t="n">
        <v>67.35785783999999</v>
      </c>
      <c r="J67" s="20" t="n">
        <v>0.92339408</v>
      </c>
      <c r="K67" s="18" t="n">
        <v>0</v>
      </c>
      <c r="L67" s="20" t="n">
        <v>0</v>
      </c>
      <c r="M67" s="18" t="s">
        <v>182</v>
      </c>
      <c r="N67" s="20" t="s">
        <v>182</v>
      </c>
      <c r="O67" s="18" t="n">
        <v>0</v>
      </c>
      <c r="P67" s="20" t="n">
        <v>0</v>
      </c>
      <c r="Q67" s="18" t="n">
        <v>0</v>
      </c>
      <c r="R67" s="20" t="n">
        <v>0</v>
      </c>
      <c r="S67" s="18" t="n">
        <v>2.2454655</v>
      </c>
      <c r="T67" s="20" t="n">
        <v>0.22838594</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33.10964827</v>
      </c>
      <c r="F70" s="20" t="n">
        <v>0.86984168</v>
      </c>
      <c r="G70" s="18" t="n">
        <v>11.02589122</v>
      </c>
      <c r="H70" s="20" t="n">
        <v>0.40303297</v>
      </c>
      <c r="I70" s="18" t="n">
        <v>51.55393874</v>
      </c>
      <c r="J70" s="20" t="n">
        <v>1.0642434</v>
      </c>
      <c r="K70" s="18" t="n">
        <v>0</v>
      </c>
      <c r="L70" s="20" t="n">
        <v>0</v>
      </c>
      <c r="M70" s="18" t="s">
        <v>182</v>
      </c>
      <c r="N70" s="20" t="s">
        <v>182</v>
      </c>
      <c r="O70" s="18" t="n">
        <v>0</v>
      </c>
      <c r="P70" s="20" t="n">
        <v>0</v>
      </c>
      <c r="Q70" s="18" t="n">
        <v>0</v>
      </c>
      <c r="R70" s="20" t="n">
        <v>0</v>
      </c>
      <c r="S70" s="18" t="n">
        <v>4.31052177</v>
      </c>
      <c r="T70" s="20" t="n">
        <v>0.48173918</v>
      </c>
    </row>
    <row r="71" spans="1:20">
      <c r="A71" s="15" t="s">
        <v>246</v>
      </c>
      <c r="B71" s="17" t="n">
        <v>6115</v>
      </c>
      <c r="C71" s="18">
        <f>(105.0/B71*100)</f>
        <v/>
      </c>
      <c r="D71" s="19" t="n">
        <v>6010</v>
      </c>
      <c r="E71" s="18" t="n">
        <v>35.20694072</v>
      </c>
      <c r="F71" s="20" t="n">
        <v>0.64496535</v>
      </c>
      <c r="G71" s="18" t="n">
        <v>22.86717244</v>
      </c>
      <c r="H71" s="20" t="n">
        <v>0.50964401</v>
      </c>
      <c r="I71" s="18" t="n">
        <v>40.9222793</v>
      </c>
      <c r="J71" s="20" t="n">
        <v>0.56325019</v>
      </c>
      <c r="K71" s="18" t="n">
        <v>0</v>
      </c>
      <c r="L71" s="20" t="n">
        <v>0</v>
      </c>
      <c r="M71" s="18" t="s">
        <v>182</v>
      </c>
      <c r="N71" s="20" t="s">
        <v>182</v>
      </c>
      <c r="O71" s="18" t="n">
        <v>0</v>
      </c>
      <c r="P71" s="20" t="n">
        <v>0</v>
      </c>
      <c r="Q71" s="18" t="n">
        <v>0</v>
      </c>
      <c r="R71" s="20" t="n">
        <v>0</v>
      </c>
      <c r="S71" s="18" t="n">
        <v>1.00360754</v>
      </c>
      <c r="T71" s="20" t="n">
        <v>0.12957225</v>
      </c>
    </row>
    <row r="72" spans="1:20">
      <c r="A72" s="15" t="s">
        <v>247</v>
      </c>
      <c r="B72" s="17" t="n">
        <v>7708</v>
      </c>
      <c r="C72" s="18">
        <f>(8.0/B72*100)</f>
        <v/>
      </c>
      <c r="D72" s="19" t="n">
        <v>7700</v>
      </c>
      <c r="E72" s="18" t="n">
        <v>33.87604216</v>
      </c>
      <c r="F72" s="20" t="n">
        <v>0.67623088</v>
      </c>
      <c r="G72" s="18" t="n">
        <v>13.6486085</v>
      </c>
      <c r="H72" s="20" t="n">
        <v>0.4723571</v>
      </c>
      <c r="I72" s="18" t="n">
        <v>51.6424683</v>
      </c>
      <c r="J72" s="20" t="n">
        <v>0.7251936</v>
      </c>
      <c r="K72" s="18" t="n">
        <v>0</v>
      </c>
      <c r="L72" s="20" t="n">
        <v>0</v>
      </c>
      <c r="M72" s="18" t="s">
        <v>182</v>
      </c>
      <c r="N72" s="20" t="s">
        <v>182</v>
      </c>
      <c r="O72" s="18" t="n">
        <v>0</v>
      </c>
      <c r="P72" s="20" t="n">
        <v>0</v>
      </c>
      <c r="Q72" s="18" t="n">
        <v>0</v>
      </c>
      <c r="R72" s="20" t="n">
        <v>0</v>
      </c>
      <c r="S72" s="18" t="n">
        <v>0.83288104</v>
      </c>
      <c r="T72" s="20" t="n">
        <v>0.10967378</v>
      </c>
    </row>
    <row r="73" spans="1:20">
      <c r="A73" s="15" t="s">
        <v>248</v>
      </c>
      <c r="B73" s="17" t="n">
        <v>8249</v>
      </c>
      <c r="C73" s="18">
        <f>(222.0/B73*100)</f>
        <v/>
      </c>
      <c r="D73" s="19" t="n">
        <v>8027</v>
      </c>
      <c r="E73" s="18" t="n">
        <v>36.60578476</v>
      </c>
      <c r="F73" s="20" t="n">
        <v>0.78602371</v>
      </c>
      <c r="G73" s="18" t="n">
        <v>11.5286702</v>
      </c>
      <c r="H73" s="20" t="n">
        <v>0.3871026</v>
      </c>
      <c r="I73" s="18" t="n">
        <v>50.5917517</v>
      </c>
      <c r="J73" s="20" t="n">
        <v>0.88888642</v>
      </c>
      <c r="K73" s="18" t="n">
        <v>0</v>
      </c>
      <c r="L73" s="20" t="n">
        <v>0</v>
      </c>
      <c r="M73" s="18" t="s">
        <v>182</v>
      </c>
      <c r="N73" s="20" t="s">
        <v>182</v>
      </c>
      <c r="O73" s="18" t="n">
        <v>0</v>
      </c>
      <c r="P73" s="20" t="n">
        <v>0</v>
      </c>
      <c r="Q73" s="18" t="n">
        <v>0</v>
      </c>
      <c r="R73" s="20" t="n">
        <v>0</v>
      </c>
      <c r="S73" s="18" t="n">
        <v>1.27379334</v>
      </c>
      <c r="T73" s="20" t="n">
        <v>0.16042064</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41.7241679</v>
      </c>
      <c r="F77" s="20" t="n">
        <v>0.8231280399999999</v>
      </c>
      <c r="G77" s="18" t="n">
        <v>13.75389414</v>
      </c>
      <c r="H77" s="20" t="n">
        <v>0.5517641599999999</v>
      </c>
      <c r="I77" s="18" t="n">
        <v>34.94111388</v>
      </c>
      <c r="J77" s="20" t="n">
        <v>0.8412620200000001</v>
      </c>
      <c r="K77" s="18" t="n">
        <v>0</v>
      </c>
      <c r="L77" s="20" t="n">
        <v>0</v>
      </c>
      <c r="M77" s="18" t="s">
        <v>182</v>
      </c>
      <c r="N77" s="20" t="s">
        <v>182</v>
      </c>
      <c r="O77" s="18" t="n">
        <v>0</v>
      </c>
      <c r="P77" s="20" t="n">
        <v>0</v>
      </c>
      <c r="Q77" s="18" t="n">
        <v>0</v>
      </c>
      <c r="R77" s="20" t="n">
        <v>0</v>
      </c>
      <c r="S77" s="18" t="n">
        <v>9.580824079999999</v>
      </c>
      <c r="T77" s="20" t="n">
        <v>0.65124285</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60.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347</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20.82196141</v>
      </c>
      <c r="F7" s="20" t="n">
        <v>0.54775955</v>
      </c>
      <c r="G7" s="18" t="n">
        <v>18.26471498</v>
      </c>
      <c r="H7" s="20" t="n">
        <v>0.44482591</v>
      </c>
      <c r="I7" s="18" t="n">
        <v>22.32486705</v>
      </c>
      <c r="J7" s="20" t="n">
        <v>0.54969992</v>
      </c>
      <c r="K7" s="18" t="n">
        <v>16.52751521</v>
      </c>
      <c r="L7" s="20" t="n">
        <v>0.55428065</v>
      </c>
      <c r="M7" s="18" t="n">
        <v>11.6722904</v>
      </c>
      <c r="N7" s="20" t="n">
        <v>0.47895186</v>
      </c>
      <c r="O7" s="18" t="n">
        <v>0.69382931</v>
      </c>
      <c r="P7" s="20" t="n">
        <v>0.0906033</v>
      </c>
      <c r="Q7" s="18" t="s">
        <v>182</v>
      </c>
      <c r="R7" s="20" t="s">
        <v>182</v>
      </c>
      <c r="S7" s="18" t="n">
        <v>0</v>
      </c>
      <c r="T7" s="20" t="n">
        <v>0</v>
      </c>
      <c r="U7" s="18" t="n">
        <v>0</v>
      </c>
      <c r="V7" s="20" t="n">
        <v>0</v>
      </c>
      <c r="W7" s="18" t="n">
        <v>9.694821620000001</v>
      </c>
      <c r="X7" s="20" t="n">
        <v>0.52369119</v>
      </c>
    </row>
    <row r="8" spans="1:24">
      <c r="A8" s="15" t="s">
        <v>183</v>
      </c>
      <c r="B8" s="17" t="n">
        <v>7007</v>
      </c>
      <c r="C8" s="18">
        <f>(206.0/B8*100)</f>
        <v/>
      </c>
      <c r="D8" s="19" t="n">
        <v>6801</v>
      </c>
      <c r="E8" s="18" t="n">
        <v>56.81403032</v>
      </c>
      <c r="F8" s="20" t="n">
        <v>1.03193575</v>
      </c>
      <c r="G8" s="18" t="n">
        <v>16.2304403</v>
      </c>
      <c r="H8" s="20" t="n">
        <v>0.60478404</v>
      </c>
      <c r="I8" s="18" t="n">
        <v>11.40379113</v>
      </c>
      <c r="J8" s="20" t="n">
        <v>0.63078396</v>
      </c>
      <c r="K8" s="18" t="n">
        <v>4.72542626</v>
      </c>
      <c r="L8" s="20" t="n">
        <v>0.32916146</v>
      </c>
      <c r="M8" s="18" t="n">
        <v>3.06043033</v>
      </c>
      <c r="N8" s="20" t="n">
        <v>0.31995069</v>
      </c>
      <c r="O8" s="18" t="n">
        <v>0.38792697</v>
      </c>
      <c r="P8" s="20" t="n">
        <v>0.1017102</v>
      </c>
      <c r="Q8" s="18" t="s">
        <v>182</v>
      </c>
      <c r="R8" s="20" t="s">
        <v>182</v>
      </c>
      <c r="S8" s="18" t="n">
        <v>0.48688679</v>
      </c>
      <c r="T8" s="20" t="n">
        <v>0.11989486</v>
      </c>
      <c r="U8" s="18" t="n">
        <v>0</v>
      </c>
      <c r="V8" s="20" t="n">
        <v>0</v>
      </c>
      <c r="W8" s="18" t="n">
        <v>6.89106791</v>
      </c>
      <c r="X8" s="20" t="n">
        <v>0.53630221</v>
      </c>
    </row>
    <row r="9" spans="1:24">
      <c r="A9" s="15" t="s">
        <v>184</v>
      </c>
      <c r="B9" s="17" t="n">
        <v>9651</v>
      </c>
      <c r="C9" s="18">
        <f>(603.0/B9*100)</f>
        <v/>
      </c>
      <c r="D9" s="19" t="n">
        <v>9048</v>
      </c>
      <c r="E9" s="18" t="n">
        <v>57.97979468</v>
      </c>
      <c r="F9" s="20" t="n">
        <v>0.97431986</v>
      </c>
      <c r="G9" s="18" t="n">
        <v>16.65715301</v>
      </c>
      <c r="H9" s="20" t="n">
        <v>0.56778341</v>
      </c>
      <c r="I9" s="18" t="n">
        <v>8.65582219</v>
      </c>
      <c r="J9" s="20" t="n">
        <v>0.43652679</v>
      </c>
      <c r="K9" s="18" t="n">
        <v>3.41211805</v>
      </c>
      <c r="L9" s="20" t="n">
        <v>0.20149101</v>
      </c>
      <c r="M9" s="18" t="n">
        <v>2.24574092</v>
      </c>
      <c r="N9" s="20" t="n">
        <v>0.15492983</v>
      </c>
      <c r="O9" s="18" t="n">
        <v>0.05041086</v>
      </c>
      <c r="P9" s="20" t="n">
        <v>0.02005547</v>
      </c>
      <c r="Q9" s="18" t="s">
        <v>182</v>
      </c>
      <c r="R9" s="20" t="s">
        <v>182</v>
      </c>
      <c r="S9" s="18" t="n">
        <v>3.17680346</v>
      </c>
      <c r="T9" s="20" t="n">
        <v>0.56721648</v>
      </c>
      <c r="U9" s="18" t="n">
        <v>0</v>
      </c>
      <c r="V9" s="20" t="n">
        <v>0</v>
      </c>
      <c r="W9" s="18" t="n">
        <v>7.82215683</v>
      </c>
      <c r="X9" s="20" t="n">
        <v>0.5958087</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29.18257161</v>
      </c>
      <c r="F11" s="20" t="n">
        <v>1.35152856</v>
      </c>
      <c r="G11" s="18" t="n">
        <v>29.23459942</v>
      </c>
      <c r="H11" s="20" t="n">
        <v>0.96809027</v>
      </c>
      <c r="I11" s="18" t="n">
        <v>23.04842936</v>
      </c>
      <c r="J11" s="20" t="n">
        <v>1.3133985</v>
      </c>
      <c r="K11" s="18" t="n">
        <v>6.09836451</v>
      </c>
      <c r="L11" s="20" t="n">
        <v>0.4054422</v>
      </c>
      <c r="M11" s="18" t="n">
        <v>3.35962271</v>
      </c>
      <c r="N11" s="20" t="n">
        <v>0.28323541</v>
      </c>
      <c r="O11" s="18" t="n">
        <v>0.5135561</v>
      </c>
      <c r="P11" s="20" t="n">
        <v>0.12399462</v>
      </c>
      <c r="Q11" s="18" t="s">
        <v>182</v>
      </c>
      <c r="R11" s="20" t="s">
        <v>182</v>
      </c>
      <c r="S11" s="18" t="n">
        <v>0</v>
      </c>
      <c r="T11" s="20" t="n">
        <v>0</v>
      </c>
      <c r="U11" s="18" t="n">
        <v>0</v>
      </c>
      <c r="V11" s="20" t="n">
        <v>0</v>
      </c>
      <c r="W11" s="18" t="n">
        <v>8.562856289999999</v>
      </c>
      <c r="X11" s="20" t="n">
        <v>0.79476378</v>
      </c>
    </row>
    <row r="12" spans="1:24">
      <c r="A12" s="15" t="s">
        <v>187</v>
      </c>
      <c r="B12" s="17" t="n">
        <v>6894</v>
      </c>
      <c r="C12" s="18">
        <f>(128.0/B12*100)</f>
        <v/>
      </c>
      <c r="D12" s="19" t="n">
        <v>6766</v>
      </c>
      <c r="E12" s="18" t="n">
        <v>55.26586345</v>
      </c>
      <c r="F12" s="20" t="n">
        <v>0.96233914</v>
      </c>
      <c r="G12" s="18" t="n">
        <v>16.09240103</v>
      </c>
      <c r="H12" s="20" t="n">
        <v>0.65675072</v>
      </c>
      <c r="I12" s="18" t="n">
        <v>9.746582679999999</v>
      </c>
      <c r="J12" s="20" t="n">
        <v>0.4465773</v>
      </c>
      <c r="K12" s="18" t="n">
        <v>5.23762444</v>
      </c>
      <c r="L12" s="20" t="n">
        <v>0.35193399</v>
      </c>
      <c r="M12" s="18" t="n">
        <v>4.58901578</v>
      </c>
      <c r="N12" s="20" t="n">
        <v>0.32801505</v>
      </c>
      <c r="O12" s="18" t="n">
        <v>0.27950138</v>
      </c>
      <c r="P12" s="20" t="n">
        <v>0.06468574000000001</v>
      </c>
      <c r="Q12" s="18" t="s">
        <v>182</v>
      </c>
      <c r="R12" s="20" t="s">
        <v>182</v>
      </c>
      <c r="S12" s="18" t="n">
        <v>2.37582273</v>
      </c>
      <c r="T12" s="20" t="n">
        <v>0.5983856</v>
      </c>
      <c r="U12" s="18" t="n">
        <v>0</v>
      </c>
      <c r="V12" s="20" t="n">
        <v>0</v>
      </c>
      <c r="W12" s="18" t="n">
        <v>6.41318851</v>
      </c>
      <c r="X12" s="20" t="n">
        <v>0.48266588</v>
      </c>
    </row>
    <row r="13" spans="1:24">
      <c r="A13" s="15" t="s">
        <v>188</v>
      </c>
      <c r="B13" s="17" t="n">
        <v>7161</v>
      </c>
      <c r="C13" s="18">
        <f>(341.0/B13*100)</f>
        <v/>
      </c>
      <c r="D13" s="19" t="n">
        <v>6820</v>
      </c>
      <c r="E13" s="18" t="n">
        <v>17.10974209</v>
      </c>
      <c r="F13" s="20" t="n">
        <v>0.72391645</v>
      </c>
      <c r="G13" s="18" t="n">
        <v>13.94764093</v>
      </c>
      <c r="H13" s="20" t="n">
        <v>0.70899698</v>
      </c>
      <c r="I13" s="18" t="n">
        <v>20.49479998</v>
      </c>
      <c r="J13" s="20" t="n">
        <v>0.67887492</v>
      </c>
      <c r="K13" s="18" t="n">
        <v>20.70338026</v>
      </c>
      <c r="L13" s="20" t="n">
        <v>0.7018853</v>
      </c>
      <c r="M13" s="18" t="n">
        <v>16.77961688</v>
      </c>
      <c r="N13" s="20" t="n">
        <v>0.7927425299999999</v>
      </c>
      <c r="O13" s="18" t="n">
        <v>0.21774859</v>
      </c>
      <c r="P13" s="20" t="n">
        <v>0.05258812</v>
      </c>
      <c r="Q13" s="18" t="s">
        <v>182</v>
      </c>
      <c r="R13" s="20" t="s">
        <v>182</v>
      </c>
      <c r="S13" s="18" t="n">
        <v>4.20553962</v>
      </c>
      <c r="T13" s="20" t="n">
        <v>0.48329408</v>
      </c>
      <c r="U13" s="18" t="n">
        <v>0</v>
      </c>
      <c r="V13" s="20" t="n">
        <v>0</v>
      </c>
      <c r="W13" s="18" t="n">
        <v>6.54153165</v>
      </c>
      <c r="X13" s="20" t="n">
        <v>0.54068647</v>
      </c>
    </row>
    <row r="14" spans="1:24">
      <c r="A14" s="15" t="s">
        <v>189</v>
      </c>
      <c r="B14" s="17" t="n">
        <v>5587</v>
      </c>
      <c r="C14" s="18">
        <f>(201.0/B14*100)</f>
        <v/>
      </c>
      <c r="D14" s="19" t="n">
        <v>5386</v>
      </c>
      <c r="E14" s="18" t="n">
        <v>65.75262046</v>
      </c>
      <c r="F14" s="20" t="n">
        <v>0.86419728</v>
      </c>
      <c r="G14" s="18" t="n">
        <v>16.9263494</v>
      </c>
      <c r="H14" s="20" t="n">
        <v>0.59015199</v>
      </c>
      <c r="I14" s="18" t="n">
        <v>8.12594852</v>
      </c>
      <c r="J14" s="20" t="n">
        <v>0.4506875</v>
      </c>
      <c r="K14" s="18" t="n">
        <v>3.49155136</v>
      </c>
      <c r="L14" s="20" t="n">
        <v>0.29091776</v>
      </c>
      <c r="M14" s="18" t="n">
        <v>2.43327028</v>
      </c>
      <c r="N14" s="20" t="n">
        <v>0.19566052</v>
      </c>
      <c r="O14" s="18" t="n">
        <v>0.61572988</v>
      </c>
      <c r="P14" s="20" t="n">
        <v>0.11404204</v>
      </c>
      <c r="Q14" s="18" t="s">
        <v>182</v>
      </c>
      <c r="R14" s="20" t="s">
        <v>182</v>
      </c>
      <c r="S14" s="18" t="n">
        <v>0</v>
      </c>
      <c r="T14" s="20" t="n">
        <v>0</v>
      </c>
      <c r="U14" s="18" t="n">
        <v>0</v>
      </c>
      <c r="V14" s="20" t="n">
        <v>0</v>
      </c>
      <c r="W14" s="18" t="n">
        <v>2.65453011</v>
      </c>
      <c r="X14" s="20" t="n">
        <v>0.2335462</v>
      </c>
    </row>
    <row r="15" spans="1:24">
      <c r="A15" s="15" t="s">
        <v>190</v>
      </c>
      <c r="B15" s="17" t="n">
        <v>5882</v>
      </c>
      <c r="C15" s="18">
        <f>(167.0/B15*100)</f>
        <v/>
      </c>
      <c r="D15" s="19" t="n">
        <v>5715</v>
      </c>
      <c r="E15" s="18" t="n">
        <v>73.21419892999999</v>
      </c>
      <c r="F15" s="20" t="n">
        <v>1.23163666</v>
      </c>
      <c r="G15" s="18" t="n">
        <v>11.6069989</v>
      </c>
      <c r="H15" s="20" t="n">
        <v>0.65760106</v>
      </c>
      <c r="I15" s="18" t="n">
        <v>5.15607583</v>
      </c>
      <c r="J15" s="20" t="n">
        <v>0.45695187</v>
      </c>
      <c r="K15" s="18" t="n">
        <v>2.22362013</v>
      </c>
      <c r="L15" s="20" t="n">
        <v>0.20584866</v>
      </c>
      <c r="M15" s="18" t="n">
        <v>1.56599261</v>
      </c>
      <c r="N15" s="20" t="n">
        <v>0.20672051</v>
      </c>
      <c r="O15" s="18" t="n">
        <v>0.47262715</v>
      </c>
      <c r="P15" s="20" t="n">
        <v>0.10679646</v>
      </c>
      <c r="Q15" s="18" t="s">
        <v>182</v>
      </c>
      <c r="R15" s="20" t="s">
        <v>182</v>
      </c>
      <c r="S15" s="18" t="n">
        <v>1.03280075</v>
      </c>
      <c r="T15" s="20" t="n">
        <v>0.4629403</v>
      </c>
      <c r="U15" s="18" t="n">
        <v>0</v>
      </c>
      <c r="V15" s="20" t="n">
        <v>0</v>
      </c>
      <c r="W15" s="18" t="n">
        <v>4.72768569</v>
      </c>
      <c r="X15" s="20" t="n">
        <v>0.4932586</v>
      </c>
    </row>
    <row r="16" spans="1:24">
      <c r="A16" s="15" t="s">
        <v>191</v>
      </c>
      <c r="B16" s="17" t="n">
        <v>6108</v>
      </c>
      <c r="C16" s="18">
        <f>(274.0/B16*100)</f>
        <v/>
      </c>
      <c r="D16" s="19" t="n">
        <v>5834</v>
      </c>
      <c r="E16" s="18" t="n">
        <v>49.37263205</v>
      </c>
      <c r="F16" s="20" t="n">
        <v>1.07190241</v>
      </c>
      <c r="G16" s="18" t="n">
        <v>22.79554163</v>
      </c>
      <c r="H16" s="20" t="n">
        <v>0.69163056</v>
      </c>
      <c r="I16" s="18" t="n">
        <v>10.68755943</v>
      </c>
      <c r="J16" s="20" t="n">
        <v>0.497977</v>
      </c>
      <c r="K16" s="18" t="n">
        <v>3.74926088</v>
      </c>
      <c r="L16" s="20" t="n">
        <v>0.2970838</v>
      </c>
      <c r="M16" s="18" t="n">
        <v>3.11157543</v>
      </c>
      <c r="N16" s="20" t="n">
        <v>0.22680594</v>
      </c>
      <c r="O16" s="18" t="n">
        <v>0.51490032</v>
      </c>
      <c r="P16" s="20" t="n">
        <v>0.08787782</v>
      </c>
      <c r="Q16" s="18" t="s">
        <v>182</v>
      </c>
      <c r="R16" s="20" t="s">
        <v>182</v>
      </c>
      <c r="S16" s="18" t="n">
        <v>0</v>
      </c>
      <c r="T16" s="20" t="n">
        <v>0</v>
      </c>
      <c r="U16" s="18" t="n">
        <v>0</v>
      </c>
      <c r="V16" s="20" t="n">
        <v>0</v>
      </c>
      <c r="W16" s="18" t="n">
        <v>9.76853026</v>
      </c>
      <c r="X16" s="20" t="n">
        <v>0.735354</v>
      </c>
    </row>
    <row r="17" spans="1:24">
      <c r="A17" s="15" t="s">
        <v>192</v>
      </c>
      <c r="B17" s="17" t="n">
        <v>6504</v>
      </c>
      <c r="C17" s="18">
        <f>(810.0/B17*100)</f>
        <v/>
      </c>
      <c r="D17" s="19" t="n">
        <v>5694</v>
      </c>
      <c r="E17" s="18" t="n">
        <v>75.71273426</v>
      </c>
      <c r="F17" s="20" t="n">
        <v>1.02879121</v>
      </c>
      <c r="G17" s="18" t="n">
        <v>9.95007848</v>
      </c>
      <c r="H17" s="20" t="n">
        <v>0.53398562</v>
      </c>
      <c r="I17" s="18" t="n">
        <v>4.42318147</v>
      </c>
      <c r="J17" s="20" t="n">
        <v>0.30486035</v>
      </c>
      <c r="K17" s="18" t="n">
        <v>1.25901968</v>
      </c>
      <c r="L17" s="20" t="n">
        <v>0.17224962</v>
      </c>
      <c r="M17" s="18" t="n">
        <v>0.7608341199999999</v>
      </c>
      <c r="N17" s="20" t="n">
        <v>0.12363081</v>
      </c>
      <c r="O17" s="18" t="n">
        <v>0</v>
      </c>
      <c r="P17" s="20" t="n">
        <v>0</v>
      </c>
      <c r="Q17" s="18" t="s">
        <v>182</v>
      </c>
      <c r="R17" s="20" t="s">
        <v>182</v>
      </c>
      <c r="S17" s="18" t="n">
        <v>2.60081431</v>
      </c>
      <c r="T17" s="20" t="n">
        <v>0.34581695</v>
      </c>
      <c r="U17" s="18" t="n">
        <v>0</v>
      </c>
      <c r="V17" s="20" t="n">
        <v>0</v>
      </c>
      <c r="W17" s="18" t="n">
        <v>5.29333768</v>
      </c>
      <c r="X17" s="20" t="n">
        <v>0.54481069</v>
      </c>
    </row>
    <row r="18" spans="1:24">
      <c r="A18" s="15" t="s">
        <v>193</v>
      </c>
      <c r="B18" s="17" t="n">
        <v>5532</v>
      </c>
      <c r="C18" s="18">
        <f>(40.0/B18*100)</f>
        <v/>
      </c>
      <c r="D18" s="19" t="n">
        <v>5492</v>
      </c>
      <c r="E18" s="18" t="n">
        <v>41.94224561</v>
      </c>
      <c r="F18" s="20" t="n">
        <v>1.04204397</v>
      </c>
      <c r="G18" s="18" t="n">
        <v>19.93033768</v>
      </c>
      <c r="H18" s="20" t="n">
        <v>0.62456197</v>
      </c>
      <c r="I18" s="18" t="n">
        <v>16.73433681</v>
      </c>
      <c r="J18" s="20" t="n">
        <v>0.70819489</v>
      </c>
      <c r="K18" s="18" t="n">
        <v>6.66423371</v>
      </c>
      <c r="L18" s="20" t="n">
        <v>0.46635518</v>
      </c>
      <c r="M18" s="18" t="n">
        <v>5.06303656</v>
      </c>
      <c r="N18" s="20" t="n">
        <v>0.37935428</v>
      </c>
      <c r="O18" s="18" t="n">
        <v>1.16433953</v>
      </c>
      <c r="P18" s="20" t="n">
        <v>0.19354156</v>
      </c>
      <c r="Q18" s="18" t="s">
        <v>182</v>
      </c>
      <c r="R18" s="20" t="s">
        <v>182</v>
      </c>
      <c r="S18" s="18" t="n">
        <v>0</v>
      </c>
      <c r="T18" s="20" t="n">
        <v>0</v>
      </c>
      <c r="U18" s="18" t="n">
        <v>0</v>
      </c>
      <c r="V18" s="20" t="n">
        <v>0</v>
      </c>
      <c r="W18" s="18" t="n">
        <v>8.50147012</v>
      </c>
      <c r="X18" s="20" t="n">
        <v>0.9108530500000001</v>
      </c>
    </row>
    <row r="19" spans="1:24">
      <c r="A19" s="15" t="s">
        <v>194</v>
      </c>
      <c r="B19" s="17" t="n">
        <v>5658</v>
      </c>
      <c r="C19" s="18">
        <f>(192.0/B19*100)</f>
        <v/>
      </c>
      <c r="D19" s="19" t="n">
        <v>5466</v>
      </c>
      <c r="E19" s="18" t="n">
        <v>61.99497535</v>
      </c>
      <c r="F19" s="20" t="n">
        <v>1.24841637</v>
      </c>
      <c r="G19" s="18" t="n">
        <v>13.87860502</v>
      </c>
      <c r="H19" s="20" t="n">
        <v>0.58337688</v>
      </c>
      <c r="I19" s="18" t="n">
        <v>8.98038425</v>
      </c>
      <c r="J19" s="20" t="n">
        <v>0.47201342</v>
      </c>
      <c r="K19" s="18" t="n">
        <v>4.62794738</v>
      </c>
      <c r="L19" s="20" t="n">
        <v>0.33975198</v>
      </c>
      <c r="M19" s="18" t="n">
        <v>3.75414991</v>
      </c>
      <c r="N19" s="20" t="n">
        <v>0.30702909</v>
      </c>
      <c r="O19" s="18" t="n">
        <v>0.65102797</v>
      </c>
      <c r="P19" s="20" t="n">
        <v>0.13508465</v>
      </c>
      <c r="Q19" s="18" t="s">
        <v>182</v>
      </c>
      <c r="R19" s="20" t="s">
        <v>182</v>
      </c>
      <c r="S19" s="18" t="n">
        <v>0</v>
      </c>
      <c r="T19" s="20" t="n">
        <v>0</v>
      </c>
      <c r="U19" s="18" t="n">
        <v>0</v>
      </c>
      <c r="V19" s="20" t="n">
        <v>0</v>
      </c>
      <c r="W19" s="18" t="n">
        <v>6.11291011</v>
      </c>
      <c r="X19" s="20" t="n">
        <v>0.56645432</v>
      </c>
    </row>
    <row r="20" spans="1:24">
      <c r="A20" s="15" t="s">
        <v>195</v>
      </c>
      <c r="B20" s="17" t="n">
        <v>3371</v>
      </c>
      <c r="C20" s="18">
        <f>(81.0/B20*100)</f>
        <v/>
      </c>
      <c r="D20" s="19" t="n">
        <v>3290</v>
      </c>
      <c r="E20" s="18" t="n">
        <v>46.69432348</v>
      </c>
      <c r="F20" s="20" t="n">
        <v>0.87139934</v>
      </c>
      <c r="G20" s="18" t="n">
        <v>23.86526036</v>
      </c>
      <c r="H20" s="20" t="n">
        <v>0.71079866</v>
      </c>
      <c r="I20" s="18" t="n">
        <v>14.2637879</v>
      </c>
      <c r="J20" s="20" t="n">
        <v>0.68043642</v>
      </c>
      <c r="K20" s="18" t="n">
        <v>5.36286279</v>
      </c>
      <c r="L20" s="20" t="n">
        <v>0.40264317</v>
      </c>
      <c r="M20" s="18" t="n">
        <v>3.33681836</v>
      </c>
      <c r="N20" s="20" t="n">
        <v>0.29702845</v>
      </c>
      <c r="O20" s="18" t="n">
        <v>0</v>
      </c>
      <c r="P20" s="20" t="n">
        <v>0</v>
      </c>
      <c r="Q20" s="18" t="s">
        <v>182</v>
      </c>
      <c r="R20" s="20" t="s">
        <v>182</v>
      </c>
      <c r="S20" s="18" t="n">
        <v>0</v>
      </c>
      <c r="T20" s="20" t="n">
        <v>0</v>
      </c>
      <c r="U20" s="18" t="n">
        <v>0</v>
      </c>
      <c r="V20" s="20" t="n">
        <v>0</v>
      </c>
      <c r="W20" s="18" t="n">
        <v>6.47694711</v>
      </c>
      <c r="X20" s="20" t="n">
        <v>0.4290698</v>
      </c>
    </row>
    <row r="21" spans="1:24">
      <c r="A21" s="15" t="s">
        <v>196</v>
      </c>
      <c r="B21" s="17" t="n">
        <v>5741</v>
      </c>
      <c r="C21" s="18">
        <f>(91.0/B21*100)</f>
        <v/>
      </c>
      <c r="D21" s="19" t="n">
        <v>5650</v>
      </c>
      <c r="E21" s="18" t="n">
        <v>67.29250147</v>
      </c>
      <c r="F21" s="20" t="n">
        <v>1.19708427</v>
      </c>
      <c r="G21" s="18" t="n">
        <v>16.8996497</v>
      </c>
      <c r="H21" s="20" t="n">
        <v>0.71966905</v>
      </c>
      <c r="I21" s="18" t="n">
        <v>8.003522670000001</v>
      </c>
      <c r="J21" s="20" t="n">
        <v>0.5114800900000001</v>
      </c>
      <c r="K21" s="18" t="n">
        <v>2.57460079</v>
      </c>
      <c r="L21" s="20" t="n">
        <v>0.28505874</v>
      </c>
      <c r="M21" s="18" t="n">
        <v>1.71137834</v>
      </c>
      <c r="N21" s="20" t="n">
        <v>0.1933805</v>
      </c>
      <c r="O21" s="18" t="n">
        <v>0.18239946</v>
      </c>
      <c r="P21" s="20" t="n">
        <v>0.05714949</v>
      </c>
      <c r="Q21" s="18" t="s">
        <v>182</v>
      </c>
      <c r="R21" s="20" t="s">
        <v>182</v>
      </c>
      <c r="S21" s="18" t="n">
        <v>0</v>
      </c>
      <c r="T21" s="20" t="n">
        <v>0</v>
      </c>
      <c r="U21" s="18" t="n">
        <v>0</v>
      </c>
      <c r="V21" s="20" t="n">
        <v>0</v>
      </c>
      <c r="W21" s="18" t="n">
        <v>3.33594757</v>
      </c>
      <c r="X21" s="20" t="n">
        <v>0.26943295</v>
      </c>
    </row>
    <row r="22" spans="1:24">
      <c r="A22" s="15" t="s">
        <v>197</v>
      </c>
      <c r="B22" s="17" t="n">
        <v>6598</v>
      </c>
      <c r="C22" s="18">
        <f>(103.0/B22*100)</f>
        <v/>
      </c>
      <c r="D22" s="19" t="n">
        <v>6495</v>
      </c>
      <c r="E22" s="18" t="n">
        <v>46.06716442</v>
      </c>
      <c r="F22" s="20" t="n">
        <v>1.43072654</v>
      </c>
      <c r="G22" s="18" t="n">
        <v>15.83639722</v>
      </c>
      <c r="H22" s="20" t="n">
        <v>0.54388836</v>
      </c>
      <c r="I22" s="18" t="n">
        <v>9.46672536</v>
      </c>
      <c r="J22" s="20" t="n">
        <v>0.42353903</v>
      </c>
      <c r="K22" s="18" t="n">
        <v>4.38007946</v>
      </c>
      <c r="L22" s="20" t="n">
        <v>0.28086126</v>
      </c>
      <c r="M22" s="18" t="n">
        <v>3.52592747</v>
      </c>
      <c r="N22" s="20" t="n">
        <v>0.25834542</v>
      </c>
      <c r="O22" s="18" t="n">
        <v>2.35966529</v>
      </c>
      <c r="P22" s="20" t="n">
        <v>0.31586335</v>
      </c>
      <c r="Q22" s="18" t="s">
        <v>182</v>
      </c>
      <c r="R22" s="20" t="s">
        <v>182</v>
      </c>
      <c r="S22" s="18" t="n">
        <v>10.38869837</v>
      </c>
      <c r="T22" s="20" t="n">
        <v>1.34138073</v>
      </c>
      <c r="U22" s="18" t="n">
        <v>0</v>
      </c>
      <c r="V22" s="20" t="n">
        <v>0</v>
      </c>
      <c r="W22" s="18" t="n">
        <v>7.97534241</v>
      </c>
      <c r="X22" s="20" t="n">
        <v>0.69800957</v>
      </c>
    </row>
    <row r="23" spans="1:24">
      <c r="A23" s="15" t="s">
        <v>198</v>
      </c>
      <c r="B23" s="17" t="n">
        <v>11583</v>
      </c>
      <c r="C23" s="18">
        <f>(535.0/B23*100)</f>
        <v/>
      </c>
      <c r="D23" s="19" t="n">
        <v>11048</v>
      </c>
      <c r="E23" s="18" t="n">
        <v>62.60427472</v>
      </c>
      <c r="F23" s="20" t="n">
        <v>0.99891924</v>
      </c>
      <c r="G23" s="18" t="n">
        <v>11.64310713</v>
      </c>
      <c r="H23" s="20" t="n">
        <v>0.55092263</v>
      </c>
      <c r="I23" s="18" t="n">
        <v>10.38416257</v>
      </c>
      <c r="J23" s="20" t="n">
        <v>0.54500321</v>
      </c>
      <c r="K23" s="18" t="n">
        <v>4.66416594</v>
      </c>
      <c r="L23" s="20" t="n">
        <v>0.33753293</v>
      </c>
      <c r="M23" s="18" t="n">
        <v>3.05520499</v>
      </c>
      <c r="N23" s="20" t="n">
        <v>0.24620081</v>
      </c>
      <c r="O23" s="18" t="n">
        <v>0.42204124</v>
      </c>
      <c r="P23" s="20" t="n">
        <v>0.10190301</v>
      </c>
      <c r="Q23" s="18" t="s">
        <v>182</v>
      </c>
      <c r="R23" s="20" t="s">
        <v>182</v>
      </c>
      <c r="S23" s="18" t="n">
        <v>0</v>
      </c>
      <c r="T23" s="20" t="n">
        <v>0</v>
      </c>
      <c r="U23" s="18" t="n">
        <v>0</v>
      </c>
      <c r="V23" s="20" t="n">
        <v>0</v>
      </c>
      <c r="W23" s="18" t="n">
        <v>7.22704341</v>
      </c>
      <c r="X23" s="20" t="n">
        <v>0.48498252</v>
      </c>
    </row>
    <row r="24" spans="1:24">
      <c r="A24" s="15" t="s">
        <v>199</v>
      </c>
      <c r="B24" s="17" t="n">
        <v>6647</v>
      </c>
      <c r="C24" s="18">
        <f>(27.0/B24*100)</f>
        <v/>
      </c>
      <c r="D24" s="19" t="n">
        <v>6620</v>
      </c>
      <c r="E24" s="18" t="n">
        <v>92.28600559</v>
      </c>
      <c r="F24" s="20" t="n">
        <v>0.80243779</v>
      </c>
      <c r="G24" s="18" t="n">
        <v>2.28714103</v>
      </c>
      <c r="H24" s="20" t="n">
        <v>0.3496887</v>
      </c>
      <c r="I24" s="18" t="n">
        <v>1.76475114</v>
      </c>
      <c r="J24" s="20" t="n">
        <v>0.39017247</v>
      </c>
      <c r="K24" s="18" t="n">
        <v>0.35035916</v>
      </c>
      <c r="L24" s="20" t="n">
        <v>0.08239032</v>
      </c>
      <c r="M24" s="18" t="n">
        <v>0.41449297</v>
      </c>
      <c r="N24" s="20" t="n">
        <v>0.09955131</v>
      </c>
      <c r="O24" s="18" t="n">
        <v>0.74363052</v>
      </c>
      <c r="P24" s="20" t="n">
        <v>0.13573651</v>
      </c>
      <c r="Q24" s="18" t="s">
        <v>182</v>
      </c>
      <c r="R24" s="20" t="s">
        <v>182</v>
      </c>
      <c r="S24" s="18" t="n">
        <v>0</v>
      </c>
      <c r="T24" s="20" t="n">
        <v>0</v>
      </c>
      <c r="U24" s="18" t="n">
        <v>0</v>
      </c>
      <c r="V24" s="20" t="n">
        <v>0</v>
      </c>
      <c r="W24" s="18" t="n">
        <v>2.1536196</v>
      </c>
      <c r="X24" s="20" t="n">
        <v>0.29851613</v>
      </c>
    </row>
    <row r="25" spans="1:24">
      <c r="A25" s="15" t="s">
        <v>200</v>
      </c>
      <c r="B25" s="17" t="n">
        <v>5581</v>
      </c>
      <c r="C25" s="18">
        <f>(28.0/B25*100)</f>
        <v/>
      </c>
      <c r="D25" s="19" t="n">
        <v>5553</v>
      </c>
      <c r="E25" s="18" t="n">
        <v>78.26704013</v>
      </c>
      <c r="F25" s="20" t="n">
        <v>1.25936261</v>
      </c>
      <c r="G25" s="18" t="n">
        <v>11.89696662</v>
      </c>
      <c r="H25" s="20" t="n">
        <v>0.69550793</v>
      </c>
      <c r="I25" s="18" t="n">
        <v>6.26132457</v>
      </c>
      <c r="J25" s="20" t="n">
        <v>0.49077402</v>
      </c>
      <c r="K25" s="18" t="n">
        <v>1.54250073</v>
      </c>
      <c r="L25" s="20" t="n">
        <v>0.27564183</v>
      </c>
      <c r="M25" s="18" t="n">
        <v>0.88822562</v>
      </c>
      <c r="N25" s="20" t="n">
        <v>0.33722332</v>
      </c>
      <c r="O25" s="18" t="n">
        <v>0.26888821</v>
      </c>
      <c r="P25" s="20" t="n">
        <v>0.07687529999999999</v>
      </c>
      <c r="Q25" s="18" t="s">
        <v>182</v>
      </c>
      <c r="R25" s="20" t="s">
        <v>182</v>
      </c>
      <c r="S25" s="18" t="n">
        <v>0</v>
      </c>
      <c r="T25" s="20" t="n">
        <v>0</v>
      </c>
      <c r="U25" s="18" t="n">
        <v>0</v>
      </c>
      <c r="V25" s="20" t="n">
        <v>0</v>
      </c>
      <c r="W25" s="18" t="n">
        <v>0.87505412</v>
      </c>
      <c r="X25" s="20" t="n">
        <v>0.14644255</v>
      </c>
    </row>
    <row r="26" spans="1:24">
      <c r="A26" s="15" t="s">
        <v>201</v>
      </c>
      <c r="B26" s="17" t="n">
        <v>4869</v>
      </c>
      <c r="C26" s="18">
        <f>(108.0/B26*100)</f>
        <v/>
      </c>
      <c r="D26" s="19" t="n">
        <v>4761</v>
      </c>
      <c r="E26" s="18" t="n">
        <v>64.36325268</v>
      </c>
      <c r="F26" s="20" t="n">
        <v>0.84896974</v>
      </c>
      <c r="G26" s="18" t="n">
        <v>15.67003148</v>
      </c>
      <c r="H26" s="20" t="n">
        <v>0.64631293</v>
      </c>
      <c r="I26" s="18" t="n">
        <v>8.652561889999999</v>
      </c>
      <c r="J26" s="20" t="n">
        <v>0.50143943</v>
      </c>
      <c r="K26" s="18" t="n">
        <v>4.90468583</v>
      </c>
      <c r="L26" s="20" t="n">
        <v>0.33743352</v>
      </c>
      <c r="M26" s="18" t="n">
        <v>3.25142107</v>
      </c>
      <c r="N26" s="20" t="n">
        <v>0.26841097</v>
      </c>
      <c r="O26" s="18" t="n">
        <v>0</v>
      </c>
      <c r="P26" s="20" t="n">
        <v>0</v>
      </c>
      <c r="Q26" s="18" t="s">
        <v>182</v>
      </c>
      <c r="R26" s="20" t="s">
        <v>182</v>
      </c>
      <c r="S26" s="18" t="n">
        <v>0</v>
      </c>
      <c r="T26" s="20" t="n">
        <v>0</v>
      </c>
      <c r="U26" s="18" t="n">
        <v>0</v>
      </c>
      <c r="V26" s="20" t="n">
        <v>0</v>
      </c>
      <c r="W26" s="18" t="n">
        <v>3.15804704</v>
      </c>
      <c r="X26" s="20" t="n">
        <v>0.25880357</v>
      </c>
    </row>
    <row r="27" spans="1:24">
      <c r="A27" s="15" t="s">
        <v>202</v>
      </c>
      <c r="B27" s="17" t="n">
        <v>5299</v>
      </c>
      <c r="C27" s="18">
        <f>(207.0/B27*100)</f>
        <v/>
      </c>
      <c r="D27" s="19" t="n">
        <v>5092</v>
      </c>
      <c r="E27" s="18" t="n">
        <v>48.2038948</v>
      </c>
      <c r="F27" s="20" t="n">
        <v>0.6662401</v>
      </c>
      <c r="G27" s="18" t="n">
        <v>19.22921003</v>
      </c>
      <c r="H27" s="20" t="n">
        <v>0.62122848</v>
      </c>
      <c r="I27" s="18" t="n">
        <v>11.69304727</v>
      </c>
      <c r="J27" s="20" t="n">
        <v>0.41526493</v>
      </c>
      <c r="K27" s="18" t="n">
        <v>4.89721769</v>
      </c>
      <c r="L27" s="20" t="n">
        <v>0.24675723</v>
      </c>
      <c r="M27" s="18" t="n">
        <v>3.41017201</v>
      </c>
      <c r="N27" s="20" t="n">
        <v>0.25479869</v>
      </c>
      <c r="O27" s="18" t="n">
        <v>1.2158131</v>
      </c>
      <c r="P27" s="20" t="n">
        <v>0.13703454</v>
      </c>
      <c r="Q27" s="18" t="s">
        <v>182</v>
      </c>
      <c r="R27" s="20" t="s">
        <v>182</v>
      </c>
      <c r="S27" s="18" t="n">
        <v>0</v>
      </c>
      <c r="T27" s="20" t="n">
        <v>0</v>
      </c>
      <c r="U27" s="18" t="n">
        <v>0</v>
      </c>
      <c r="V27" s="20" t="n">
        <v>0</v>
      </c>
      <c r="W27" s="18" t="n">
        <v>11.35064511</v>
      </c>
      <c r="X27" s="20" t="n">
        <v>0.45056619</v>
      </c>
    </row>
    <row r="28" spans="1:24">
      <c r="A28" s="15" t="s">
        <v>203</v>
      </c>
      <c r="B28" s="17" t="n">
        <v>7568</v>
      </c>
      <c r="C28" s="18">
        <f>(141.0/B28*100)</f>
        <v/>
      </c>
      <c r="D28" s="19" t="n">
        <v>7427</v>
      </c>
      <c r="E28" s="18" t="n">
        <v>48.01388295</v>
      </c>
      <c r="F28" s="20" t="n">
        <v>1.32378872</v>
      </c>
      <c r="G28" s="18" t="n">
        <v>19.04090382</v>
      </c>
      <c r="H28" s="20" t="n">
        <v>0.62906649</v>
      </c>
      <c r="I28" s="18" t="n">
        <v>16.58646766</v>
      </c>
      <c r="J28" s="20" t="n">
        <v>0.56940529</v>
      </c>
      <c r="K28" s="18" t="n">
        <v>8.057468099999999</v>
      </c>
      <c r="L28" s="20" t="n">
        <v>0.48699727</v>
      </c>
      <c r="M28" s="18" t="n">
        <v>3.67175002</v>
      </c>
      <c r="N28" s="20" t="n">
        <v>0.29693505</v>
      </c>
      <c r="O28" s="18" t="n">
        <v>2.26413761</v>
      </c>
      <c r="P28" s="20" t="n">
        <v>0.33124068</v>
      </c>
      <c r="Q28" s="18" t="s">
        <v>182</v>
      </c>
      <c r="R28" s="20" t="s">
        <v>182</v>
      </c>
      <c r="S28" s="18" t="n">
        <v>0</v>
      </c>
      <c r="T28" s="20" t="n">
        <v>0</v>
      </c>
      <c r="U28" s="18" t="n">
        <v>0</v>
      </c>
      <c r="V28" s="20" t="n">
        <v>0</v>
      </c>
      <c r="W28" s="18" t="n">
        <v>2.36538984</v>
      </c>
      <c r="X28" s="20" t="n">
        <v>0.37268657</v>
      </c>
    </row>
    <row r="29" spans="1:24">
      <c r="A29" s="15" t="s">
        <v>204</v>
      </c>
      <c r="B29" s="17" t="n">
        <v>5385</v>
      </c>
      <c r="C29" s="18">
        <f>(37.0/B29*100)</f>
        <v/>
      </c>
      <c r="D29" s="19" t="n">
        <v>5348</v>
      </c>
      <c r="E29" s="18" t="n">
        <v>35.62862981</v>
      </c>
      <c r="F29" s="20" t="n">
        <v>0.97972733</v>
      </c>
      <c r="G29" s="18" t="n">
        <v>24.86452468</v>
      </c>
      <c r="H29" s="20" t="n">
        <v>0.77230949</v>
      </c>
      <c r="I29" s="18" t="n">
        <v>23.4650969</v>
      </c>
      <c r="J29" s="20" t="n">
        <v>0.93478884</v>
      </c>
      <c r="K29" s="18" t="n">
        <v>7.44850217</v>
      </c>
      <c r="L29" s="20" t="n">
        <v>0.41864041</v>
      </c>
      <c r="M29" s="18" t="n">
        <v>3.73577893</v>
      </c>
      <c r="N29" s="20" t="n">
        <v>0.33171778</v>
      </c>
      <c r="O29" s="18" t="n">
        <v>0.11230563</v>
      </c>
      <c r="P29" s="20" t="n">
        <v>0.03615354</v>
      </c>
      <c r="Q29" s="18" t="s">
        <v>182</v>
      </c>
      <c r="R29" s="20" t="s">
        <v>182</v>
      </c>
      <c r="S29" s="18" t="n">
        <v>2.76962022</v>
      </c>
      <c r="T29" s="20" t="n">
        <v>0.2415476</v>
      </c>
      <c r="U29" s="18" t="n">
        <v>0</v>
      </c>
      <c r="V29" s="20" t="n">
        <v>0</v>
      </c>
      <c r="W29" s="18" t="n">
        <v>1.97554167</v>
      </c>
      <c r="X29" s="20" t="n">
        <v>0.29856852</v>
      </c>
    </row>
    <row r="30" spans="1:24">
      <c r="A30" s="15" t="s">
        <v>205</v>
      </c>
      <c r="B30" s="17" t="n">
        <v>4520</v>
      </c>
      <c r="C30" s="18">
        <f>(618.0/B30*100)</f>
        <v/>
      </c>
      <c r="D30" s="19" t="n">
        <v>3902</v>
      </c>
      <c r="E30" s="18" t="n">
        <v>24.76104363</v>
      </c>
      <c r="F30" s="20" t="n">
        <v>0.94108369</v>
      </c>
      <c r="G30" s="18" t="n">
        <v>26.95119877</v>
      </c>
      <c r="H30" s="20" t="n">
        <v>0.70750519</v>
      </c>
      <c r="I30" s="18" t="n">
        <v>21.7090286</v>
      </c>
      <c r="J30" s="20" t="n">
        <v>0.90735365</v>
      </c>
      <c r="K30" s="18" t="n">
        <v>12.1516893</v>
      </c>
      <c r="L30" s="20" t="n">
        <v>0.63557505</v>
      </c>
      <c r="M30" s="18" t="n">
        <v>5.74234554</v>
      </c>
      <c r="N30" s="20" t="n">
        <v>0.44395879</v>
      </c>
      <c r="O30" s="18" t="n">
        <v>0.81601138</v>
      </c>
      <c r="P30" s="20" t="n">
        <v>0.15799947</v>
      </c>
      <c r="Q30" s="18" t="s">
        <v>182</v>
      </c>
      <c r="R30" s="20" t="s">
        <v>182</v>
      </c>
      <c r="S30" s="18" t="n">
        <v>0</v>
      </c>
      <c r="T30" s="20" t="n">
        <v>0</v>
      </c>
      <c r="U30" s="18" t="n">
        <v>0</v>
      </c>
      <c r="V30" s="20" t="n">
        <v>0</v>
      </c>
      <c r="W30" s="18" t="n">
        <v>7.86868278</v>
      </c>
      <c r="X30" s="20" t="n">
        <v>0.64257203</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72.10998544</v>
      </c>
      <c r="F32" s="20" t="n">
        <v>1.02627418</v>
      </c>
      <c r="G32" s="18" t="n">
        <v>10.69595232</v>
      </c>
      <c r="H32" s="20" t="n">
        <v>0.51169775</v>
      </c>
      <c r="I32" s="18" t="n">
        <v>6.97040977</v>
      </c>
      <c r="J32" s="20" t="n">
        <v>0.42930994</v>
      </c>
      <c r="K32" s="18" t="n">
        <v>3.87577528</v>
      </c>
      <c r="L32" s="20" t="n">
        <v>0.28862851</v>
      </c>
      <c r="M32" s="18" t="n">
        <v>3.21614376</v>
      </c>
      <c r="N32" s="20" t="n">
        <v>0.30375349</v>
      </c>
      <c r="O32" s="18" t="n">
        <v>0.34537035</v>
      </c>
      <c r="P32" s="20" t="n">
        <v>0.08413879</v>
      </c>
      <c r="Q32" s="18" t="s">
        <v>182</v>
      </c>
      <c r="R32" s="20" t="s">
        <v>182</v>
      </c>
      <c r="S32" s="18" t="n">
        <v>0</v>
      </c>
      <c r="T32" s="20" t="n">
        <v>0</v>
      </c>
      <c r="U32" s="18" t="n">
        <v>0</v>
      </c>
      <c r="V32" s="20" t="n">
        <v>0</v>
      </c>
      <c r="W32" s="18" t="n">
        <v>2.78636308</v>
      </c>
      <c r="X32" s="20" t="n">
        <v>0.32494713</v>
      </c>
    </row>
    <row r="33" spans="1:24">
      <c r="A33" s="15" t="s">
        <v>208</v>
      </c>
      <c r="B33" s="17" t="n">
        <v>7325</v>
      </c>
      <c r="C33" s="18">
        <f>(254.0/B33*100)</f>
        <v/>
      </c>
      <c r="D33" s="19" t="n">
        <v>7071</v>
      </c>
      <c r="E33" s="18" t="n">
        <v>57.47060587</v>
      </c>
      <c r="F33" s="20" t="n">
        <v>1.0254516</v>
      </c>
      <c r="G33" s="18" t="n">
        <v>18.86938601</v>
      </c>
      <c r="H33" s="20" t="n">
        <v>0.65596756</v>
      </c>
      <c r="I33" s="18" t="n">
        <v>11.10521516</v>
      </c>
      <c r="J33" s="20" t="n">
        <v>0.54714993</v>
      </c>
      <c r="K33" s="18" t="n">
        <v>5.3967657</v>
      </c>
      <c r="L33" s="20" t="n">
        <v>0.28612976</v>
      </c>
      <c r="M33" s="18" t="n">
        <v>2.9222507</v>
      </c>
      <c r="N33" s="20" t="n">
        <v>0.26035397</v>
      </c>
      <c r="O33" s="18" t="n">
        <v>0.23170857</v>
      </c>
      <c r="P33" s="20" t="n">
        <v>0.0611756</v>
      </c>
      <c r="Q33" s="18" t="s">
        <v>182</v>
      </c>
      <c r="R33" s="20" t="s">
        <v>182</v>
      </c>
      <c r="S33" s="18" t="n">
        <v>0</v>
      </c>
      <c r="T33" s="20" t="n">
        <v>0</v>
      </c>
      <c r="U33" s="18" t="n">
        <v>0</v>
      </c>
      <c r="V33" s="20" t="n">
        <v>0</v>
      </c>
      <c r="W33" s="18" t="n">
        <v>4.004068</v>
      </c>
      <c r="X33" s="20" t="n">
        <v>0.35027399</v>
      </c>
    </row>
    <row r="34" spans="1:24">
      <c r="A34" s="15" t="s">
        <v>209</v>
      </c>
      <c r="B34" s="17" t="n">
        <v>6350</v>
      </c>
      <c r="C34" s="18">
        <f>(94.0/B34*100)</f>
        <v/>
      </c>
      <c r="D34" s="19" t="n">
        <v>6256</v>
      </c>
      <c r="E34" s="18" t="n">
        <v>52.76518845</v>
      </c>
      <c r="F34" s="20" t="n">
        <v>1.05980026</v>
      </c>
      <c r="G34" s="18" t="n">
        <v>16.397841</v>
      </c>
      <c r="H34" s="20" t="n">
        <v>0.5672495</v>
      </c>
      <c r="I34" s="18" t="n">
        <v>10.17637715</v>
      </c>
      <c r="J34" s="20" t="n">
        <v>0.41953767</v>
      </c>
      <c r="K34" s="18" t="n">
        <v>5.37498352</v>
      </c>
      <c r="L34" s="20" t="n">
        <v>0.3268464</v>
      </c>
      <c r="M34" s="18" t="n">
        <v>4.64962436</v>
      </c>
      <c r="N34" s="20" t="n">
        <v>0.305622</v>
      </c>
      <c r="O34" s="18" t="n">
        <v>1.167785</v>
      </c>
      <c r="P34" s="20" t="n">
        <v>0.13813466</v>
      </c>
      <c r="Q34" s="18" t="s">
        <v>182</v>
      </c>
      <c r="R34" s="20" t="s">
        <v>182</v>
      </c>
      <c r="S34" s="18" t="n">
        <v>2.58271473</v>
      </c>
      <c r="T34" s="20" t="n">
        <v>0.5357605</v>
      </c>
      <c r="U34" s="18" t="n">
        <v>0</v>
      </c>
      <c r="V34" s="20" t="n">
        <v>0</v>
      </c>
      <c r="W34" s="18" t="n">
        <v>6.8854858</v>
      </c>
      <c r="X34" s="20" t="n">
        <v>0.57686584</v>
      </c>
    </row>
    <row r="35" spans="1:24">
      <c r="A35" s="15" t="s">
        <v>210</v>
      </c>
      <c r="B35" s="17" t="n">
        <v>6406</v>
      </c>
      <c r="C35" s="18">
        <f>(85.0/B35*100)</f>
        <v/>
      </c>
      <c r="D35" s="19" t="n">
        <v>6321</v>
      </c>
      <c r="E35" s="18" t="n">
        <v>60.93798229</v>
      </c>
      <c r="F35" s="20" t="n">
        <v>0.72880711</v>
      </c>
      <c r="G35" s="18" t="n">
        <v>15.99738435</v>
      </c>
      <c r="H35" s="20" t="n">
        <v>0.5092958</v>
      </c>
      <c r="I35" s="18" t="n">
        <v>10.19138635</v>
      </c>
      <c r="J35" s="20" t="n">
        <v>0.49595478</v>
      </c>
      <c r="K35" s="18" t="n">
        <v>4.41786969</v>
      </c>
      <c r="L35" s="20" t="n">
        <v>0.3126637</v>
      </c>
      <c r="M35" s="18" t="n">
        <v>2.30643788</v>
      </c>
      <c r="N35" s="20" t="n">
        <v>0.21628906</v>
      </c>
      <c r="O35" s="18" t="n">
        <v>0.52996705</v>
      </c>
      <c r="P35" s="20" t="n">
        <v>0.09334579</v>
      </c>
      <c r="Q35" s="18" t="s">
        <v>182</v>
      </c>
      <c r="R35" s="20" t="s">
        <v>182</v>
      </c>
      <c r="S35" s="18" t="n">
        <v>1.04517571</v>
      </c>
      <c r="T35" s="20" t="n">
        <v>0.05708772</v>
      </c>
      <c r="U35" s="18" t="n">
        <v>0</v>
      </c>
      <c r="V35" s="20" t="n">
        <v>0</v>
      </c>
      <c r="W35" s="18" t="n">
        <v>4.57379669</v>
      </c>
      <c r="X35" s="20" t="n">
        <v>0.25764351</v>
      </c>
    </row>
    <row r="36" spans="1:24">
      <c r="A36" s="15" t="s">
        <v>211</v>
      </c>
      <c r="B36" s="17" t="n">
        <v>6736</v>
      </c>
      <c r="C36" s="18">
        <f>(67.0/B36*100)</f>
        <v/>
      </c>
      <c r="D36" s="19" t="n">
        <v>6669</v>
      </c>
      <c r="E36" s="18" t="n">
        <v>59.56018803</v>
      </c>
      <c r="F36" s="20" t="n">
        <v>1.25810016</v>
      </c>
      <c r="G36" s="18" t="n">
        <v>15.70350184</v>
      </c>
      <c r="H36" s="20" t="n">
        <v>0.69628879</v>
      </c>
      <c r="I36" s="18" t="n">
        <v>12.39659386</v>
      </c>
      <c r="J36" s="20" t="n">
        <v>0.67842961</v>
      </c>
      <c r="K36" s="18" t="n">
        <v>4.82016977</v>
      </c>
      <c r="L36" s="20" t="n">
        <v>0.43428727</v>
      </c>
      <c r="M36" s="18" t="n">
        <v>2.4058486</v>
      </c>
      <c r="N36" s="20" t="n">
        <v>0.32097732</v>
      </c>
      <c r="O36" s="18" t="n">
        <v>0.41658434</v>
      </c>
      <c r="P36" s="20" t="n">
        <v>0.08148635</v>
      </c>
      <c r="Q36" s="18" t="s">
        <v>182</v>
      </c>
      <c r="R36" s="20" t="s">
        <v>182</v>
      </c>
      <c r="S36" s="18" t="n">
        <v>0</v>
      </c>
      <c r="T36" s="20" t="n">
        <v>0</v>
      </c>
      <c r="U36" s="18" t="n">
        <v>0</v>
      </c>
      <c r="V36" s="20" t="n">
        <v>0</v>
      </c>
      <c r="W36" s="18" t="n">
        <v>4.69711356</v>
      </c>
      <c r="X36" s="20" t="n">
        <v>0.35413351</v>
      </c>
    </row>
    <row r="37" spans="1:24">
      <c r="A37" s="15" t="s">
        <v>212</v>
      </c>
      <c r="B37" s="17" t="n">
        <v>5458</v>
      </c>
      <c r="C37" s="18">
        <f>(306.0/B37*100)</f>
        <v/>
      </c>
      <c r="D37" s="19" t="n">
        <v>5152</v>
      </c>
      <c r="E37" s="18" t="n">
        <v>42.29570814</v>
      </c>
      <c r="F37" s="20" t="n">
        <v>1.34037361</v>
      </c>
      <c r="G37" s="18" t="n">
        <v>15.63199362</v>
      </c>
      <c r="H37" s="20" t="n">
        <v>0.80410274</v>
      </c>
      <c r="I37" s="18" t="n">
        <v>14.35211532</v>
      </c>
      <c r="J37" s="20" t="n">
        <v>0.67211742</v>
      </c>
      <c r="K37" s="18" t="n">
        <v>9.69044004</v>
      </c>
      <c r="L37" s="20" t="n">
        <v>0.61972109</v>
      </c>
      <c r="M37" s="18" t="n">
        <v>5.95935525</v>
      </c>
      <c r="N37" s="20" t="n">
        <v>0.39192072</v>
      </c>
      <c r="O37" s="18" t="n">
        <v>0.79305306</v>
      </c>
      <c r="P37" s="20" t="n">
        <v>0.14061226</v>
      </c>
      <c r="Q37" s="18" t="s">
        <v>182</v>
      </c>
      <c r="R37" s="20" t="s">
        <v>182</v>
      </c>
      <c r="S37" s="18" t="n">
        <v>0</v>
      </c>
      <c r="T37" s="20" t="n">
        <v>0</v>
      </c>
      <c r="U37" s="18" t="n">
        <v>0</v>
      </c>
      <c r="V37" s="20" t="n">
        <v>0</v>
      </c>
      <c r="W37" s="18" t="n">
        <v>11.27733456</v>
      </c>
      <c r="X37" s="20" t="n">
        <v>0.90354063</v>
      </c>
    </row>
    <row r="38" spans="1:24">
      <c r="A38" s="15" t="s">
        <v>213</v>
      </c>
      <c r="B38" s="17" t="n">
        <v>5860</v>
      </c>
      <c r="C38" s="18">
        <f>(75.0/B38*100)</f>
        <v/>
      </c>
      <c r="D38" s="19" t="n">
        <v>5785</v>
      </c>
      <c r="E38" s="18" t="n">
        <v>61.2487817</v>
      </c>
      <c r="F38" s="20" t="n">
        <v>1.21440333</v>
      </c>
      <c r="G38" s="18" t="n">
        <v>17.05737372</v>
      </c>
      <c r="H38" s="20" t="n">
        <v>0.63127213</v>
      </c>
      <c r="I38" s="18" t="n">
        <v>8.05595868</v>
      </c>
      <c r="J38" s="20" t="n">
        <v>0.42293753</v>
      </c>
      <c r="K38" s="18" t="n">
        <v>2.83379376</v>
      </c>
      <c r="L38" s="20" t="n">
        <v>0.29290815</v>
      </c>
      <c r="M38" s="18" t="n">
        <v>1.7723866</v>
      </c>
      <c r="N38" s="20" t="n">
        <v>0.23155659</v>
      </c>
      <c r="O38" s="18" t="n">
        <v>0.63992822</v>
      </c>
      <c r="P38" s="20" t="n">
        <v>0.12672711</v>
      </c>
      <c r="Q38" s="18" t="s">
        <v>182</v>
      </c>
      <c r="R38" s="20" t="s">
        <v>182</v>
      </c>
      <c r="S38" s="18" t="n">
        <v>0</v>
      </c>
      <c r="T38" s="20" t="n">
        <v>0</v>
      </c>
      <c r="U38" s="18" t="n">
        <v>0</v>
      </c>
      <c r="V38" s="20" t="n">
        <v>0</v>
      </c>
      <c r="W38" s="18" t="n">
        <v>8.391777319999999</v>
      </c>
      <c r="X38" s="20" t="n">
        <v>0.61354748</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19.68355456</v>
      </c>
      <c r="F40" s="20" t="n">
        <v>0.87754075</v>
      </c>
      <c r="G40" s="18" t="n">
        <v>27.34521878</v>
      </c>
      <c r="H40" s="20" t="n">
        <v>0.8388071</v>
      </c>
      <c r="I40" s="18" t="n">
        <v>24.0556922</v>
      </c>
      <c r="J40" s="20" t="n">
        <v>0.77805634</v>
      </c>
      <c r="K40" s="18" t="n">
        <v>8.880585440000001</v>
      </c>
      <c r="L40" s="20" t="n">
        <v>0.54687962</v>
      </c>
      <c r="M40" s="18" t="n">
        <v>4.32952442</v>
      </c>
      <c r="N40" s="20" t="n">
        <v>0.38646852</v>
      </c>
      <c r="O40" s="18" t="n">
        <v>0.41431395</v>
      </c>
      <c r="P40" s="20" t="n">
        <v>0.09618943000000001</v>
      </c>
      <c r="Q40" s="18" t="s">
        <v>182</v>
      </c>
      <c r="R40" s="20" t="s">
        <v>182</v>
      </c>
      <c r="S40" s="18" t="n">
        <v>9.01702427</v>
      </c>
      <c r="T40" s="20" t="n">
        <v>0.20109403</v>
      </c>
      <c r="U40" s="18" t="n">
        <v>0</v>
      </c>
      <c r="V40" s="20" t="n">
        <v>0</v>
      </c>
      <c r="W40" s="18" t="n">
        <v>6.27408639</v>
      </c>
      <c r="X40" s="20" t="n">
        <v>0.8170329200000001</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41.36981884</v>
      </c>
      <c r="F46" s="20" t="n">
        <v>1.06509389</v>
      </c>
      <c r="G46" s="18" t="n">
        <v>7.93418443</v>
      </c>
      <c r="H46" s="20" t="n">
        <v>0.2899671</v>
      </c>
      <c r="I46" s="18" t="n">
        <v>5.12113873</v>
      </c>
      <c r="J46" s="20" t="n">
        <v>0.23946439</v>
      </c>
      <c r="K46" s="18" t="n">
        <v>3.67601069</v>
      </c>
      <c r="L46" s="20" t="n">
        <v>0.18119529</v>
      </c>
      <c r="M46" s="18" t="n">
        <v>2.71845966</v>
      </c>
      <c r="N46" s="20" t="n">
        <v>0.14719156</v>
      </c>
      <c r="O46" s="18" t="n">
        <v>1.14332785</v>
      </c>
      <c r="P46" s="20" t="n">
        <v>0.10192954</v>
      </c>
      <c r="Q46" s="18" t="s">
        <v>182</v>
      </c>
      <c r="R46" s="20" t="s">
        <v>182</v>
      </c>
      <c r="S46" s="18" t="n">
        <v>0</v>
      </c>
      <c r="T46" s="20" t="n">
        <v>0</v>
      </c>
      <c r="U46" s="18" t="n">
        <v>0</v>
      </c>
      <c r="V46" s="20" t="n">
        <v>0</v>
      </c>
      <c r="W46" s="18" t="n">
        <v>38.03705979</v>
      </c>
      <c r="X46" s="20" t="n">
        <v>1.25382056</v>
      </c>
    </row>
    <row r="47" spans="1:24">
      <c r="A47" s="15" t="s">
        <v>222</v>
      </c>
      <c r="B47" s="17" t="n">
        <v>5928</v>
      </c>
      <c r="C47" s="18">
        <f>(197.0/B47*100)</f>
        <v/>
      </c>
      <c r="D47" s="19" t="n">
        <v>5731</v>
      </c>
      <c r="E47" s="18" t="n">
        <v>41.09024302</v>
      </c>
      <c r="F47" s="20" t="n">
        <v>1.41228693</v>
      </c>
      <c r="G47" s="18" t="n">
        <v>15.17142491</v>
      </c>
      <c r="H47" s="20" t="n">
        <v>0.60768258</v>
      </c>
      <c r="I47" s="18" t="n">
        <v>10.18212459</v>
      </c>
      <c r="J47" s="20" t="n">
        <v>0.47618298</v>
      </c>
      <c r="K47" s="18" t="n">
        <v>8.309969450000001</v>
      </c>
      <c r="L47" s="20" t="n">
        <v>0.32099157</v>
      </c>
      <c r="M47" s="18" t="n">
        <v>7.29519196</v>
      </c>
      <c r="N47" s="20" t="n">
        <v>0.4256511</v>
      </c>
      <c r="O47" s="18" t="n">
        <v>1.44739225</v>
      </c>
      <c r="P47" s="20" t="n">
        <v>0.18882754</v>
      </c>
      <c r="Q47" s="18" t="s">
        <v>182</v>
      </c>
      <c r="R47" s="20" t="s">
        <v>182</v>
      </c>
      <c r="S47" s="18" t="n">
        <v>0</v>
      </c>
      <c r="T47" s="20" t="n">
        <v>0</v>
      </c>
      <c r="U47" s="18" t="n">
        <v>0</v>
      </c>
      <c r="V47" s="20" t="n">
        <v>0</v>
      </c>
      <c r="W47" s="18" t="n">
        <v>16.50365381</v>
      </c>
      <c r="X47" s="20" t="n">
        <v>1.10988978</v>
      </c>
    </row>
    <row r="48" spans="1:24">
      <c r="A48" s="15" t="s">
        <v>223</v>
      </c>
      <c r="B48" s="17" t="n">
        <v>9841</v>
      </c>
      <c r="C48" s="18">
        <f>(19.0/B48*100)</f>
        <v/>
      </c>
      <c r="D48" s="19" t="n">
        <v>9822</v>
      </c>
      <c r="E48" s="18" t="n">
        <v>82.51210682999999</v>
      </c>
      <c r="F48" s="20" t="n">
        <v>0.87676037</v>
      </c>
      <c r="G48" s="18" t="n">
        <v>6.01927089</v>
      </c>
      <c r="H48" s="20" t="n">
        <v>0.33970182</v>
      </c>
      <c r="I48" s="18" t="n">
        <v>4.78196543</v>
      </c>
      <c r="J48" s="20" t="n">
        <v>0.41224782</v>
      </c>
      <c r="K48" s="18" t="n">
        <v>1.45630746</v>
      </c>
      <c r="L48" s="20" t="n">
        <v>0.15532877</v>
      </c>
      <c r="M48" s="18" t="n">
        <v>1.39524723</v>
      </c>
      <c r="N48" s="20" t="n">
        <v>0.16068972</v>
      </c>
      <c r="O48" s="18" t="n">
        <v>2.15559195</v>
      </c>
      <c r="P48" s="20" t="n">
        <v>0.33339127</v>
      </c>
      <c r="Q48" s="18" t="s">
        <v>182</v>
      </c>
      <c r="R48" s="20" t="s">
        <v>182</v>
      </c>
      <c r="S48" s="18" t="n">
        <v>0</v>
      </c>
      <c r="T48" s="20" t="n">
        <v>0</v>
      </c>
      <c r="U48" s="18" t="n">
        <v>0</v>
      </c>
      <c r="V48" s="20" t="n">
        <v>0</v>
      </c>
      <c r="W48" s="18" t="n">
        <v>1.67951021</v>
      </c>
      <c r="X48" s="20" t="n">
        <v>0.41816004</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44.71099124</v>
      </c>
      <c r="F50" s="20" t="n">
        <v>1.04333798</v>
      </c>
      <c r="G50" s="18" t="n">
        <v>18.11244266</v>
      </c>
      <c r="H50" s="20" t="n">
        <v>0.53888303</v>
      </c>
      <c r="I50" s="18" t="n">
        <v>14.82079503</v>
      </c>
      <c r="J50" s="20" t="n">
        <v>0.58220178</v>
      </c>
      <c r="K50" s="18" t="n">
        <v>8.216341480000001</v>
      </c>
      <c r="L50" s="20" t="n">
        <v>0.39954583</v>
      </c>
      <c r="M50" s="18" t="n">
        <v>4.43824026</v>
      </c>
      <c r="N50" s="20" t="n">
        <v>0.29311399</v>
      </c>
      <c r="O50" s="18" t="n">
        <v>1.75805608</v>
      </c>
      <c r="P50" s="20" t="n">
        <v>0.26628678</v>
      </c>
      <c r="Q50" s="18" t="s">
        <v>182</v>
      </c>
      <c r="R50" s="20" t="s">
        <v>182</v>
      </c>
      <c r="S50" s="18" t="n">
        <v>0</v>
      </c>
      <c r="T50" s="20" t="n">
        <v>0</v>
      </c>
      <c r="U50" s="18" t="n">
        <v>0</v>
      </c>
      <c r="V50" s="20" t="n">
        <v>0</v>
      </c>
      <c r="W50" s="18" t="n">
        <v>7.94313326</v>
      </c>
      <c r="X50" s="20" t="n">
        <v>0.71224702</v>
      </c>
    </row>
    <row r="51" spans="1:24">
      <c r="A51" s="15" t="s">
        <v>226</v>
      </c>
      <c r="B51" s="17" t="n">
        <v>6866</v>
      </c>
      <c r="C51" s="18">
        <f>(116.0/B51*100)</f>
        <v/>
      </c>
      <c r="D51" s="19" t="n">
        <v>6750</v>
      </c>
      <c r="E51" s="18" t="n">
        <v>41.00550408</v>
      </c>
      <c r="F51" s="20" t="n">
        <v>1.32844252</v>
      </c>
      <c r="G51" s="18" t="n">
        <v>14.73872355</v>
      </c>
      <c r="H51" s="20" t="n">
        <v>0.51552032</v>
      </c>
      <c r="I51" s="18" t="n">
        <v>10.91662113</v>
      </c>
      <c r="J51" s="20" t="n">
        <v>0.54786644</v>
      </c>
      <c r="K51" s="18" t="n">
        <v>6.06975536</v>
      </c>
      <c r="L51" s="20" t="n">
        <v>0.29957165</v>
      </c>
      <c r="M51" s="18" t="n">
        <v>4.75400417</v>
      </c>
      <c r="N51" s="20" t="n">
        <v>0.34884829</v>
      </c>
      <c r="O51" s="18" t="n">
        <v>0.58297253</v>
      </c>
      <c r="P51" s="20" t="n">
        <v>0.10102507</v>
      </c>
      <c r="Q51" s="18" t="s">
        <v>182</v>
      </c>
      <c r="R51" s="20" t="s">
        <v>182</v>
      </c>
      <c r="S51" s="18" t="n">
        <v>10.58088132</v>
      </c>
      <c r="T51" s="20" t="n">
        <v>0.6125338</v>
      </c>
      <c r="U51" s="18" t="n">
        <v>0</v>
      </c>
      <c r="V51" s="20" t="n">
        <v>0</v>
      </c>
      <c r="W51" s="18" t="n">
        <v>11.35153787</v>
      </c>
      <c r="X51" s="20" t="n">
        <v>1.2692807</v>
      </c>
    </row>
    <row r="52" spans="1:24">
      <c r="A52" s="15" t="s">
        <v>227</v>
      </c>
      <c r="B52" s="17" t="n">
        <v>5809</v>
      </c>
      <c r="C52" s="18">
        <f>(120.0/B52*100)</f>
        <v/>
      </c>
      <c r="D52" s="19" t="n">
        <v>5689</v>
      </c>
      <c r="E52" s="18" t="n">
        <v>66.33044328</v>
      </c>
      <c r="F52" s="20" t="n">
        <v>1.13508783</v>
      </c>
      <c r="G52" s="18" t="n">
        <v>12.65296254</v>
      </c>
      <c r="H52" s="20" t="n">
        <v>0.51394438</v>
      </c>
      <c r="I52" s="18" t="n">
        <v>8.543753410000001</v>
      </c>
      <c r="J52" s="20" t="n">
        <v>0.49708711</v>
      </c>
      <c r="K52" s="18" t="n">
        <v>3.86037778</v>
      </c>
      <c r="L52" s="20" t="n">
        <v>0.34349153</v>
      </c>
      <c r="M52" s="18" t="n">
        <v>2.63051119</v>
      </c>
      <c r="N52" s="20" t="n">
        <v>0.2271683</v>
      </c>
      <c r="O52" s="18" t="n">
        <v>0.34065656</v>
      </c>
      <c r="P52" s="20" t="n">
        <v>0.08847263</v>
      </c>
      <c r="Q52" s="18" t="s">
        <v>182</v>
      </c>
      <c r="R52" s="20" t="s">
        <v>182</v>
      </c>
      <c r="S52" s="18" t="n">
        <v>0</v>
      </c>
      <c r="T52" s="20" t="n">
        <v>0</v>
      </c>
      <c r="U52" s="18" t="n">
        <v>0</v>
      </c>
      <c r="V52" s="20" t="n">
        <v>0</v>
      </c>
      <c r="W52" s="18" t="n">
        <v>5.64129525</v>
      </c>
      <c r="X52" s="20" t="n">
        <v>0.55393638</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46.33336626</v>
      </c>
      <c r="F54" s="20" t="n">
        <v>1.40263035</v>
      </c>
      <c r="G54" s="18" t="n">
        <v>14.02229137</v>
      </c>
      <c r="H54" s="20" t="n">
        <v>0.76917574</v>
      </c>
      <c r="I54" s="18" t="n">
        <v>8.2074573</v>
      </c>
      <c r="J54" s="20" t="n">
        <v>0.52032071</v>
      </c>
      <c r="K54" s="18" t="n">
        <v>8.579478229999999</v>
      </c>
      <c r="L54" s="20" t="n">
        <v>0.54168947</v>
      </c>
      <c r="M54" s="18" t="n">
        <v>5.28868827</v>
      </c>
      <c r="N54" s="20" t="n">
        <v>0.37845498</v>
      </c>
      <c r="O54" s="18" t="n">
        <v>3.38301062</v>
      </c>
      <c r="P54" s="20" t="n">
        <v>0.32666021</v>
      </c>
      <c r="Q54" s="18" t="s">
        <v>182</v>
      </c>
      <c r="R54" s="20" t="s">
        <v>182</v>
      </c>
      <c r="S54" s="18" t="n">
        <v>0</v>
      </c>
      <c r="T54" s="20" t="n">
        <v>0</v>
      </c>
      <c r="U54" s="18" t="n">
        <v>0</v>
      </c>
      <c r="V54" s="20" t="n">
        <v>0</v>
      </c>
      <c r="W54" s="18" t="n">
        <v>14.18570796</v>
      </c>
      <c r="X54" s="20" t="n">
        <v>1.06497955</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51.75960297</v>
      </c>
      <c r="F56" s="20" t="n">
        <v>1.24421969</v>
      </c>
      <c r="G56" s="18" t="n">
        <v>25.67592645</v>
      </c>
      <c r="H56" s="20" t="n">
        <v>0.8347655899999999</v>
      </c>
      <c r="I56" s="18" t="n">
        <v>13.43453179</v>
      </c>
      <c r="J56" s="20" t="n">
        <v>0.72441139</v>
      </c>
      <c r="K56" s="18" t="n">
        <v>3.92790056</v>
      </c>
      <c r="L56" s="20" t="n">
        <v>0.31967175</v>
      </c>
      <c r="M56" s="18" t="n">
        <v>2.95357619</v>
      </c>
      <c r="N56" s="20" t="n">
        <v>0.2796105</v>
      </c>
      <c r="O56" s="18" t="n">
        <v>0.86031267</v>
      </c>
      <c r="P56" s="20" t="n">
        <v>0.13753162</v>
      </c>
      <c r="Q56" s="18" t="s">
        <v>182</v>
      </c>
      <c r="R56" s="20" t="s">
        <v>182</v>
      </c>
      <c r="S56" s="18" t="n">
        <v>0</v>
      </c>
      <c r="T56" s="20" t="n">
        <v>0</v>
      </c>
      <c r="U56" s="18" t="n">
        <v>0</v>
      </c>
      <c r="V56" s="20" t="n">
        <v>0</v>
      </c>
      <c r="W56" s="18" t="n">
        <v>1.38814938</v>
      </c>
      <c r="X56" s="20" t="n">
        <v>0.24219168</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60.28272216</v>
      </c>
      <c r="F61" s="20" t="n">
        <v>1.07037685</v>
      </c>
      <c r="G61" s="18" t="n">
        <v>14.1503204</v>
      </c>
      <c r="H61" s="20" t="n">
        <v>0.52318559</v>
      </c>
      <c r="I61" s="18" t="n">
        <v>9.90702712</v>
      </c>
      <c r="J61" s="20" t="n">
        <v>0.43915442</v>
      </c>
      <c r="K61" s="18" t="n">
        <v>5.18157052</v>
      </c>
      <c r="L61" s="20" t="n">
        <v>0.31227872</v>
      </c>
      <c r="M61" s="18" t="n">
        <v>3.76980997</v>
      </c>
      <c r="N61" s="20" t="n">
        <v>0.30075937</v>
      </c>
      <c r="O61" s="18" t="n">
        <v>1.1155177</v>
      </c>
      <c r="P61" s="20" t="n">
        <v>0.1589291</v>
      </c>
      <c r="Q61" s="18" t="s">
        <v>182</v>
      </c>
      <c r="R61" s="20" t="s">
        <v>182</v>
      </c>
      <c r="S61" s="18" t="n">
        <v>0</v>
      </c>
      <c r="T61" s="20" t="n">
        <v>0</v>
      </c>
      <c r="U61" s="18" t="n">
        <v>0</v>
      </c>
      <c r="V61" s="20" t="n">
        <v>0</v>
      </c>
      <c r="W61" s="18" t="n">
        <v>5.59303213</v>
      </c>
      <c r="X61" s="20" t="n">
        <v>0.65104982</v>
      </c>
    </row>
    <row r="62" spans="1:24">
      <c r="A62" s="15" t="s">
        <v>237</v>
      </c>
      <c r="B62" s="17" t="n">
        <v>4476</v>
      </c>
      <c r="C62" s="18">
        <f>(5.0/B62*100)</f>
        <v/>
      </c>
      <c r="D62" s="19" t="n">
        <v>4471</v>
      </c>
      <c r="E62" s="18" t="n">
        <v>53.49239787</v>
      </c>
      <c r="F62" s="20" t="n">
        <v>0.71494216</v>
      </c>
      <c r="G62" s="18" t="n">
        <v>23.27375231</v>
      </c>
      <c r="H62" s="20" t="n">
        <v>0.64357556</v>
      </c>
      <c r="I62" s="18" t="n">
        <v>15.90504076</v>
      </c>
      <c r="J62" s="20" t="n">
        <v>0.50286816</v>
      </c>
      <c r="K62" s="18" t="n">
        <v>3.00139479</v>
      </c>
      <c r="L62" s="20" t="n">
        <v>0.25089148</v>
      </c>
      <c r="M62" s="18" t="n">
        <v>3.05047608</v>
      </c>
      <c r="N62" s="20" t="n">
        <v>0.22815531</v>
      </c>
      <c r="O62" s="18" t="n">
        <v>0.58527585</v>
      </c>
      <c r="P62" s="20" t="n">
        <v>0.13101018</v>
      </c>
      <c r="Q62" s="18" t="s">
        <v>182</v>
      </c>
      <c r="R62" s="20" t="s">
        <v>182</v>
      </c>
      <c r="S62" s="18" t="n">
        <v>0</v>
      </c>
      <c r="T62" s="20" t="n">
        <v>0</v>
      </c>
      <c r="U62" s="18" t="n">
        <v>0</v>
      </c>
      <c r="V62" s="20" t="n">
        <v>0</v>
      </c>
      <c r="W62" s="18" t="n">
        <v>0.69166234</v>
      </c>
      <c r="X62" s="20" t="n">
        <v>0.09323061000000001</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54.53000188</v>
      </c>
      <c r="F67" s="20" t="n">
        <v>1.14201471</v>
      </c>
      <c r="G67" s="18" t="n">
        <v>18.19222203</v>
      </c>
      <c r="H67" s="20" t="n">
        <v>0.70424317</v>
      </c>
      <c r="I67" s="18" t="n">
        <v>11.99220117</v>
      </c>
      <c r="J67" s="20" t="n">
        <v>0.56300518</v>
      </c>
      <c r="K67" s="18" t="n">
        <v>3.8733033</v>
      </c>
      <c r="L67" s="20" t="n">
        <v>0.27214018</v>
      </c>
      <c r="M67" s="18" t="n">
        <v>1.91610324</v>
      </c>
      <c r="N67" s="20" t="n">
        <v>0.20124257</v>
      </c>
      <c r="O67" s="18" t="n">
        <v>4.38091338</v>
      </c>
      <c r="P67" s="20" t="n">
        <v>0.35305959</v>
      </c>
      <c r="Q67" s="18" t="s">
        <v>182</v>
      </c>
      <c r="R67" s="20" t="s">
        <v>182</v>
      </c>
      <c r="S67" s="18" t="n">
        <v>0</v>
      </c>
      <c r="T67" s="20" t="n">
        <v>0</v>
      </c>
      <c r="U67" s="18" t="n">
        <v>0</v>
      </c>
      <c r="V67" s="20" t="n">
        <v>0</v>
      </c>
      <c r="W67" s="18" t="n">
        <v>5.11525501</v>
      </c>
      <c r="X67" s="20" t="n">
        <v>0.33447311</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46.9411553</v>
      </c>
      <c r="F70" s="20" t="n">
        <v>0.83133819</v>
      </c>
      <c r="G70" s="18" t="n">
        <v>16.7019378</v>
      </c>
      <c r="H70" s="20" t="n">
        <v>0.58558284</v>
      </c>
      <c r="I70" s="18" t="n">
        <v>13.86584991</v>
      </c>
      <c r="J70" s="20" t="n">
        <v>0.58768531</v>
      </c>
      <c r="K70" s="18" t="n">
        <v>9.37344987</v>
      </c>
      <c r="L70" s="20" t="n">
        <v>0.47905564</v>
      </c>
      <c r="M70" s="18" t="n">
        <v>5.41308491</v>
      </c>
      <c r="N70" s="20" t="n">
        <v>0.40330916</v>
      </c>
      <c r="O70" s="18" t="n">
        <v>0.78554432</v>
      </c>
      <c r="P70" s="20" t="n">
        <v>0.1032537</v>
      </c>
      <c r="Q70" s="18" t="s">
        <v>182</v>
      </c>
      <c r="R70" s="20" t="s">
        <v>182</v>
      </c>
      <c r="S70" s="18" t="n">
        <v>0</v>
      </c>
      <c r="T70" s="20" t="n">
        <v>0</v>
      </c>
      <c r="U70" s="18" t="n">
        <v>0</v>
      </c>
      <c r="V70" s="20" t="n">
        <v>0</v>
      </c>
      <c r="W70" s="18" t="n">
        <v>6.91897788</v>
      </c>
      <c r="X70" s="20" t="n">
        <v>0.54384087</v>
      </c>
    </row>
    <row r="71" spans="1:24">
      <c r="A71" s="15" t="s">
        <v>246</v>
      </c>
      <c r="B71" s="17" t="n">
        <v>6115</v>
      </c>
      <c r="C71" s="18">
        <f>(122.0/B71*100)</f>
        <v/>
      </c>
      <c r="D71" s="19" t="n">
        <v>5993</v>
      </c>
      <c r="E71" s="18" t="n">
        <v>48.8454243</v>
      </c>
      <c r="F71" s="20" t="n">
        <v>0.94178166</v>
      </c>
      <c r="G71" s="18" t="n">
        <v>28.16677296</v>
      </c>
      <c r="H71" s="20" t="n">
        <v>0.5898847</v>
      </c>
      <c r="I71" s="18" t="n">
        <v>13.08638635</v>
      </c>
      <c r="J71" s="20" t="n">
        <v>0.4433725</v>
      </c>
      <c r="K71" s="18" t="n">
        <v>4.61214989</v>
      </c>
      <c r="L71" s="20" t="n">
        <v>0.3312726</v>
      </c>
      <c r="M71" s="18" t="n">
        <v>3.4274335</v>
      </c>
      <c r="N71" s="20" t="n">
        <v>0.61511916</v>
      </c>
      <c r="O71" s="18" t="n">
        <v>0.43884807</v>
      </c>
      <c r="P71" s="20" t="n">
        <v>0.07817638</v>
      </c>
      <c r="Q71" s="18" t="s">
        <v>182</v>
      </c>
      <c r="R71" s="20" t="s">
        <v>182</v>
      </c>
      <c r="S71" s="18" t="n">
        <v>0</v>
      </c>
      <c r="T71" s="20" t="n">
        <v>0</v>
      </c>
      <c r="U71" s="18" t="n">
        <v>0</v>
      </c>
      <c r="V71" s="20" t="n">
        <v>0</v>
      </c>
      <c r="W71" s="18" t="n">
        <v>1.42298494</v>
      </c>
      <c r="X71" s="20" t="n">
        <v>0.14800967</v>
      </c>
    </row>
    <row r="72" spans="1:24">
      <c r="A72" s="15" t="s">
        <v>247</v>
      </c>
      <c r="B72" s="17" t="n">
        <v>7708</v>
      </c>
      <c r="C72" s="18">
        <f>(9.0/B72*100)</f>
        <v/>
      </c>
      <c r="D72" s="19" t="n">
        <v>7699</v>
      </c>
      <c r="E72" s="18" t="n">
        <v>60.89490021</v>
      </c>
      <c r="F72" s="20" t="n">
        <v>1.16929337</v>
      </c>
      <c r="G72" s="18" t="n">
        <v>21.21318657</v>
      </c>
      <c r="H72" s="20" t="n">
        <v>0.79896594</v>
      </c>
      <c r="I72" s="18" t="n">
        <v>14.49380881</v>
      </c>
      <c r="J72" s="20" t="n">
        <v>0.78861209</v>
      </c>
      <c r="K72" s="18" t="n">
        <v>1.1893136</v>
      </c>
      <c r="L72" s="20" t="n">
        <v>0.13427908</v>
      </c>
      <c r="M72" s="18" t="n">
        <v>1.19520491</v>
      </c>
      <c r="N72" s="20" t="n">
        <v>0.14685434</v>
      </c>
      <c r="O72" s="18" t="n">
        <v>0.58568115</v>
      </c>
      <c r="P72" s="20" t="n">
        <v>0.09795208</v>
      </c>
      <c r="Q72" s="18" t="s">
        <v>182</v>
      </c>
      <c r="R72" s="20" t="s">
        <v>182</v>
      </c>
      <c r="S72" s="18" t="n">
        <v>0</v>
      </c>
      <c r="T72" s="20" t="n">
        <v>0</v>
      </c>
      <c r="U72" s="18" t="n">
        <v>0</v>
      </c>
      <c r="V72" s="20" t="n">
        <v>0</v>
      </c>
      <c r="W72" s="18" t="n">
        <v>0.42790475</v>
      </c>
      <c r="X72" s="20" t="n">
        <v>0.08227595</v>
      </c>
    </row>
    <row r="73" spans="1:24">
      <c r="A73" s="15" t="s">
        <v>248</v>
      </c>
      <c r="B73" s="17" t="n">
        <v>8249</v>
      </c>
      <c r="C73" s="18">
        <f>(254.0/B73*100)</f>
        <v/>
      </c>
      <c r="D73" s="19" t="n">
        <v>7995</v>
      </c>
      <c r="E73" s="18" t="n">
        <v>28.19004246</v>
      </c>
      <c r="F73" s="20" t="n">
        <v>0.79964687</v>
      </c>
      <c r="G73" s="18" t="n">
        <v>22.72917025</v>
      </c>
      <c r="H73" s="20" t="n">
        <v>0.58217412</v>
      </c>
      <c r="I73" s="18" t="n">
        <v>26.67594558</v>
      </c>
      <c r="J73" s="20" t="n">
        <v>0.6926169</v>
      </c>
      <c r="K73" s="18" t="n">
        <v>12.79549715</v>
      </c>
      <c r="L73" s="20" t="n">
        <v>0.47203667</v>
      </c>
      <c r="M73" s="18" t="n">
        <v>5.12246523</v>
      </c>
      <c r="N73" s="20" t="n">
        <v>0.31147832</v>
      </c>
      <c r="O73" s="18" t="n">
        <v>2.49319758</v>
      </c>
      <c r="P73" s="20" t="n">
        <v>0.25083842</v>
      </c>
      <c r="Q73" s="18" t="s">
        <v>182</v>
      </c>
      <c r="R73" s="20" t="s">
        <v>182</v>
      </c>
      <c r="S73" s="18" t="n">
        <v>0</v>
      </c>
      <c r="T73" s="20" t="n">
        <v>0</v>
      </c>
      <c r="U73" s="18" t="n">
        <v>0</v>
      </c>
      <c r="V73" s="20" t="n">
        <v>0</v>
      </c>
      <c r="W73" s="18" t="n">
        <v>1.99368175</v>
      </c>
      <c r="X73" s="20" t="n">
        <v>0.21443104</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42.60980888</v>
      </c>
      <c r="F77" s="20" t="n">
        <v>1.05025768</v>
      </c>
      <c r="G77" s="18" t="n">
        <v>11.65142676</v>
      </c>
      <c r="H77" s="20" t="n">
        <v>0.54865378</v>
      </c>
      <c r="I77" s="18" t="n">
        <v>9.182064520000001</v>
      </c>
      <c r="J77" s="20" t="n">
        <v>0.43025337</v>
      </c>
      <c r="K77" s="18" t="n">
        <v>7.74769825</v>
      </c>
      <c r="L77" s="20" t="n">
        <v>0.38978934</v>
      </c>
      <c r="M77" s="18" t="n">
        <v>5.40800091</v>
      </c>
      <c r="N77" s="20" t="n">
        <v>0.32221589</v>
      </c>
      <c r="O77" s="18" t="n">
        <v>0.99214498</v>
      </c>
      <c r="P77" s="20" t="n">
        <v>0.1174622</v>
      </c>
      <c r="Q77" s="18" t="s">
        <v>182</v>
      </c>
      <c r="R77" s="20" t="s">
        <v>182</v>
      </c>
      <c r="S77" s="18" t="n">
        <v>0</v>
      </c>
      <c r="T77" s="20" t="n">
        <v>0</v>
      </c>
      <c r="U77" s="18" t="n">
        <v>0</v>
      </c>
      <c r="V77" s="20" t="n">
        <v>0</v>
      </c>
      <c r="W77" s="18" t="n">
        <v>22.4088557</v>
      </c>
      <c r="X77" s="20" t="n">
        <v>1.02194476</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61.xml><?xml version="1.0" encoding="utf-8"?>
<worksheet xmlns="http://schemas.openxmlformats.org/spreadsheetml/2006/main">
  <sheetPr>
    <outlinePr summaryBelow="1" summaryRight="1"/>
    <pageSetUpPr/>
  </sheetPr>
  <dimension ref="A1:X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163</v>
      </c>
    </row>
    <row r="2" spans="1:24">
      <c r="A2" s="5" t="s">
        <v>348</v>
      </c>
    </row>
    <row customHeight="1" ht="30" r="4" spans="1:24">
      <c r="A4" s="6" t="n"/>
      <c r="B4" s="7" t="s">
        <v>165</v>
      </c>
      <c r="C4" s="7" t="s">
        <v>166</v>
      </c>
      <c r="D4" s="8" t="s">
        <v>165</v>
      </c>
      <c r="E4" s="9" t="s">
        <v>312</v>
      </c>
      <c r="F4" s="10" t="n"/>
      <c r="G4" s="9" t="s">
        <v>313</v>
      </c>
      <c r="H4" s="10" t="n"/>
      <c r="I4" s="9" t="s">
        <v>314</v>
      </c>
      <c r="J4" s="10" t="n"/>
      <c r="K4" s="9" t="s">
        <v>315</v>
      </c>
      <c r="L4" s="10" t="n"/>
      <c r="M4" s="9" t="s">
        <v>316</v>
      </c>
      <c r="N4" s="10" t="n"/>
      <c r="O4" s="9" t="s">
        <v>170</v>
      </c>
      <c r="P4" s="10" t="n"/>
      <c r="Q4" s="9" t="s">
        <v>171</v>
      </c>
      <c r="R4" s="10" t="n"/>
      <c r="S4" s="9" t="s">
        <v>172</v>
      </c>
      <c r="T4" s="10" t="n"/>
      <c r="U4" s="9" t="s">
        <v>173</v>
      </c>
      <c r="V4" s="10" t="n"/>
      <c r="W4" s="9" t="s">
        <v>174</v>
      </c>
      <c r="X4" s="10" t="n"/>
    </row>
    <row r="5" spans="1:24">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c r="W5" s="12" t="s">
        <v>178</v>
      </c>
      <c r="X5" s="11" t="s">
        <v>179</v>
      </c>
    </row>
    <row r="6" spans="1:24">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181</v>
      </c>
      <c r="B7" s="17" t="n">
        <v>14530</v>
      </c>
      <c r="C7" s="18">
        <f>(1415.0/B7*100)</f>
        <v/>
      </c>
      <c r="D7" s="19" t="n">
        <v>13115</v>
      </c>
      <c r="E7" s="18" t="n">
        <v>26.82525165</v>
      </c>
      <c r="F7" s="20" t="n">
        <v>0.55643299</v>
      </c>
      <c r="G7" s="18" t="n">
        <v>21.84346339</v>
      </c>
      <c r="H7" s="20" t="n">
        <v>0.5520272000000001</v>
      </c>
      <c r="I7" s="18" t="n">
        <v>20.8215009</v>
      </c>
      <c r="J7" s="20" t="n">
        <v>0.51754265</v>
      </c>
      <c r="K7" s="18" t="n">
        <v>12.37837077</v>
      </c>
      <c r="L7" s="20" t="n">
        <v>0.37310175</v>
      </c>
      <c r="M7" s="18" t="n">
        <v>7.83619747</v>
      </c>
      <c r="N7" s="20" t="n">
        <v>0.36792897</v>
      </c>
      <c r="O7" s="18" t="n">
        <v>0.69382931</v>
      </c>
      <c r="P7" s="20" t="n">
        <v>0.0906033</v>
      </c>
      <c r="Q7" s="18" t="s">
        <v>182</v>
      </c>
      <c r="R7" s="20" t="s">
        <v>182</v>
      </c>
      <c r="S7" s="18" t="n">
        <v>0</v>
      </c>
      <c r="T7" s="20" t="n">
        <v>0</v>
      </c>
      <c r="U7" s="18" t="n">
        <v>0</v>
      </c>
      <c r="V7" s="20" t="n">
        <v>0</v>
      </c>
      <c r="W7" s="18" t="n">
        <v>9.6013865</v>
      </c>
      <c r="X7" s="20" t="n">
        <v>0.54169277</v>
      </c>
    </row>
    <row r="8" spans="1:24">
      <c r="A8" s="15" t="s">
        <v>183</v>
      </c>
      <c r="B8" s="17" t="n">
        <v>7007</v>
      </c>
      <c r="C8" s="18">
        <f>(206.0/B8*100)</f>
        <v/>
      </c>
      <c r="D8" s="19" t="n">
        <v>6801</v>
      </c>
      <c r="E8" s="18" t="n">
        <v>49.33310417</v>
      </c>
      <c r="F8" s="20" t="n">
        <v>0.90597296</v>
      </c>
      <c r="G8" s="18" t="n">
        <v>21.81302366</v>
      </c>
      <c r="H8" s="20" t="n">
        <v>0.71207046</v>
      </c>
      <c r="I8" s="18" t="n">
        <v>12.39654111</v>
      </c>
      <c r="J8" s="20" t="n">
        <v>0.53671959</v>
      </c>
      <c r="K8" s="18" t="n">
        <v>4.6139625</v>
      </c>
      <c r="L8" s="20" t="n">
        <v>0.36315838</v>
      </c>
      <c r="M8" s="18" t="n">
        <v>3.43793638</v>
      </c>
      <c r="N8" s="20" t="n">
        <v>0.31352187</v>
      </c>
      <c r="O8" s="18" t="n">
        <v>0.38792697</v>
      </c>
      <c r="P8" s="20" t="n">
        <v>0.1017102</v>
      </c>
      <c r="Q8" s="18" t="s">
        <v>182</v>
      </c>
      <c r="R8" s="20" t="s">
        <v>182</v>
      </c>
      <c r="S8" s="18" t="n">
        <v>0.48688679</v>
      </c>
      <c r="T8" s="20" t="n">
        <v>0.11989486</v>
      </c>
      <c r="U8" s="18" t="n">
        <v>0</v>
      </c>
      <c r="V8" s="20" t="n">
        <v>0</v>
      </c>
      <c r="W8" s="18" t="n">
        <v>7.53061843</v>
      </c>
      <c r="X8" s="20" t="n">
        <v>0.5209697</v>
      </c>
    </row>
    <row r="9" spans="1:24">
      <c r="A9" s="15" t="s">
        <v>184</v>
      </c>
      <c r="B9" s="17" t="n">
        <v>9651</v>
      </c>
      <c r="C9" s="18">
        <f>(603.0/B9*100)</f>
        <v/>
      </c>
      <c r="D9" s="19" t="n">
        <v>9048</v>
      </c>
      <c r="E9" s="18" t="n">
        <v>47.26349712</v>
      </c>
      <c r="F9" s="20" t="n">
        <v>0.86650349</v>
      </c>
      <c r="G9" s="18" t="n">
        <v>25.73222974</v>
      </c>
      <c r="H9" s="20" t="n">
        <v>0.66346092</v>
      </c>
      <c r="I9" s="18" t="n">
        <v>9.617769640000001</v>
      </c>
      <c r="J9" s="20" t="n">
        <v>0.43014505</v>
      </c>
      <c r="K9" s="18" t="n">
        <v>3.60446371</v>
      </c>
      <c r="L9" s="20" t="n">
        <v>0.23002077</v>
      </c>
      <c r="M9" s="18" t="n">
        <v>2.71208632</v>
      </c>
      <c r="N9" s="20" t="n">
        <v>0.20781838</v>
      </c>
      <c r="O9" s="18" t="n">
        <v>0.05041086</v>
      </c>
      <c r="P9" s="20" t="n">
        <v>0.02005547</v>
      </c>
      <c r="Q9" s="18" t="s">
        <v>182</v>
      </c>
      <c r="R9" s="20" t="s">
        <v>182</v>
      </c>
      <c r="S9" s="18" t="n">
        <v>3.17680346</v>
      </c>
      <c r="T9" s="20" t="n">
        <v>0.56721648</v>
      </c>
      <c r="U9" s="18" t="n">
        <v>0</v>
      </c>
      <c r="V9" s="20" t="n">
        <v>0</v>
      </c>
      <c r="W9" s="18" t="n">
        <v>7.84273915</v>
      </c>
      <c r="X9" s="20" t="n">
        <v>0.59069885</v>
      </c>
    </row>
    <row r="10" spans="1:24">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n">
        <v>0</v>
      </c>
      <c r="P10" s="20" t="n">
        <v>0</v>
      </c>
      <c r="Q10" s="18" t="s">
        <v>182</v>
      </c>
      <c r="R10" s="20" t="s">
        <v>182</v>
      </c>
      <c r="S10" s="18" t="n">
        <v>100</v>
      </c>
      <c r="T10" s="20" t="n">
        <v>0</v>
      </c>
      <c r="U10" s="18" t="n">
        <v>0</v>
      </c>
      <c r="V10" s="20" t="n">
        <v>0</v>
      </c>
      <c r="W10" s="18" t="n">
        <v>0</v>
      </c>
      <c r="X10" s="20" t="n">
        <v>0</v>
      </c>
    </row>
    <row r="11" spans="1:24">
      <c r="A11" s="15" t="s">
        <v>186</v>
      </c>
      <c r="B11" s="17" t="n">
        <v>7053</v>
      </c>
      <c r="C11" s="18">
        <f>(143.0/B11*100)</f>
        <v/>
      </c>
      <c r="D11" s="19" t="n">
        <v>6910</v>
      </c>
      <c r="E11" s="18" t="n">
        <v>33.41484431</v>
      </c>
      <c r="F11" s="20" t="n">
        <v>1.29870498</v>
      </c>
      <c r="G11" s="18" t="n">
        <v>27.6312859</v>
      </c>
      <c r="H11" s="20" t="n">
        <v>0.99386923</v>
      </c>
      <c r="I11" s="18" t="n">
        <v>19.50343069</v>
      </c>
      <c r="J11" s="20" t="n">
        <v>0.97898466</v>
      </c>
      <c r="K11" s="18" t="n">
        <v>6.07132031</v>
      </c>
      <c r="L11" s="20" t="n">
        <v>0.41145253</v>
      </c>
      <c r="M11" s="18" t="n">
        <v>3.53763941</v>
      </c>
      <c r="N11" s="20" t="n">
        <v>0.31101029</v>
      </c>
      <c r="O11" s="18" t="n">
        <v>0.5135561</v>
      </c>
      <c r="P11" s="20" t="n">
        <v>0.12399462</v>
      </c>
      <c r="Q11" s="18" t="s">
        <v>182</v>
      </c>
      <c r="R11" s="20" t="s">
        <v>182</v>
      </c>
      <c r="S11" s="18" t="n">
        <v>0</v>
      </c>
      <c r="T11" s="20" t="n">
        <v>0</v>
      </c>
      <c r="U11" s="18" t="n">
        <v>0</v>
      </c>
      <c r="V11" s="20" t="n">
        <v>0</v>
      </c>
      <c r="W11" s="18" t="n">
        <v>9.327923269999999</v>
      </c>
      <c r="X11" s="20" t="n">
        <v>0.83023305</v>
      </c>
    </row>
    <row r="12" spans="1:24">
      <c r="A12" s="15" t="s">
        <v>187</v>
      </c>
      <c r="B12" s="17" t="n">
        <v>6894</v>
      </c>
      <c r="C12" s="18">
        <f>(128.0/B12*100)</f>
        <v/>
      </c>
      <c r="D12" s="19" t="n">
        <v>6766</v>
      </c>
      <c r="E12" s="18" t="n">
        <v>38.78718124</v>
      </c>
      <c r="F12" s="20" t="n">
        <v>0.82973652</v>
      </c>
      <c r="G12" s="18" t="n">
        <v>19.23962488</v>
      </c>
      <c r="H12" s="20" t="n">
        <v>0.67262638</v>
      </c>
      <c r="I12" s="18" t="n">
        <v>13.48199465</v>
      </c>
      <c r="J12" s="20" t="n">
        <v>0.46973102</v>
      </c>
      <c r="K12" s="18" t="n">
        <v>9.60969259</v>
      </c>
      <c r="L12" s="20" t="n">
        <v>0.40183939</v>
      </c>
      <c r="M12" s="18" t="n">
        <v>10.17985731</v>
      </c>
      <c r="N12" s="20" t="n">
        <v>0.48638735</v>
      </c>
      <c r="O12" s="18" t="n">
        <v>0.27950138</v>
      </c>
      <c r="P12" s="20" t="n">
        <v>0.06468574000000001</v>
      </c>
      <c r="Q12" s="18" t="s">
        <v>182</v>
      </c>
      <c r="R12" s="20" t="s">
        <v>182</v>
      </c>
      <c r="S12" s="18" t="n">
        <v>2.37582273</v>
      </c>
      <c r="T12" s="20" t="n">
        <v>0.5983856</v>
      </c>
      <c r="U12" s="18" t="n">
        <v>0</v>
      </c>
      <c r="V12" s="20" t="n">
        <v>0</v>
      </c>
      <c r="W12" s="18" t="n">
        <v>6.04632521</v>
      </c>
      <c r="X12" s="20" t="n">
        <v>0.5112644</v>
      </c>
    </row>
    <row r="13" spans="1:24">
      <c r="A13" s="15" t="s">
        <v>188</v>
      </c>
      <c r="B13" s="17" t="n">
        <v>7161</v>
      </c>
      <c r="C13" s="18">
        <f>(341.0/B13*100)</f>
        <v/>
      </c>
      <c r="D13" s="19" t="n">
        <v>6820</v>
      </c>
      <c r="E13" s="18" t="n">
        <v>38.97453215</v>
      </c>
      <c r="F13" s="20" t="n">
        <v>1.06314481</v>
      </c>
      <c r="G13" s="18" t="n">
        <v>14.45761803</v>
      </c>
      <c r="H13" s="20" t="n">
        <v>0.60190677</v>
      </c>
      <c r="I13" s="18" t="n">
        <v>16.11448315</v>
      </c>
      <c r="J13" s="20" t="n">
        <v>0.61534445</v>
      </c>
      <c r="K13" s="18" t="n">
        <v>12.06460946</v>
      </c>
      <c r="L13" s="20" t="n">
        <v>0.5718017</v>
      </c>
      <c r="M13" s="18" t="n">
        <v>7.5831458</v>
      </c>
      <c r="N13" s="20" t="n">
        <v>0.39474128</v>
      </c>
      <c r="O13" s="18" t="n">
        <v>0.21774859</v>
      </c>
      <c r="P13" s="20" t="n">
        <v>0.05258812</v>
      </c>
      <c r="Q13" s="18" t="s">
        <v>182</v>
      </c>
      <c r="R13" s="20" t="s">
        <v>182</v>
      </c>
      <c r="S13" s="18" t="n">
        <v>4.20553962</v>
      </c>
      <c r="T13" s="20" t="n">
        <v>0.48329408</v>
      </c>
      <c r="U13" s="18" t="n">
        <v>0</v>
      </c>
      <c r="V13" s="20" t="n">
        <v>0</v>
      </c>
      <c r="W13" s="18" t="n">
        <v>6.38232321</v>
      </c>
      <c r="X13" s="20" t="n">
        <v>0.50990797</v>
      </c>
    </row>
    <row r="14" spans="1:24">
      <c r="A14" s="15" t="s">
        <v>189</v>
      </c>
      <c r="B14" s="17" t="n">
        <v>5587</v>
      </c>
      <c r="C14" s="18">
        <f>(201.0/B14*100)</f>
        <v/>
      </c>
      <c r="D14" s="19" t="n">
        <v>5386</v>
      </c>
      <c r="E14" s="18" t="n">
        <v>57.64582516</v>
      </c>
      <c r="F14" s="20" t="n">
        <v>1.00560619</v>
      </c>
      <c r="G14" s="18" t="n">
        <v>23.32608794</v>
      </c>
      <c r="H14" s="20" t="n">
        <v>0.77312629</v>
      </c>
      <c r="I14" s="18" t="n">
        <v>8.8938361</v>
      </c>
      <c r="J14" s="20" t="n">
        <v>0.53458832</v>
      </c>
      <c r="K14" s="18" t="n">
        <v>3.91529643</v>
      </c>
      <c r="L14" s="20" t="n">
        <v>0.26230234</v>
      </c>
      <c r="M14" s="18" t="n">
        <v>2.99399457</v>
      </c>
      <c r="N14" s="20" t="n">
        <v>0.24413215</v>
      </c>
      <c r="O14" s="18" t="n">
        <v>0.61572988</v>
      </c>
      <c r="P14" s="20" t="n">
        <v>0.11404204</v>
      </c>
      <c r="Q14" s="18" t="s">
        <v>182</v>
      </c>
      <c r="R14" s="20" t="s">
        <v>182</v>
      </c>
      <c r="S14" s="18" t="n">
        <v>0</v>
      </c>
      <c r="T14" s="20" t="n">
        <v>0</v>
      </c>
      <c r="U14" s="18" t="n">
        <v>0</v>
      </c>
      <c r="V14" s="20" t="n">
        <v>0</v>
      </c>
      <c r="W14" s="18" t="n">
        <v>2.60922992</v>
      </c>
      <c r="X14" s="20" t="n">
        <v>0.2264337</v>
      </c>
    </row>
    <row r="15" spans="1:24">
      <c r="A15" s="15" t="s">
        <v>190</v>
      </c>
      <c r="B15" s="17" t="n">
        <v>5882</v>
      </c>
      <c r="C15" s="18">
        <f>(167.0/B15*100)</f>
        <v/>
      </c>
      <c r="D15" s="19" t="n">
        <v>5715</v>
      </c>
      <c r="E15" s="18" t="n">
        <v>40.52919341</v>
      </c>
      <c r="F15" s="20" t="n">
        <v>1.17835526</v>
      </c>
      <c r="G15" s="18" t="n">
        <v>37.71674215</v>
      </c>
      <c r="H15" s="20" t="n">
        <v>1.06164179</v>
      </c>
      <c r="I15" s="18" t="n">
        <v>10.81749466</v>
      </c>
      <c r="J15" s="20" t="n">
        <v>0.50143824</v>
      </c>
      <c r="K15" s="18" t="n">
        <v>2.85337306</v>
      </c>
      <c r="L15" s="20" t="n">
        <v>0.24245189</v>
      </c>
      <c r="M15" s="18" t="n">
        <v>1.9472735</v>
      </c>
      <c r="N15" s="20" t="n">
        <v>0.20643145</v>
      </c>
      <c r="O15" s="18" t="n">
        <v>0.47262715</v>
      </c>
      <c r="P15" s="20" t="n">
        <v>0.10679646</v>
      </c>
      <c r="Q15" s="18" t="s">
        <v>182</v>
      </c>
      <c r="R15" s="20" t="s">
        <v>182</v>
      </c>
      <c r="S15" s="18" t="n">
        <v>1.03280075</v>
      </c>
      <c r="T15" s="20" t="n">
        <v>0.4629403</v>
      </c>
      <c r="U15" s="18" t="n">
        <v>0</v>
      </c>
      <c r="V15" s="20" t="n">
        <v>0</v>
      </c>
      <c r="W15" s="18" t="n">
        <v>4.63049531</v>
      </c>
      <c r="X15" s="20" t="n">
        <v>0.49504237</v>
      </c>
    </row>
    <row r="16" spans="1:24">
      <c r="A16" s="15" t="s">
        <v>191</v>
      </c>
      <c r="B16" s="17" t="n">
        <v>6108</v>
      </c>
      <c r="C16" s="18">
        <f>(274.0/B16*100)</f>
        <v/>
      </c>
      <c r="D16" s="19" t="n">
        <v>5834</v>
      </c>
      <c r="E16" s="18" t="n">
        <v>39.13465015</v>
      </c>
      <c r="F16" s="20" t="n">
        <v>0.9511650699999999</v>
      </c>
      <c r="G16" s="18" t="n">
        <v>28.60643312</v>
      </c>
      <c r="H16" s="20" t="n">
        <v>0.70013065</v>
      </c>
      <c r="I16" s="18" t="n">
        <v>13.57931546</v>
      </c>
      <c r="J16" s="20" t="n">
        <v>0.57817803</v>
      </c>
      <c r="K16" s="18" t="n">
        <v>4.47983742</v>
      </c>
      <c r="L16" s="20" t="n">
        <v>0.3475655</v>
      </c>
      <c r="M16" s="18" t="n">
        <v>3.50758161</v>
      </c>
      <c r="N16" s="20" t="n">
        <v>0.26847518</v>
      </c>
      <c r="O16" s="18" t="n">
        <v>0.51490032</v>
      </c>
      <c r="P16" s="20" t="n">
        <v>0.08787782</v>
      </c>
      <c r="Q16" s="18" t="s">
        <v>182</v>
      </c>
      <c r="R16" s="20" t="s">
        <v>182</v>
      </c>
      <c r="S16" s="18" t="n">
        <v>0</v>
      </c>
      <c r="T16" s="20" t="n">
        <v>0</v>
      </c>
      <c r="U16" s="18" t="n">
        <v>0</v>
      </c>
      <c r="V16" s="20" t="n">
        <v>0</v>
      </c>
      <c r="W16" s="18" t="n">
        <v>10.17728193</v>
      </c>
      <c r="X16" s="20" t="n">
        <v>0.73375347</v>
      </c>
    </row>
    <row r="17" spans="1:24">
      <c r="A17" s="15" t="s">
        <v>192</v>
      </c>
      <c r="B17" s="17" t="n">
        <v>6504</v>
      </c>
      <c r="C17" s="18">
        <f>(810.0/B17*100)</f>
        <v/>
      </c>
      <c r="D17" s="19" t="n">
        <v>5694</v>
      </c>
      <c r="E17" s="18" t="n">
        <v>52.06153903</v>
      </c>
      <c r="F17" s="20" t="n">
        <v>0.9916063899999999</v>
      </c>
      <c r="G17" s="18" t="n">
        <v>28.29697616</v>
      </c>
      <c r="H17" s="20" t="n">
        <v>0.93662247</v>
      </c>
      <c r="I17" s="18" t="n">
        <v>8.617788150000001</v>
      </c>
      <c r="J17" s="20" t="n">
        <v>0.47878549</v>
      </c>
      <c r="K17" s="18" t="n">
        <v>1.78890468</v>
      </c>
      <c r="L17" s="20" t="n">
        <v>0.20320479</v>
      </c>
      <c r="M17" s="18" t="n">
        <v>0.94328378</v>
      </c>
      <c r="N17" s="20" t="n">
        <v>0.15838257</v>
      </c>
      <c r="O17" s="18" t="n">
        <v>0</v>
      </c>
      <c r="P17" s="20" t="n">
        <v>0</v>
      </c>
      <c r="Q17" s="18" t="s">
        <v>182</v>
      </c>
      <c r="R17" s="20" t="s">
        <v>182</v>
      </c>
      <c r="S17" s="18" t="n">
        <v>2.60081431</v>
      </c>
      <c r="T17" s="20" t="n">
        <v>0.34581695</v>
      </c>
      <c r="U17" s="18" t="n">
        <v>0</v>
      </c>
      <c r="V17" s="20" t="n">
        <v>0</v>
      </c>
      <c r="W17" s="18" t="n">
        <v>5.69069389</v>
      </c>
      <c r="X17" s="20" t="n">
        <v>0.53355994</v>
      </c>
    </row>
    <row r="18" spans="1:24">
      <c r="A18" s="15" t="s">
        <v>193</v>
      </c>
      <c r="B18" s="17" t="n">
        <v>5532</v>
      </c>
      <c r="C18" s="18">
        <f>(40.0/B18*100)</f>
        <v/>
      </c>
      <c r="D18" s="19" t="n">
        <v>5492</v>
      </c>
      <c r="E18" s="18" t="n">
        <v>40.8330534</v>
      </c>
      <c r="F18" s="20" t="n">
        <v>0.84548368</v>
      </c>
      <c r="G18" s="18" t="n">
        <v>20.04299184</v>
      </c>
      <c r="H18" s="20" t="n">
        <v>0.65797553</v>
      </c>
      <c r="I18" s="18" t="n">
        <v>15.66244757</v>
      </c>
      <c r="J18" s="20" t="n">
        <v>0.61782082</v>
      </c>
      <c r="K18" s="18" t="n">
        <v>7.0771338</v>
      </c>
      <c r="L18" s="20" t="n">
        <v>0.43362308</v>
      </c>
      <c r="M18" s="18" t="n">
        <v>6.839537</v>
      </c>
      <c r="N18" s="20" t="n">
        <v>0.49375457</v>
      </c>
      <c r="O18" s="18" t="n">
        <v>1.16433953</v>
      </c>
      <c r="P18" s="20" t="n">
        <v>0.19354156</v>
      </c>
      <c r="Q18" s="18" t="s">
        <v>182</v>
      </c>
      <c r="R18" s="20" t="s">
        <v>182</v>
      </c>
      <c r="S18" s="18" t="n">
        <v>0</v>
      </c>
      <c r="T18" s="20" t="n">
        <v>0</v>
      </c>
      <c r="U18" s="18" t="n">
        <v>0</v>
      </c>
      <c r="V18" s="20" t="n">
        <v>0</v>
      </c>
      <c r="W18" s="18" t="n">
        <v>8.380496859999999</v>
      </c>
      <c r="X18" s="20" t="n">
        <v>0.81600005</v>
      </c>
    </row>
    <row r="19" spans="1:24">
      <c r="A19" s="15" t="s">
        <v>194</v>
      </c>
      <c r="B19" s="17" t="n">
        <v>5658</v>
      </c>
      <c r="C19" s="18">
        <f>(192.0/B19*100)</f>
        <v/>
      </c>
      <c r="D19" s="19" t="n">
        <v>5466</v>
      </c>
      <c r="E19" s="18" t="n">
        <v>51.86894529</v>
      </c>
      <c r="F19" s="20" t="n">
        <v>1.12772459</v>
      </c>
      <c r="G19" s="18" t="n">
        <v>18.81456806</v>
      </c>
      <c r="H19" s="20" t="n">
        <v>0.70202737</v>
      </c>
      <c r="I19" s="18" t="n">
        <v>13.04223872</v>
      </c>
      <c r="J19" s="20" t="n">
        <v>0.5123562</v>
      </c>
      <c r="K19" s="18" t="n">
        <v>5.0888143</v>
      </c>
      <c r="L19" s="20" t="n">
        <v>0.3709715</v>
      </c>
      <c r="M19" s="18" t="n">
        <v>4.27294926</v>
      </c>
      <c r="N19" s="20" t="n">
        <v>0.32030069</v>
      </c>
      <c r="O19" s="18" t="n">
        <v>0.65102797</v>
      </c>
      <c r="P19" s="20" t="n">
        <v>0.13508465</v>
      </c>
      <c r="Q19" s="18" t="s">
        <v>182</v>
      </c>
      <c r="R19" s="20" t="s">
        <v>182</v>
      </c>
      <c r="S19" s="18" t="n">
        <v>0</v>
      </c>
      <c r="T19" s="20" t="n">
        <v>0</v>
      </c>
      <c r="U19" s="18" t="n">
        <v>0</v>
      </c>
      <c r="V19" s="20" t="n">
        <v>0</v>
      </c>
      <c r="W19" s="18" t="n">
        <v>6.26145639</v>
      </c>
      <c r="X19" s="20" t="n">
        <v>0.57089853</v>
      </c>
    </row>
    <row r="20" spans="1:24">
      <c r="A20" s="15" t="s">
        <v>195</v>
      </c>
      <c r="B20" s="17" t="n">
        <v>3371</v>
      </c>
      <c r="C20" s="18">
        <f>(81.0/B20*100)</f>
        <v/>
      </c>
      <c r="D20" s="19" t="n">
        <v>3290</v>
      </c>
      <c r="E20" s="18" t="n">
        <v>35.12776954</v>
      </c>
      <c r="F20" s="20" t="n">
        <v>0.91323018</v>
      </c>
      <c r="G20" s="18" t="n">
        <v>32.86563023</v>
      </c>
      <c r="H20" s="20" t="n">
        <v>0.90920813</v>
      </c>
      <c r="I20" s="18" t="n">
        <v>17.37808879</v>
      </c>
      <c r="J20" s="20" t="n">
        <v>0.68494353</v>
      </c>
      <c r="K20" s="18" t="n">
        <v>4.65229105</v>
      </c>
      <c r="L20" s="20" t="n">
        <v>0.37699523</v>
      </c>
      <c r="M20" s="18" t="n">
        <v>3.49860684</v>
      </c>
      <c r="N20" s="20" t="n">
        <v>0.32373568</v>
      </c>
      <c r="O20" s="18" t="n">
        <v>0</v>
      </c>
      <c r="P20" s="20" t="n">
        <v>0</v>
      </c>
      <c r="Q20" s="18" t="s">
        <v>182</v>
      </c>
      <c r="R20" s="20" t="s">
        <v>182</v>
      </c>
      <c r="S20" s="18" t="n">
        <v>0</v>
      </c>
      <c r="T20" s="20" t="n">
        <v>0</v>
      </c>
      <c r="U20" s="18" t="n">
        <v>0</v>
      </c>
      <c r="V20" s="20" t="n">
        <v>0</v>
      </c>
      <c r="W20" s="18" t="n">
        <v>6.47761355</v>
      </c>
      <c r="X20" s="20" t="n">
        <v>0.41260253</v>
      </c>
    </row>
    <row r="21" spans="1:24">
      <c r="A21" s="15" t="s">
        <v>196</v>
      </c>
      <c r="B21" s="17" t="n">
        <v>5741</v>
      </c>
      <c r="C21" s="18">
        <f>(91.0/B21*100)</f>
        <v/>
      </c>
      <c r="D21" s="19" t="n">
        <v>5650</v>
      </c>
      <c r="E21" s="18" t="n">
        <v>56.28893247</v>
      </c>
      <c r="F21" s="20" t="n">
        <v>1.20802333</v>
      </c>
      <c r="G21" s="18" t="n">
        <v>24.45284912</v>
      </c>
      <c r="H21" s="20" t="n">
        <v>0.9534295</v>
      </c>
      <c r="I21" s="18" t="n">
        <v>10.91426868</v>
      </c>
      <c r="J21" s="20" t="n">
        <v>0.40424455</v>
      </c>
      <c r="K21" s="18" t="n">
        <v>3.01390791</v>
      </c>
      <c r="L21" s="20" t="n">
        <v>0.24880808</v>
      </c>
      <c r="M21" s="18" t="n">
        <v>1.97582235</v>
      </c>
      <c r="N21" s="20" t="n">
        <v>0.21805267</v>
      </c>
      <c r="O21" s="18" t="n">
        <v>0.18239946</v>
      </c>
      <c r="P21" s="20" t="n">
        <v>0.05714949</v>
      </c>
      <c r="Q21" s="18" t="s">
        <v>182</v>
      </c>
      <c r="R21" s="20" t="s">
        <v>182</v>
      </c>
      <c r="S21" s="18" t="n">
        <v>0</v>
      </c>
      <c r="T21" s="20" t="n">
        <v>0</v>
      </c>
      <c r="U21" s="18" t="n">
        <v>0</v>
      </c>
      <c r="V21" s="20" t="n">
        <v>0</v>
      </c>
      <c r="W21" s="18" t="n">
        <v>3.17182002</v>
      </c>
      <c r="X21" s="20" t="n">
        <v>0.2505081</v>
      </c>
    </row>
    <row r="22" spans="1:24">
      <c r="A22" s="15" t="s">
        <v>197</v>
      </c>
      <c r="B22" s="17" t="n">
        <v>6598</v>
      </c>
      <c r="C22" s="18">
        <f>(103.0/B22*100)</f>
        <v/>
      </c>
      <c r="D22" s="19" t="n">
        <v>6495</v>
      </c>
      <c r="E22" s="18" t="n">
        <v>45.28184631</v>
      </c>
      <c r="F22" s="20" t="n">
        <v>1.4459203</v>
      </c>
      <c r="G22" s="18" t="n">
        <v>16.79968985</v>
      </c>
      <c r="H22" s="20" t="n">
        <v>0.6736779000000001</v>
      </c>
      <c r="I22" s="18" t="n">
        <v>8.8422921</v>
      </c>
      <c r="J22" s="20" t="n">
        <v>0.39354822</v>
      </c>
      <c r="K22" s="18" t="n">
        <v>3.91316246</v>
      </c>
      <c r="L22" s="20" t="n">
        <v>0.28253492</v>
      </c>
      <c r="M22" s="18" t="n">
        <v>3.98156331</v>
      </c>
      <c r="N22" s="20" t="n">
        <v>0.30680178</v>
      </c>
      <c r="O22" s="18" t="n">
        <v>2.35966529</v>
      </c>
      <c r="P22" s="20" t="n">
        <v>0.31586335</v>
      </c>
      <c r="Q22" s="18" t="s">
        <v>182</v>
      </c>
      <c r="R22" s="20" t="s">
        <v>182</v>
      </c>
      <c r="S22" s="18" t="n">
        <v>10.38869837</v>
      </c>
      <c r="T22" s="20" t="n">
        <v>1.34138073</v>
      </c>
      <c r="U22" s="18" t="n">
        <v>0</v>
      </c>
      <c r="V22" s="20" t="n">
        <v>0</v>
      </c>
      <c r="W22" s="18" t="n">
        <v>8.433082300000001</v>
      </c>
      <c r="X22" s="20" t="n">
        <v>0.73693248</v>
      </c>
    </row>
    <row r="23" spans="1:24">
      <c r="A23" s="15" t="s">
        <v>198</v>
      </c>
      <c r="B23" s="17" t="n">
        <v>11583</v>
      </c>
      <c r="C23" s="18">
        <f>(535.0/B23*100)</f>
        <v/>
      </c>
      <c r="D23" s="19" t="n">
        <v>11048</v>
      </c>
      <c r="E23" s="18" t="n">
        <v>50.60145991</v>
      </c>
      <c r="F23" s="20" t="n">
        <v>0.99203568</v>
      </c>
      <c r="G23" s="18" t="n">
        <v>20.27239283</v>
      </c>
      <c r="H23" s="20" t="n">
        <v>0.67146234</v>
      </c>
      <c r="I23" s="18" t="n">
        <v>12.35089675</v>
      </c>
      <c r="J23" s="20" t="n">
        <v>0.55253133</v>
      </c>
      <c r="K23" s="18" t="n">
        <v>5.57054508</v>
      </c>
      <c r="L23" s="20" t="n">
        <v>0.33176148</v>
      </c>
      <c r="M23" s="18" t="n">
        <v>3.70673518</v>
      </c>
      <c r="N23" s="20" t="n">
        <v>0.28152993</v>
      </c>
      <c r="O23" s="18" t="n">
        <v>0.42204124</v>
      </c>
      <c r="P23" s="20" t="n">
        <v>0.10190301</v>
      </c>
      <c r="Q23" s="18" t="s">
        <v>182</v>
      </c>
      <c r="R23" s="20" t="s">
        <v>182</v>
      </c>
      <c r="S23" s="18" t="n">
        <v>0</v>
      </c>
      <c r="T23" s="20" t="n">
        <v>0</v>
      </c>
      <c r="U23" s="18" t="n">
        <v>0</v>
      </c>
      <c r="V23" s="20" t="n">
        <v>0</v>
      </c>
      <c r="W23" s="18" t="n">
        <v>7.07592901</v>
      </c>
      <c r="X23" s="20" t="n">
        <v>0.51658739</v>
      </c>
    </row>
    <row r="24" spans="1:24">
      <c r="A24" s="15" t="s">
        <v>199</v>
      </c>
      <c r="B24" s="17" t="n">
        <v>6647</v>
      </c>
      <c r="C24" s="18">
        <f>(27.0/B24*100)</f>
        <v/>
      </c>
      <c r="D24" s="19" t="n">
        <v>6620</v>
      </c>
      <c r="E24" s="18" t="n">
        <v>88.60756135</v>
      </c>
      <c r="F24" s="20" t="n">
        <v>0.76424619</v>
      </c>
      <c r="G24" s="18" t="n">
        <v>4.93215305</v>
      </c>
      <c r="H24" s="20" t="n">
        <v>0.47380393</v>
      </c>
      <c r="I24" s="18" t="n">
        <v>2.46455627</v>
      </c>
      <c r="J24" s="20" t="n">
        <v>0.27353156</v>
      </c>
      <c r="K24" s="18" t="n">
        <v>0.46407759</v>
      </c>
      <c r="L24" s="20" t="n">
        <v>0.09135274</v>
      </c>
      <c r="M24" s="18" t="n">
        <v>0.65142894</v>
      </c>
      <c r="N24" s="20" t="n">
        <v>0.11330144</v>
      </c>
      <c r="O24" s="18" t="n">
        <v>0.74363052</v>
      </c>
      <c r="P24" s="20" t="n">
        <v>0.13573651</v>
      </c>
      <c r="Q24" s="18" t="s">
        <v>182</v>
      </c>
      <c r="R24" s="20" t="s">
        <v>182</v>
      </c>
      <c r="S24" s="18" t="n">
        <v>0</v>
      </c>
      <c r="T24" s="20" t="n">
        <v>0</v>
      </c>
      <c r="U24" s="18" t="n">
        <v>0</v>
      </c>
      <c r="V24" s="20" t="n">
        <v>0</v>
      </c>
      <c r="W24" s="18" t="n">
        <v>2.13659227</v>
      </c>
      <c r="X24" s="20" t="n">
        <v>0.30003896</v>
      </c>
    </row>
    <row r="25" spans="1:24">
      <c r="A25" s="15" t="s">
        <v>200</v>
      </c>
      <c r="B25" s="17" t="n">
        <v>5581</v>
      </c>
      <c r="C25" s="18">
        <f>(28.0/B25*100)</f>
        <v/>
      </c>
      <c r="D25" s="19" t="n">
        <v>5553</v>
      </c>
      <c r="E25" s="18" t="n">
        <v>78.32967121</v>
      </c>
      <c r="F25" s="20" t="n">
        <v>1.10321936</v>
      </c>
      <c r="G25" s="18" t="n">
        <v>12.23553809</v>
      </c>
      <c r="H25" s="20" t="n">
        <v>0.63896203</v>
      </c>
      <c r="I25" s="18" t="n">
        <v>5.89203166</v>
      </c>
      <c r="J25" s="20" t="n">
        <v>0.50043052</v>
      </c>
      <c r="K25" s="18" t="n">
        <v>1.32989169</v>
      </c>
      <c r="L25" s="20" t="n">
        <v>0.24923012</v>
      </c>
      <c r="M25" s="18" t="n">
        <v>0.66876985</v>
      </c>
      <c r="N25" s="20" t="n">
        <v>0.16548792</v>
      </c>
      <c r="O25" s="18" t="n">
        <v>0.26888821</v>
      </c>
      <c r="P25" s="20" t="n">
        <v>0.07687529999999999</v>
      </c>
      <c r="Q25" s="18" t="s">
        <v>182</v>
      </c>
      <c r="R25" s="20" t="s">
        <v>182</v>
      </c>
      <c r="S25" s="18" t="n">
        <v>0</v>
      </c>
      <c r="T25" s="20" t="n">
        <v>0</v>
      </c>
      <c r="U25" s="18" t="n">
        <v>0</v>
      </c>
      <c r="V25" s="20" t="n">
        <v>0</v>
      </c>
      <c r="W25" s="18" t="n">
        <v>1.27520928</v>
      </c>
      <c r="X25" s="20" t="n">
        <v>0.17339667</v>
      </c>
    </row>
    <row r="26" spans="1:24">
      <c r="A26" s="15" t="s">
        <v>201</v>
      </c>
      <c r="B26" s="17" t="n">
        <v>4869</v>
      </c>
      <c r="C26" s="18">
        <f>(108.0/B26*100)</f>
        <v/>
      </c>
      <c r="D26" s="19" t="n">
        <v>4761</v>
      </c>
      <c r="E26" s="18" t="n">
        <v>49.54055465</v>
      </c>
      <c r="F26" s="20" t="n">
        <v>0.81362537</v>
      </c>
      <c r="G26" s="18" t="n">
        <v>24.19999639</v>
      </c>
      <c r="H26" s="20" t="n">
        <v>0.68204661</v>
      </c>
      <c r="I26" s="18" t="n">
        <v>12.1254671</v>
      </c>
      <c r="J26" s="20" t="n">
        <v>0.51388273</v>
      </c>
      <c r="K26" s="18" t="n">
        <v>6.71891366</v>
      </c>
      <c r="L26" s="20" t="n">
        <v>0.44241777</v>
      </c>
      <c r="M26" s="18" t="n">
        <v>4.11558716</v>
      </c>
      <c r="N26" s="20" t="n">
        <v>0.34772078</v>
      </c>
      <c r="O26" s="18" t="n">
        <v>0</v>
      </c>
      <c r="P26" s="20" t="n">
        <v>0</v>
      </c>
      <c r="Q26" s="18" t="s">
        <v>182</v>
      </c>
      <c r="R26" s="20" t="s">
        <v>182</v>
      </c>
      <c r="S26" s="18" t="n">
        <v>0</v>
      </c>
      <c r="T26" s="20" t="n">
        <v>0</v>
      </c>
      <c r="U26" s="18" t="n">
        <v>0</v>
      </c>
      <c r="V26" s="20" t="n">
        <v>0</v>
      </c>
      <c r="W26" s="18" t="n">
        <v>3.29948103</v>
      </c>
      <c r="X26" s="20" t="n">
        <v>0.26463237</v>
      </c>
    </row>
    <row r="27" spans="1:24">
      <c r="A27" s="15" t="s">
        <v>202</v>
      </c>
      <c r="B27" s="17" t="n">
        <v>5299</v>
      </c>
      <c r="C27" s="18">
        <f>(207.0/B27*100)</f>
        <v/>
      </c>
      <c r="D27" s="19" t="n">
        <v>5092</v>
      </c>
      <c r="E27" s="18" t="n">
        <v>39.72886928</v>
      </c>
      <c r="F27" s="20" t="n">
        <v>0.66646741</v>
      </c>
      <c r="G27" s="18" t="n">
        <v>25.3690816</v>
      </c>
      <c r="H27" s="20" t="n">
        <v>0.60720609</v>
      </c>
      <c r="I27" s="18" t="n">
        <v>13.07204703</v>
      </c>
      <c r="J27" s="20" t="n">
        <v>0.50376563</v>
      </c>
      <c r="K27" s="18" t="n">
        <v>4.85765322</v>
      </c>
      <c r="L27" s="20" t="n">
        <v>0.2715121</v>
      </c>
      <c r="M27" s="18" t="n">
        <v>4.03010395</v>
      </c>
      <c r="N27" s="20" t="n">
        <v>0.28927976</v>
      </c>
      <c r="O27" s="18" t="n">
        <v>1.2158131</v>
      </c>
      <c r="P27" s="20" t="n">
        <v>0.13703454</v>
      </c>
      <c r="Q27" s="18" t="s">
        <v>182</v>
      </c>
      <c r="R27" s="20" t="s">
        <v>182</v>
      </c>
      <c r="S27" s="18" t="n">
        <v>0</v>
      </c>
      <c r="T27" s="20" t="n">
        <v>0</v>
      </c>
      <c r="U27" s="18" t="n">
        <v>0</v>
      </c>
      <c r="V27" s="20" t="n">
        <v>0</v>
      </c>
      <c r="W27" s="18" t="n">
        <v>11.72643182</v>
      </c>
      <c r="X27" s="20" t="n">
        <v>0.44329284</v>
      </c>
    </row>
    <row r="28" spans="1:24">
      <c r="A28" s="15" t="s">
        <v>203</v>
      </c>
      <c r="B28" s="17" t="n">
        <v>7568</v>
      </c>
      <c r="C28" s="18">
        <f>(141.0/B28*100)</f>
        <v/>
      </c>
      <c r="D28" s="19" t="n">
        <v>7427</v>
      </c>
      <c r="E28" s="18" t="n">
        <v>54.84535039</v>
      </c>
      <c r="F28" s="20" t="n">
        <v>1.11601912</v>
      </c>
      <c r="G28" s="18" t="n">
        <v>16.48854447</v>
      </c>
      <c r="H28" s="20" t="n">
        <v>0.49814816</v>
      </c>
      <c r="I28" s="18" t="n">
        <v>12.99666998</v>
      </c>
      <c r="J28" s="20" t="n">
        <v>0.5275749199999999</v>
      </c>
      <c r="K28" s="18" t="n">
        <v>7.1168506</v>
      </c>
      <c r="L28" s="20" t="n">
        <v>0.40591014</v>
      </c>
      <c r="M28" s="18" t="n">
        <v>3.2924547</v>
      </c>
      <c r="N28" s="20" t="n">
        <v>0.3130248</v>
      </c>
      <c r="O28" s="18" t="n">
        <v>2.26413761</v>
      </c>
      <c r="P28" s="20" t="n">
        <v>0.33124068</v>
      </c>
      <c r="Q28" s="18" t="s">
        <v>182</v>
      </c>
      <c r="R28" s="20" t="s">
        <v>182</v>
      </c>
      <c r="S28" s="18" t="n">
        <v>0</v>
      </c>
      <c r="T28" s="20" t="n">
        <v>0</v>
      </c>
      <c r="U28" s="18" t="n">
        <v>0</v>
      </c>
      <c r="V28" s="20" t="n">
        <v>0</v>
      </c>
      <c r="W28" s="18" t="n">
        <v>2.99599225</v>
      </c>
      <c r="X28" s="20" t="n">
        <v>0.3819506</v>
      </c>
    </row>
    <row r="29" spans="1:24">
      <c r="A29" s="15" t="s">
        <v>204</v>
      </c>
      <c r="B29" s="17" t="n">
        <v>5385</v>
      </c>
      <c r="C29" s="18">
        <f>(37.0/B29*100)</f>
        <v/>
      </c>
      <c r="D29" s="19" t="n">
        <v>5348</v>
      </c>
      <c r="E29" s="18" t="n">
        <v>32.65356128</v>
      </c>
      <c r="F29" s="20" t="n">
        <v>0.83156453</v>
      </c>
      <c r="G29" s="18" t="n">
        <v>28.72629358</v>
      </c>
      <c r="H29" s="20" t="n">
        <v>0.75754431</v>
      </c>
      <c r="I29" s="18" t="n">
        <v>22.69680542</v>
      </c>
      <c r="J29" s="20" t="n">
        <v>0.7387905</v>
      </c>
      <c r="K29" s="18" t="n">
        <v>7.61900123</v>
      </c>
      <c r="L29" s="20" t="n">
        <v>0.49442022</v>
      </c>
      <c r="M29" s="18" t="n">
        <v>3.49041049</v>
      </c>
      <c r="N29" s="20" t="n">
        <v>0.26804827</v>
      </c>
      <c r="O29" s="18" t="n">
        <v>0.11230563</v>
      </c>
      <c r="P29" s="20" t="n">
        <v>0.03615354</v>
      </c>
      <c r="Q29" s="18" t="s">
        <v>182</v>
      </c>
      <c r="R29" s="20" t="s">
        <v>182</v>
      </c>
      <c r="S29" s="18" t="n">
        <v>2.76962022</v>
      </c>
      <c r="T29" s="20" t="n">
        <v>0.2415476</v>
      </c>
      <c r="U29" s="18" t="n">
        <v>0</v>
      </c>
      <c r="V29" s="20" t="n">
        <v>0</v>
      </c>
      <c r="W29" s="18" t="n">
        <v>1.93200216</v>
      </c>
      <c r="X29" s="20" t="n">
        <v>0.29148078</v>
      </c>
    </row>
    <row r="30" spans="1:24">
      <c r="A30" s="15" t="s">
        <v>205</v>
      </c>
      <c r="B30" s="17" t="n">
        <v>4520</v>
      </c>
      <c r="C30" s="18">
        <f>(618.0/B30*100)</f>
        <v/>
      </c>
      <c r="D30" s="19" t="n">
        <v>3902</v>
      </c>
      <c r="E30" s="18" t="n">
        <v>32.40382019</v>
      </c>
      <c r="F30" s="20" t="n">
        <v>1.09110461</v>
      </c>
      <c r="G30" s="18" t="n">
        <v>25.95974063</v>
      </c>
      <c r="H30" s="20" t="n">
        <v>0.8789616099999999</v>
      </c>
      <c r="I30" s="18" t="n">
        <v>19.0904927</v>
      </c>
      <c r="J30" s="20" t="n">
        <v>0.65059841</v>
      </c>
      <c r="K30" s="18" t="n">
        <v>8.783653810000001</v>
      </c>
      <c r="L30" s="20" t="n">
        <v>0.56249591</v>
      </c>
      <c r="M30" s="18" t="n">
        <v>5.22589504</v>
      </c>
      <c r="N30" s="20" t="n">
        <v>0.38630917</v>
      </c>
      <c r="O30" s="18" t="n">
        <v>0.81601138</v>
      </c>
      <c r="P30" s="20" t="n">
        <v>0.15799947</v>
      </c>
      <c r="Q30" s="18" t="s">
        <v>182</v>
      </c>
      <c r="R30" s="20" t="s">
        <v>182</v>
      </c>
      <c r="S30" s="18" t="n">
        <v>0</v>
      </c>
      <c r="T30" s="20" t="n">
        <v>0</v>
      </c>
      <c r="U30" s="18" t="n">
        <v>0</v>
      </c>
      <c r="V30" s="20" t="n">
        <v>0</v>
      </c>
      <c r="W30" s="18" t="n">
        <v>7.72038626</v>
      </c>
      <c r="X30" s="20" t="n">
        <v>0.65072843</v>
      </c>
    </row>
    <row r="31" spans="1:24">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n">
        <v>0</v>
      </c>
      <c r="P31" s="20" t="n">
        <v>0</v>
      </c>
      <c r="Q31" s="18" t="s">
        <v>182</v>
      </c>
      <c r="R31" s="20" t="s">
        <v>182</v>
      </c>
      <c r="S31" s="18" t="n">
        <v>100</v>
      </c>
      <c r="T31" s="20" t="n">
        <v>0</v>
      </c>
      <c r="U31" s="18" t="n">
        <v>0</v>
      </c>
      <c r="V31" s="20" t="n">
        <v>0</v>
      </c>
      <c r="W31" s="18" t="n">
        <v>0</v>
      </c>
      <c r="X31" s="20" t="n">
        <v>0</v>
      </c>
    </row>
    <row r="32" spans="1:24">
      <c r="A32" s="15" t="s">
        <v>207</v>
      </c>
      <c r="B32" s="17" t="n">
        <v>4478</v>
      </c>
      <c r="C32" s="18">
        <f>(18.0/B32*100)</f>
        <v/>
      </c>
      <c r="D32" s="19" t="n">
        <v>4460</v>
      </c>
      <c r="E32" s="18" t="n">
        <v>64.42581368</v>
      </c>
      <c r="F32" s="20" t="n">
        <v>0.92333516</v>
      </c>
      <c r="G32" s="18" t="n">
        <v>14.92088248</v>
      </c>
      <c r="H32" s="20" t="n">
        <v>0.58439243</v>
      </c>
      <c r="I32" s="18" t="n">
        <v>9.362678409999999</v>
      </c>
      <c r="J32" s="20" t="n">
        <v>0.55234486</v>
      </c>
      <c r="K32" s="18" t="n">
        <v>4.04233057</v>
      </c>
      <c r="L32" s="20" t="n">
        <v>0.32368484</v>
      </c>
      <c r="M32" s="18" t="n">
        <v>3.76519417</v>
      </c>
      <c r="N32" s="20" t="n">
        <v>0.31109908</v>
      </c>
      <c r="O32" s="18" t="n">
        <v>0.34537035</v>
      </c>
      <c r="P32" s="20" t="n">
        <v>0.08413879</v>
      </c>
      <c r="Q32" s="18" t="s">
        <v>182</v>
      </c>
      <c r="R32" s="20" t="s">
        <v>182</v>
      </c>
      <c r="S32" s="18" t="n">
        <v>0</v>
      </c>
      <c r="T32" s="20" t="n">
        <v>0</v>
      </c>
      <c r="U32" s="18" t="n">
        <v>0</v>
      </c>
      <c r="V32" s="20" t="n">
        <v>0</v>
      </c>
      <c r="W32" s="18" t="n">
        <v>3.13773034</v>
      </c>
      <c r="X32" s="20" t="n">
        <v>0.3118069</v>
      </c>
    </row>
    <row r="33" spans="1:24">
      <c r="A33" s="15" t="s">
        <v>208</v>
      </c>
      <c r="B33" s="17" t="n">
        <v>7325</v>
      </c>
      <c r="C33" s="18">
        <f>(254.0/B33*100)</f>
        <v/>
      </c>
      <c r="D33" s="19" t="n">
        <v>7071</v>
      </c>
      <c r="E33" s="18" t="n">
        <v>39.02853483</v>
      </c>
      <c r="F33" s="20" t="n">
        <v>1.04177563</v>
      </c>
      <c r="G33" s="18" t="n">
        <v>30.3340733</v>
      </c>
      <c r="H33" s="20" t="n">
        <v>0.77016665</v>
      </c>
      <c r="I33" s="18" t="n">
        <v>15.58622157</v>
      </c>
      <c r="J33" s="20" t="n">
        <v>0.63341753</v>
      </c>
      <c r="K33" s="18" t="n">
        <v>7.1385978</v>
      </c>
      <c r="L33" s="20" t="n">
        <v>0.38845315</v>
      </c>
      <c r="M33" s="18" t="n">
        <v>3.69206956</v>
      </c>
      <c r="N33" s="20" t="n">
        <v>0.31021042</v>
      </c>
      <c r="O33" s="18" t="n">
        <v>0.23170857</v>
      </c>
      <c r="P33" s="20" t="n">
        <v>0.0611756</v>
      </c>
      <c r="Q33" s="18" t="s">
        <v>182</v>
      </c>
      <c r="R33" s="20" t="s">
        <v>182</v>
      </c>
      <c r="S33" s="18" t="n">
        <v>0</v>
      </c>
      <c r="T33" s="20" t="n">
        <v>0</v>
      </c>
      <c r="U33" s="18" t="n">
        <v>0</v>
      </c>
      <c r="V33" s="20" t="n">
        <v>0</v>
      </c>
      <c r="W33" s="18" t="n">
        <v>3.98879436</v>
      </c>
      <c r="X33" s="20" t="n">
        <v>0.34008235</v>
      </c>
    </row>
    <row r="34" spans="1:24">
      <c r="A34" s="15" t="s">
        <v>209</v>
      </c>
      <c r="B34" s="17" t="n">
        <v>6350</v>
      </c>
      <c r="C34" s="18">
        <f>(94.0/B34*100)</f>
        <v/>
      </c>
      <c r="D34" s="19" t="n">
        <v>6256</v>
      </c>
      <c r="E34" s="18" t="n">
        <v>44.99565534</v>
      </c>
      <c r="F34" s="20" t="n">
        <v>0.98922914</v>
      </c>
      <c r="G34" s="18" t="n">
        <v>20.57427341</v>
      </c>
      <c r="H34" s="20" t="n">
        <v>0.64964101</v>
      </c>
      <c r="I34" s="18" t="n">
        <v>11.95493646</v>
      </c>
      <c r="J34" s="20" t="n">
        <v>0.48935675</v>
      </c>
      <c r="K34" s="18" t="n">
        <v>6.13785964</v>
      </c>
      <c r="L34" s="20" t="n">
        <v>0.37303823</v>
      </c>
      <c r="M34" s="18" t="n">
        <v>5.86671401</v>
      </c>
      <c r="N34" s="20" t="n">
        <v>0.32466979</v>
      </c>
      <c r="O34" s="18" t="n">
        <v>1.167785</v>
      </c>
      <c r="P34" s="20" t="n">
        <v>0.13813466</v>
      </c>
      <c r="Q34" s="18" t="s">
        <v>182</v>
      </c>
      <c r="R34" s="20" t="s">
        <v>182</v>
      </c>
      <c r="S34" s="18" t="n">
        <v>2.58271473</v>
      </c>
      <c r="T34" s="20" t="n">
        <v>0.5357605</v>
      </c>
      <c r="U34" s="18" t="n">
        <v>0</v>
      </c>
      <c r="V34" s="20" t="n">
        <v>0</v>
      </c>
      <c r="W34" s="18" t="n">
        <v>6.72006141</v>
      </c>
      <c r="X34" s="20" t="n">
        <v>0.6062895</v>
      </c>
    </row>
    <row r="35" spans="1:24">
      <c r="A35" s="15" t="s">
        <v>210</v>
      </c>
      <c r="B35" s="17" t="n">
        <v>6406</v>
      </c>
      <c r="C35" s="18">
        <f>(85.0/B35*100)</f>
        <v/>
      </c>
      <c r="D35" s="19" t="n">
        <v>6321</v>
      </c>
      <c r="E35" s="18" t="n">
        <v>48.96283339</v>
      </c>
      <c r="F35" s="20" t="n">
        <v>0.67581878</v>
      </c>
      <c r="G35" s="18" t="n">
        <v>23.46030766</v>
      </c>
      <c r="H35" s="20" t="n">
        <v>0.60690808</v>
      </c>
      <c r="I35" s="18" t="n">
        <v>13.10484864</v>
      </c>
      <c r="J35" s="20" t="n">
        <v>0.55737042</v>
      </c>
      <c r="K35" s="18" t="n">
        <v>4.70156966</v>
      </c>
      <c r="L35" s="20" t="n">
        <v>0.31538053</v>
      </c>
      <c r="M35" s="18" t="n">
        <v>3.24038559</v>
      </c>
      <c r="N35" s="20" t="n">
        <v>0.24999449</v>
      </c>
      <c r="O35" s="18" t="n">
        <v>0.52996705</v>
      </c>
      <c r="P35" s="20" t="n">
        <v>0.09334579</v>
      </c>
      <c r="Q35" s="18" t="s">
        <v>182</v>
      </c>
      <c r="R35" s="20" t="s">
        <v>182</v>
      </c>
      <c r="S35" s="18" t="n">
        <v>1.04517571</v>
      </c>
      <c r="T35" s="20" t="n">
        <v>0.05708772</v>
      </c>
      <c r="U35" s="18" t="n">
        <v>0</v>
      </c>
      <c r="V35" s="20" t="n">
        <v>0</v>
      </c>
      <c r="W35" s="18" t="n">
        <v>4.9549123</v>
      </c>
      <c r="X35" s="20" t="n">
        <v>0.24527811</v>
      </c>
    </row>
    <row r="36" spans="1:24">
      <c r="A36" s="15" t="s">
        <v>211</v>
      </c>
      <c r="B36" s="17" t="n">
        <v>6736</v>
      </c>
      <c r="C36" s="18">
        <f>(67.0/B36*100)</f>
        <v/>
      </c>
      <c r="D36" s="19" t="n">
        <v>6669</v>
      </c>
      <c r="E36" s="18" t="n">
        <v>43.11973475</v>
      </c>
      <c r="F36" s="20" t="n">
        <v>1.0760067</v>
      </c>
      <c r="G36" s="18" t="n">
        <v>26.65752746</v>
      </c>
      <c r="H36" s="20" t="n">
        <v>0.85241856</v>
      </c>
      <c r="I36" s="18" t="n">
        <v>17.07939464</v>
      </c>
      <c r="J36" s="20" t="n">
        <v>0.85357235</v>
      </c>
      <c r="K36" s="18" t="n">
        <v>5.89769783</v>
      </c>
      <c r="L36" s="20" t="n">
        <v>0.39132184</v>
      </c>
      <c r="M36" s="18" t="n">
        <v>2.61603652</v>
      </c>
      <c r="N36" s="20" t="n">
        <v>0.28731588</v>
      </c>
      <c r="O36" s="18" t="n">
        <v>0.41658434</v>
      </c>
      <c r="P36" s="20" t="n">
        <v>0.08148635</v>
      </c>
      <c r="Q36" s="18" t="s">
        <v>182</v>
      </c>
      <c r="R36" s="20" t="s">
        <v>182</v>
      </c>
      <c r="S36" s="18" t="n">
        <v>0</v>
      </c>
      <c r="T36" s="20" t="n">
        <v>0</v>
      </c>
      <c r="U36" s="18" t="n">
        <v>0</v>
      </c>
      <c r="V36" s="20" t="n">
        <v>0</v>
      </c>
      <c r="W36" s="18" t="n">
        <v>4.21302446</v>
      </c>
      <c r="X36" s="20" t="n">
        <v>0.34222445</v>
      </c>
    </row>
    <row r="37" spans="1:24">
      <c r="A37" s="15" t="s">
        <v>212</v>
      </c>
      <c r="B37" s="17" t="n">
        <v>5458</v>
      </c>
      <c r="C37" s="18">
        <f>(306.0/B37*100)</f>
        <v/>
      </c>
      <c r="D37" s="19" t="n">
        <v>5152</v>
      </c>
      <c r="E37" s="18" t="n">
        <v>33.70564572</v>
      </c>
      <c r="F37" s="20" t="n">
        <v>1.04331154</v>
      </c>
      <c r="G37" s="18" t="n">
        <v>21.57881025</v>
      </c>
      <c r="H37" s="20" t="n">
        <v>0.85662356</v>
      </c>
      <c r="I37" s="18" t="n">
        <v>16.9633858</v>
      </c>
      <c r="J37" s="20" t="n">
        <v>0.61002671</v>
      </c>
      <c r="K37" s="18" t="n">
        <v>10.00480634</v>
      </c>
      <c r="L37" s="20" t="n">
        <v>0.60625366</v>
      </c>
      <c r="M37" s="18" t="n">
        <v>5.81171658</v>
      </c>
      <c r="N37" s="20" t="n">
        <v>0.41917909</v>
      </c>
      <c r="O37" s="18" t="n">
        <v>0.79305306</v>
      </c>
      <c r="P37" s="20" t="n">
        <v>0.14061226</v>
      </c>
      <c r="Q37" s="18" t="s">
        <v>182</v>
      </c>
      <c r="R37" s="20" t="s">
        <v>182</v>
      </c>
      <c r="S37" s="18" t="n">
        <v>0</v>
      </c>
      <c r="T37" s="20" t="n">
        <v>0</v>
      </c>
      <c r="U37" s="18" t="n">
        <v>0</v>
      </c>
      <c r="V37" s="20" t="n">
        <v>0</v>
      </c>
      <c r="W37" s="18" t="n">
        <v>11.14258226</v>
      </c>
      <c r="X37" s="20" t="n">
        <v>0.94604868</v>
      </c>
    </row>
    <row r="38" spans="1:24">
      <c r="A38" s="15" t="s">
        <v>213</v>
      </c>
      <c r="B38" s="17" t="n">
        <v>5860</v>
      </c>
      <c r="C38" s="18">
        <f>(75.0/B38*100)</f>
        <v/>
      </c>
      <c r="D38" s="19" t="n">
        <v>5785</v>
      </c>
      <c r="E38" s="18" t="n">
        <v>49.05998778</v>
      </c>
      <c r="F38" s="20" t="n">
        <v>1.03157142</v>
      </c>
      <c r="G38" s="18" t="n">
        <v>25.12343984</v>
      </c>
      <c r="H38" s="20" t="n">
        <v>0.80673036</v>
      </c>
      <c r="I38" s="18" t="n">
        <v>11.28077693</v>
      </c>
      <c r="J38" s="20" t="n">
        <v>0.49921116</v>
      </c>
      <c r="K38" s="18" t="n">
        <v>3.24039918</v>
      </c>
      <c r="L38" s="20" t="n">
        <v>0.27867754</v>
      </c>
      <c r="M38" s="18" t="n">
        <v>1.97072832</v>
      </c>
      <c r="N38" s="20" t="n">
        <v>0.23943069</v>
      </c>
      <c r="O38" s="18" t="n">
        <v>0.63992822</v>
      </c>
      <c r="P38" s="20" t="n">
        <v>0.12672711</v>
      </c>
      <c r="Q38" s="18" t="s">
        <v>182</v>
      </c>
      <c r="R38" s="20" t="s">
        <v>182</v>
      </c>
      <c r="S38" s="18" t="n">
        <v>0</v>
      </c>
      <c r="T38" s="20" t="n">
        <v>0</v>
      </c>
      <c r="U38" s="18" t="n">
        <v>0</v>
      </c>
      <c r="V38" s="20" t="n">
        <v>0</v>
      </c>
      <c r="W38" s="18" t="n">
        <v>8.68473973</v>
      </c>
      <c r="X38" s="20" t="n">
        <v>0.60634526</v>
      </c>
    </row>
    <row r="39" spans="1:24">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n">
        <v>0</v>
      </c>
      <c r="P39" s="20" t="n">
        <v>0</v>
      </c>
      <c r="Q39" s="18" t="s">
        <v>182</v>
      </c>
      <c r="R39" s="20" t="s">
        <v>182</v>
      </c>
      <c r="S39" s="18" t="n">
        <v>100</v>
      </c>
      <c r="T39" s="20" t="n">
        <v>0</v>
      </c>
      <c r="U39" s="18" t="n">
        <v>0</v>
      </c>
      <c r="V39" s="20" t="n">
        <v>0</v>
      </c>
      <c r="W39" s="18" t="n">
        <v>0</v>
      </c>
      <c r="X39" s="20" t="n">
        <v>0</v>
      </c>
    </row>
    <row r="40" spans="1:24">
      <c r="A40" s="15" t="s">
        <v>215</v>
      </c>
      <c r="B40" s="17" t="n">
        <v>14157</v>
      </c>
      <c r="C40" s="18">
        <f>(5681.0/B40*100)</f>
        <v/>
      </c>
      <c r="D40" s="19" t="n">
        <v>8476</v>
      </c>
      <c r="E40" s="18" t="n">
        <v>35.73412076</v>
      </c>
      <c r="F40" s="20" t="n">
        <v>1.07391938</v>
      </c>
      <c r="G40" s="18" t="n">
        <v>24.60551723</v>
      </c>
      <c r="H40" s="20" t="n">
        <v>0.76915848</v>
      </c>
      <c r="I40" s="18" t="n">
        <v>14.71247522</v>
      </c>
      <c r="J40" s="20" t="n">
        <v>0.61701697</v>
      </c>
      <c r="K40" s="18" t="n">
        <v>5.56437516</v>
      </c>
      <c r="L40" s="20" t="n">
        <v>0.38849597</v>
      </c>
      <c r="M40" s="18" t="n">
        <v>3.21854784</v>
      </c>
      <c r="N40" s="20" t="n">
        <v>0.33507361</v>
      </c>
      <c r="O40" s="18" t="n">
        <v>0.41431395</v>
      </c>
      <c r="P40" s="20" t="n">
        <v>0.09618943000000001</v>
      </c>
      <c r="Q40" s="18" t="s">
        <v>182</v>
      </c>
      <c r="R40" s="20" t="s">
        <v>182</v>
      </c>
      <c r="S40" s="18" t="n">
        <v>9.01702427</v>
      </c>
      <c r="T40" s="20" t="n">
        <v>0.20109403</v>
      </c>
      <c r="U40" s="18" t="n">
        <v>0</v>
      </c>
      <c r="V40" s="20" t="n">
        <v>0</v>
      </c>
      <c r="W40" s="18" t="n">
        <v>6.73362559</v>
      </c>
      <c r="X40" s="20" t="n">
        <v>0.8390150199999999</v>
      </c>
    </row>
    <row r="41" spans="1:24">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n">
        <v>0</v>
      </c>
      <c r="P41" s="20" t="n">
        <v>0</v>
      </c>
      <c r="Q41" s="18" t="s">
        <v>182</v>
      </c>
      <c r="R41" s="20" t="s">
        <v>182</v>
      </c>
      <c r="S41" s="18" t="n">
        <v>100</v>
      </c>
      <c r="T41" s="20" t="n">
        <v>0</v>
      </c>
      <c r="U41" s="18" t="n">
        <v>0</v>
      </c>
      <c r="V41" s="20" t="n">
        <v>0</v>
      </c>
      <c r="W41" s="18" t="n">
        <v>0</v>
      </c>
      <c r="X41" s="20" t="n">
        <v>0</v>
      </c>
    </row>
    <row r="42" spans="1:24">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c r="W44" s="18" t="s">
        <v>182</v>
      </c>
      <c r="X44" s="20" t="s">
        <v>182</v>
      </c>
    </row>
    <row r="45" spans="1:24">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n">
        <v>0</v>
      </c>
      <c r="P45" s="20" t="n">
        <v>0</v>
      </c>
      <c r="Q45" s="18" t="s">
        <v>182</v>
      </c>
      <c r="R45" s="20" t="s">
        <v>182</v>
      </c>
      <c r="S45" s="18" t="n">
        <v>100</v>
      </c>
      <c r="T45" s="20" t="n">
        <v>0</v>
      </c>
      <c r="U45" s="18" t="n">
        <v>0</v>
      </c>
      <c r="V45" s="20" t="n">
        <v>0</v>
      </c>
      <c r="W45" s="18" t="n">
        <v>0</v>
      </c>
      <c r="X45" s="20" t="n">
        <v>0</v>
      </c>
    </row>
    <row r="46" spans="1:24">
      <c r="A46" s="15" t="s">
        <v>221</v>
      </c>
      <c r="B46" s="17" t="n">
        <v>23141</v>
      </c>
      <c r="C46" s="18">
        <f>(2873.0/B46*100)</f>
        <v/>
      </c>
      <c r="D46" s="19" t="n">
        <v>20268</v>
      </c>
      <c r="E46" s="18" t="n">
        <v>36.42557898</v>
      </c>
      <c r="F46" s="20" t="n">
        <v>0.96344774</v>
      </c>
      <c r="G46" s="18" t="n">
        <v>10.65749765</v>
      </c>
      <c r="H46" s="20" t="n">
        <v>0.47033534</v>
      </c>
      <c r="I46" s="18" t="n">
        <v>6.52161221</v>
      </c>
      <c r="J46" s="20" t="n">
        <v>0.31945728</v>
      </c>
      <c r="K46" s="18" t="n">
        <v>3.83202723</v>
      </c>
      <c r="L46" s="20" t="n">
        <v>0.19496614</v>
      </c>
      <c r="M46" s="18" t="n">
        <v>3.19928622</v>
      </c>
      <c r="N46" s="20" t="n">
        <v>0.18051254</v>
      </c>
      <c r="O46" s="18" t="n">
        <v>1.14332785</v>
      </c>
      <c r="P46" s="20" t="n">
        <v>0.10192954</v>
      </c>
      <c r="Q46" s="18" t="s">
        <v>182</v>
      </c>
      <c r="R46" s="20" t="s">
        <v>182</v>
      </c>
      <c r="S46" s="18" t="n">
        <v>0</v>
      </c>
      <c r="T46" s="20" t="n">
        <v>0</v>
      </c>
      <c r="U46" s="18" t="n">
        <v>0</v>
      </c>
      <c r="V46" s="20" t="n">
        <v>0</v>
      </c>
      <c r="W46" s="18" t="n">
        <v>38.22066986</v>
      </c>
      <c r="X46" s="20" t="n">
        <v>1.28642905</v>
      </c>
    </row>
    <row r="47" spans="1:24">
      <c r="A47" s="15" t="s">
        <v>222</v>
      </c>
      <c r="B47" s="17" t="n">
        <v>5928</v>
      </c>
      <c r="C47" s="18">
        <f>(197.0/B47*100)</f>
        <v/>
      </c>
      <c r="D47" s="19" t="n">
        <v>5731</v>
      </c>
      <c r="E47" s="18" t="n">
        <v>34.07659887</v>
      </c>
      <c r="F47" s="20" t="n">
        <v>1.08496064</v>
      </c>
      <c r="G47" s="18" t="n">
        <v>16.61499997</v>
      </c>
      <c r="H47" s="20" t="n">
        <v>0.68372456</v>
      </c>
      <c r="I47" s="18" t="n">
        <v>13.35025061</v>
      </c>
      <c r="J47" s="20" t="n">
        <v>0.5635293300000001</v>
      </c>
      <c r="K47" s="18" t="n">
        <v>9.20661331</v>
      </c>
      <c r="L47" s="20" t="n">
        <v>0.35338467</v>
      </c>
      <c r="M47" s="18" t="n">
        <v>8.600786940000001</v>
      </c>
      <c r="N47" s="20" t="n">
        <v>0.40459441</v>
      </c>
      <c r="O47" s="18" t="n">
        <v>1.44739225</v>
      </c>
      <c r="P47" s="20" t="n">
        <v>0.18882754</v>
      </c>
      <c r="Q47" s="18" t="s">
        <v>182</v>
      </c>
      <c r="R47" s="20" t="s">
        <v>182</v>
      </c>
      <c r="S47" s="18" t="n">
        <v>0</v>
      </c>
      <c r="T47" s="20" t="n">
        <v>0</v>
      </c>
      <c r="U47" s="18" t="n">
        <v>0</v>
      </c>
      <c r="V47" s="20" t="n">
        <v>0</v>
      </c>
      <c r="W47" s="18" t="n">
        <v>16.70335804</v>
      </c>
      <c r="X47" s="20" t="n">
        <v>1.1266317</v>
      </c>
    </row>
    <row r="48" spans="1:24">
      <c r="A48" s="15" t="s">
        <v>223</v>
      </c>
      <c r="B48" s="17" t="n">
        <v>9841</v>
      </c>
      <c r="C48" s="18">
        <f>(19.0/B48*100)</f>
        <v/>
      </c>
      <c r="D48" s="19" t="n">
        <v>9822</v>
      </c>
      <c r="E48" s="18" t="n">
        <v>73.47150849000001</v>
      </c>
      <c r="F48" s="20" t="n">
        <v>0.97687549</v>
      </c>
      <c r="G48" s="18" t="n">
        <v>10.35399533</v>
      </c>
      <c r="H48" s="20" t="n">
        <v>0.52029433</v>
      </c>
      <c r="I48" s="18" t="n">
        <v>8.10862081</v>
      </c>
      <c r="J48" s="20" t="n">
        <v>0.40070929</v>
      </c>
      <c r="K48" s="18" t="n">
        <v>2.06624232</v>
      </c>
      <c r="L48" s="20" t="n">
        <v>0.18736236</v>
      </c>
      <c r="M48" s="18" t="n">
        <v>1.96287043</v>
      </c>
      <c r="N48" s="20" t="n">
        <v>0.22098103</v>
      </c>
      <c r="O48" s="18" t="n">
        <v>2.15559195</v>
      </c>
      <c r="P48" s="20" t="n">
        <v>0.33339127</v>
      </c>
      <c r="Q48" s="18" t="s">
        <v>182</v>
      </c>
      <c r="R48" s="20" t="s">
        <v>182</v>
      </c>
      <c r="S48" s="18" t="n">
        <v>0</v>
      </c>
      <c r="T48" s="20" t="n">
        <v>0</v>
      </c>
      <c r="U48" s="18" t="n">
        <v>0</v>
      </c>
      <c r="V48" s="20" t="n">
        <v>0</v>
      </c>
      <c r="W48" s="18" t="n">
        <v>1.88117067</v>
      </c>
      <c r="X48" s="20" t="n">
        <v>0.41736517</v>
      </c>
    </row>
    <row r="49" spans="1:24">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n">
        <v>0</v>
      </c>
      <c r="P49" s="20" t="n">
        <v>0</v>
      </c>
      <c r="Q49" s="18" t="s">
        <v>182</v>
      </c>
      <c r="R49" s="20" t="s">
        <v>182</v>
      </c>
      <c r="S49" s="18" t="n">
        <v>100</v>
      </c>
      <c r="T49" s="20" t="n">
        <v>0</v>
      </c>
      <c r="U49" s="18" t="n">
        <v>0</v>
      </c>
      <c r="V49" s="20" t="n">
        <v>0</v>
      </c>
      <c r="W49" s="18" t="n">
        <v>0</v>
      </c>
      <c r="X49" s="20" t="n">
        <v>0</v>
      </c>
    </row>
    <row r="50" spans="1:24">
      <c r="A50" s="15" t="s">
        <v>225</v>
      </c>
      <c r="B50" s="17" t="n">
        <v>11795</v>
      </c>
      <c r="C50" s="18">
        <f>(1173.0/B50*100)</f>
        <v/>
      </c>
      <c r="D50" s="19" t="n">
        <v>10622</v>
      </c>
      <c r="E50" s="18" t="n">
        <v>42.71779296</v>
      </c>
      <c r="F50" s="20" t="n">
        <v>1.01995539</v>
      </c>
      <c r="G50" s="18" t="n">
        <v>18.12244632</v>
      </c>
      <c r="H50" s="20" t="n">
        <v>0.6046303</v>
      </c>
      <c r="I50" s="18" t="n">
        <v>15.45253909</v>
      </c>
      <c r="J50" s="20" t="n">
        <v>0.54375946</v>
      </c>
      <c r="K50" s="18" t="n">
        <v>9.028017070000001</v>
      </c>
      <c r="L50" s="20" t="n">
        <v>0.3964533</v>
      </c>
      <c r="M50" s="18" t="n">
        <v>5.12491346</v>
      </c>
      <c r="N50" s="20" t="n">
        <v>0.33989659</v>
      </c>
      <c r="O50" s="18" t="n">
        <v>1.75805608</v>
      </c>
      <c r="P50" s="20" t="n">
        <v>0.26628678</v>
      </c>
      <c r="Q50" s="18" t="s">
        <v>182</v>
      </c>
      <c r="R50" s="20" t="s">
        <v>182</v>
      </c>
      <c r="S50" s="18" t="n">
        <v>0</v>
      </c>
      <c r="T50" s="20" t="n">
        <v>0</v>
      </c>
      <c r="U50" s="18" t="n">
        <v>0</v>
      </c>
      <c r="V50" s="20" t="n">
        <v>0</v>
      </c>
      <c r="W50" s="18" t="n">
        <v>7.79623502</v>
      </c>
      <c r="X50" s="20" t="n">
        <v>0.68462716</v>
      </c>
    </row>
    <row r="51" spans="1:24">
      <c r="A51" s="15" t="s">
        <v>226</v>
      </c>
      <c r="B51" s="17" t="n">
        <v>6866</v>
      </c>
      <c r="C51" s="18">
        <f>(116.0/B51*100)</f>
        <v/>
      </c>
      <c r="D51" s="19" t="n">
        <v>6750</v>
      </c>
      <c r="E51" s="18" t="n">
        <v>41.64657747</v>
      </c>
      <c r="F51" s="20" t="n">
        <v>1.2512806</v>
      </c>
      <c r="G51" s="18" t="n">
        <v>13.94229667</v>
      </c>
      <c r="H51" s="20" t="n">
        <v>0.50178611</v>
      </c>
      <c r="I51" s="18" t="n">
        <v>11.11834813</v>
      </c>
      <c r="J51" s="20" t="n">
        <v>0.51090578</v>
      </c>
      <c r="K51" s="18" t="n">
        <v>5.75686589</v>
      </c>
      <c r="L51" s="20" t="n">
        <v>0.28416433</v>
      </c>
      <c r="M51" s="18" t="n">
        <v>4.90814505</v>
      </c>
      <c r="N51" s="20" t="n">
        <v>0.3618181</v>
      </c>
      <c r="O51" s="18" t="n">
        <v>0.58297253</v>
      </c>
      <c r="P51" s="20" t="n">
        <v>0.10102507</v>
      </c>
      <c r="Q51" s="18" t="s">
        <v>182</v>
      </c>
      <c r="R51" s="20" t="s">
        <v>182</v>
      </c>
      <c r="S51" s="18" t="n">
        <v>10.58088132</v>
      </c>
      <c r="T51" s="20" t="n">
        <v>0.6125338</v>
      </c>
      <c r="U51" s="18" t="n">
        <v>0</v>
      </c>
      <c r="V51" s="20" t="n">
        <v>0</v>
      </c>
      <c r="W51" s="18" t="n">
        <v>11.46391295</v>
      </c>
      <c r="X51" s="20" t="n">
        <v>1.32287189</v>
      </c>
    </row>
    <row r="52" spans="1:24">
      <c r="A52" s="15" t="s">
        <v>227</v>
      </c>
      <c r="B52" s="17" t="n">
        <v>5809</v>
      </c>
      <c r="C52" s="18">
        <f>(120.0/B52*100)</f>
        <v/>
      </c>
      <c r="D52" s="19" t="n">
        <v>5689</v>
      </c>
      <c r="E52" s="18" t="n">
        <v>55.60528334</v>
      </c>
      <c r="F52" s="20" t="n">
        <v>1.04483527</v>
      </c>
      <c r="G52" s="18" t="n">
        <v>18.62721242</v>
      </c>
      <c r="H52" s="20" t="n">
        <v>0.60839597</v>
      </c>
      <c r="I52" s="18" t="n">
        <v>11.47743928</v>
      </c>
      <c r="J52" s="20" t="n">
        <v>0.48026329</v>
      </c>
      <c r="K52" s="18" t="n">
        <v>4.87739373</v>
      </c>
      <c r="L52" s="20" t="n">
        <v>0.35063396</v>
      </c>
      <c r="M52" s="18" t="n">
        <v>3.47593525</v>
      </c>
      <c r="N52" s="20" t="n">
        <v>0.25959652</v>
      </c>
      <c r="O52" s="18" t="n">
        <v>0.34065656</v>
      </c>
      <c r="P52" s="20" t="n">
        <v>0.08847263</v>
      </c>
      <c r="Q52" s="18" t="s">
        <v>182</v>
      </c>
      <c r="R52" s="20" t="s">
        <v>182</v>
      </c>
      <c r="S52" s="18" t="n">
        <v>0</v>
      </c>
      <c r="T52" s="20" t="n">
        <v>0</v>
      </c>
      <c r="U52" s="18" t="n">
        <v>0</v>
      </c>
      <c r="V52" s="20" t="n">
        <v>0</v>
      </c>
      <c r="W52" s="18" t="n">
        <v>5.59607942</v>
      </c>
      <c r="X52" s="20" t="n">
        <v>0.53978392</v>
      </c>
    </row>
    <row r="53" spans="1:24">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n">
        <v>0</v>
      </c>
      <c r="P53" s="20" t="n">
        <v>0</v>
      </c>
      <c r="Q53" s="18" t="s">
        <v>182</v>
      </c>
      <c r="R53" s="20" t="s">
        <v>182</v>
      </c>
      <c r="S53" s="18" t="n">
        <v>100</v>
      </c>
      <c r="T53" s="20" t="n">
        <v>0</v>
      </c>
      <c r="U53" s="18" t="n">
        <v>0</v>
      </c>
      <c r="V53" s="20" t="n">
        <v>0</v>
      </c>
      <c r="W53" s="18" t="n">
        <v>0</v>
      </c>
      <c r="X53" s="20" t="n">
        <v>0</v>
      </c>
    </row>
    <row r="54" spans="1:24">
      <c r="A54" s="15" t="s">
        <v>229</v>
      </c>
      <c r="B54" s="17" t="n">
        <v>4740</v>
      </c>
      <c r="C54" s="18">
        <f>(509.0/B54*100)</f>
        <v/>
      </c>
      <c r="D54" s="19" t="n">
        <v>4231</v>
      </c>
      <c r="E54" s="18" t="n">
        <v>48.54884666</v>
      </c>
      <c r="F54" s="20" t="n">
        <v>1.287245</v>
      </c>
      <c r="G54" s="18" t="n">
        <v>12.62480199</v>
      </c>
      <c r="H54" s="20" t="n">
        <v>0.69289524</v>
      </c>
      <c r="I54" s="18" t="n">
        <v>8.549788449999999</v>
      </c>
      <c r="J54" s="20" t="n">
        <v>0.56528269</v>
      </c>
      <c r="K54" s="18" t="n">
        <v>7.68655632</v>
      </c>
      <c r="L54" s="20" t="n">
        <v>0.51461261</v>
      </c>
      <c r="M54" s="18" t="n">
        <v>4.84027476</v>
      </c>
      <c r="N54" s="20" t="n">
        <v>0.36641287</v>
      </c>
      <c r="O54" s="18" t="n">
        <v>3.38301062</v>
      </c>
      <c r="P54" s="20" t="n">
        <v>0.32666021</v>
      </c>
      <c r="Q54" s="18" t="s">
        <v>182</v>
      </c>
      <c r="R54" s="20" t="s">
        <v>182</v>
      </c>
      <c r="S54" s="18" t="n">
        <v>0</v>
      </c>
      <c r="T54" s="20" t="n">
        <v>0</v>
      </c>
      <c r="U54" s="18" t="n">
        <v>0</v>
      </c>
      <c r="V54" s="20" t="n">
        <v>0</v>
      </c>
      <c r="W54" s="18" t="n">
        <v>14.36672119</v>
      </c>
      <c r="X54" s="20" t="n">
        <v>1.1147823</v>
      </c>
    </row>
    <row r="55" spans="1:24">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n">
        <v>0</v>
      </c>
      <c r="P55" s="20" t="n">
        <v>0</v>
      </c>
      <c r="Q55" s="18" t="s">
        <v>182</v>
      </c>
      <c r="R55" s="20" t="s">
        <v>182</v>
      </c>
      <c r="S55" s="18" t="n">
        <v>100</v>
      </c>
      <c r="T55" s="20" t="n">
        <v>0</v>
      </c>
      <c r="U55" s="18" t="n">
        <v>0</v>
      </c>
      <c r="V55" s="20" t="n">
        <v>0</v>
      </c>
      <c r="W55" s="18" t="n">
        <v>0</v>
      </c>
      <c r="X55" s="20" t="n">
        <v>0</v>
      </c>
    </row>
    <row r="56" spans="1:24">
      <c r="A56" s="15" t="s">
        <v>231</v>
      </c>
      <c r="B56" s="17" t="n">
        <v>5359</v>
      </c>
      <c r="C56" s="18">
        <f>(80.0/B56*100)</f>
        <v/>
      </c>
      <c r="D56" s="19" t="n">
        <v>5279</v>
      </c>
      <c r="E56" s="18" t="n">
        <v>53.48247683</v>
      </c>
      <c r="F56" s="20" t="n">
        <v>1.15261685</v>
      </c>
      <c r="G56" s="18" t="n">
        <v>26.88457531</v>
      </c>
      <c r="H56" s="20" t="n">
        <v>0.74098567</v>
      </c>
      <c r="I56" s="18" t="n">
        <v>11.31296723</v>
      </c>
      <c r="J56" s="20" t="n">
        <v>0.63665057</v>
      </c>
      <c r="K56" s="18" t="n">
        <v>3.22405646</v>
      </c>
      <c r="L56" s="20" t="n">
        <v>0.29224316</v>
      </c>
      <c r="M56" s="18" t="n">
        <v>2.85682737</v>
      </c>
      <c r="N56" s="20" t="n">
        <v>0.31327926</v>
      </c>
      <c r="O56" s="18" t="n">
        <v>0.86031267</v>
      </c>
      <c r="P56" s="20" t="n">
        <v>0.13753162</v>
      </c>
      <c r="Q56" s="18" t="s">
        <v>182</v>
      </c>
      <c r="R56" s="20" t="s">
        <v>182</v>
      </c>
      <c r="S56" s="18" t="n">
        <v>0</v>
      </c>
      <c r="T56" s="20" t="n">
        <v>0</v>
      </c>
      <c r="U56" s="18" t="n">
        <v>0</v>
      </c>
      <c r="V56" s="20" t="n">
        <v>0</v>
      </c>
      <c r="W56" s="18" t="n">
        <v>1.37878412</v>
      </c>
      <c r="X56" s="20" t="n">
        <v>0.24725941</v>
      </c>
    </row>
    <row r="57" spans="1:24">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n">
        <v>0</v>
      </c>
      <c r="P57" s="20" t="n">
        <v>0</v>
      </c>
      <c r="Q57" s="18" t="s">
        <v>182</v>
      </c>
      <c r="R57" s="20" t="s">
        <v>182</v>
      </c>
      <c r="S57" s="18" t="n">
        <v>100</v>
      </c>
      <c r="T57" s="20" t="n">
        <v>0</v>
      </c>
      <c r="U57" s="18" t="n">
        <v>0</v>
      </c>
      <c r="V57" s="20" t="n">
        <v>0</v>
      </c>
      <c r="W57" s="18" t="n">
        <v>0</v>
      </c>
      <c r="X57" s="20" t="n">
        <v>0</v>
      </c>
    </row>
    <row r="58" spans="1:24">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n">
        <v>0</v>
      </c>
      <c r="P58" s="20" t="n">
        <v>0</v>
      </c>
      <c r="Q58" s="18" t="s">
        <v>182</v>
      </c>
      <c r="R58" s="20" t="s">
        <v>182</v>
      </c>
      <c r="S58" s="18" t="n">
        <v>100</v>
      </c>
      <c r="T58" s="20" t="n">
        <v>0</v>
      </c>
      <c r="U58" s="18" t="n">
        <v>0</v>
      </c>
      <c r="V58" s="20" t="n">
        <v>0</v>
      </c>
      <c r="W58" s="18" t="n">
        <v>0</v>
      </c>
      <c r="X58" s="20" t="n">
        <v>0</v>
      </c>
    </row>
    <row r="59" spans="1:24">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n">
        <v>0</v>
      </c>
      <c r="P59" s="20" t="n">
        <v>0</v>
      </c>
      <c r="Q59" s="18" t="s">
        <v>182</v>
      </c>
      <c r="R59" s="20" t="s">
        <v>182</v>
      </c>
      <c r="S59" s="18" t="n">
        <v>100</v>
      </c>
      <c r="T59" s="20" t="n">
        <v>0</v>
      </c>
      <c r="U59" s="18" t="n">
        <v>0</v>
      </c>
      <c r="V59" s="20" t="n">
        <v>0</v>
      </c>
      <c r="W59" s="18" t="n">
        <v>0</v>
      </c>
      <c r="X59" s="20" t="n">
        <v>0</v>
      </c>
    </row>
    <row r="60" spans="1:24">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n">
        <v>0</v>
      </c>
      <c r="P60" s="20" t="n">
        <v>0</v>
      </c>
      <c r="Q60" s="18" t="s">
        <v>182</v>
      </c>
      <c r="R60" s="20" t="s">
        <v>182</v>
      </c>
      <c r="S60" s="18" t="n">
        <v>100</v>
      </c>
      <c r="T60" s="20" t="n">
        <v>0</v>
      </c>
      <c r="U60" s="18" t="n">
        <v>0</v>
      </c>
      <c r="V60" s="20" t="n">
        <v>0</v>
      </c>
      <c r="W60" s="18" t="n">
        <v>0</v>
      </c>
      <c r="X60" s="20" t="n">
        <v>0</v>
      </c>
    </row>
    <row r="61" spans="1:24">
      <c r="A61" s="15" t="s">
        <v>236</v>
      </c>
      <c r="B61" s="17" t="n">
        <v>6525</v>
      </c>
      <c r="C61" s="18">
        <f>(270.0/B61*100)</f>
        <v/>
      </c>
      <c r="D61" s="19" t="n">
        <v>6255</v>
      </c>
      <c r="E61" s="18" t="n">
        <v>51.58751082</v>
      </c>
      <c r="F61" s="20" t="n">
        <v>1.01240172</v>
      </c>
      <c r="G61" s="18" t="n">
        <v>20.0461394</v>
      </c>
      <c r="H61" s="20" t="n">
        <v>0.58897065</v>
      </c>
      <c r="I61" s="18" t="n">
        <v>11.30553706</v>
      </c>
      <c r="J61" s="20" t="n">
        <v>0.48729956</v>
      </c>
      <c r="K61" s="18" t="n">
        <v>5.65902946</v>
      </c>
      <c r="L61" s="20" t="n">
        <v>0.32829759</v>
      </c>
      <c r="M61" s="18" t="n">
        <v>4.70341071</v>
      </c>
      <c r="N61" s="20" t="n">
        <v>0.32993465</v>
      </c>
      <c r="O61" s="18" t="n">
        <v>1.1155177</v>
      </c>
      <c r="P61" s="20" t="n">
        <v>0.1589291</v>
      </c>
      <c r="Q61" s="18" t="s">
        <v>182</v>
      </c>
      <c r="R61" s="20" t="s">
        <v>182</v>
      </c>
      <c r="S61" s="18" t="n">
        <v>0</v>
      </c>
      <c r="T61" s="20" t="n">
        <v>0</v>
      </c>
      <c r="U61" s="18" t="n">
        <v>0</v>
      </c>
      <c r="V61" s="20" t="n">
        <v>0</v>
      </c>
      <c r="W61" s="18" t="n">
        <v>5.58285485</v>
      </c>
      <c r="X61" s="20" t="n">
        <v>0.6754279399999999</v>
      </c>
    </row>
    <row r="62" spans="1:24">
      <c r="A62" s="15" t="s">
        <v>237</v>
      </c>
      <c r="B62" s="17" t="n">
        <v>4476</v>
      </c>
      <c r="C62" s="18">
        <f>(5.0/B62*100)</f>
        <v/>
      </c>
      <c r="D62" s="19" t="n">
        <v>4471</v>
      </c>
      <c r="E62" s="18" t="n">
        <v>48.24222665</v>
      </c>
      <c r="F62" s="20" t="n">
        <v>0.74261851</v>
      </c>
      <c r="G62" s="18" t="n">
        <v>32.0353756</v>
      </c>
      <c r="H62" s="20" t="n">
        <v>0.69271901</v>
      </c>
      <c r="I62" s="18" t="n">
        <v>13.22229989</v>
      </c>
      <c r="J62" s="20" t="n">
        <v>0.48101074</v>
      </c>
      <c r="K62" s="18" t="n">
        <v>3.04184503</v>
      </c>
      <c r="L62" s="20" t="n">
        <v>0.26040959</v>
      </c>
      <c r="M62" s="18" t="n">
        <v>2.24959296</v>
      </c>
      <c r="N62" s="20" t="n">
        <v>0.20243434</v>
      </c>
      <c r="O62" s="18" t="n">
        <v>0.58527585</v>
      </c>
      <c r="P62" s="20" t="n">
        <v>0.13101018</v>
      </c>
      <c r="Q62" s="18" t="s">
        <v>182</v>
      </c>
      <c r="R62" s="20" t="s">
        <v>182</v>
      </c>
      <c r="S62" s="18" t="n">
        <v>0</v>
      </c>
      <c r="T62" s="20" t="n">
        <v>0</v>
      </c>
      <c r="U62" s="18" t="n">
        <v>0</v>
      </c>
      <c r="V62" s="20" t="n">
        <v>0</v>
      </c>
      <c r="W62" s="18" t="n">
        <v>0.62338402</v>
      </c>
      <c r="X62" s="20" t="n">
        <v>0.10784726</v>
      </c>
    </row>
    <row r="63" spans="1:24">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n">
        <v>0</v>
      </c>
      <c r="P63" s="20" t="n">
        <v>0</v>
      </c>
      <c r="Q63" s="18" t="s">
        <v>182</v>
      </c>
      <c r="R63" s="20" t="s">
        <v>182</v>
      </c>
      <c r="S63" s="18" t="n">
        <v>100</v>
      </c>
      <c r="T63" s="20" t="n">
        <v>0</v>
      </c>
      <c r="U63" s="18" t="n">
        <v>0</v>
      </c>
      <c r="V63" s="20" t="n">
        <v>0</v>
      </c>
      <c r="W63" s="18" t="n">
        <v>0</v>
      </c>
      <c r="X63" s="20" t="n">
        <v>0</v>
      </c>
    </row>
    <row r="64" spans="1:24">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n">
        <v>0</v>
      </c>
      <c r="P64" s="20" t="n">
        <v>0</v>
      </c>
      <c r="Q64" s="18" t="s">
        <v>182</v>
      </c>
      <c r="R64" s="20" t="s">
        <v>182</v>
      </c>
      <c r="S64" s="18" t="n">
        <v>100</v>
      </c>
      <c r="T64" s="20" t="n">
        <v>0</v>
      </c>
      <c r="U64" s="18" t="n">
        <v>0</v>
      </c>
      <c r="V64" s="20" t="n">
        <v>0</v>
      </c>
      <c r="W64" s="18" t="n">
        <v>0</v>
      </c>
      <c r="X64" s="20" t="n">
        <v>0</v>
      </c>
    </row>
    <row r="65" spans="1:24">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n">
        <v>0</v>
      </c>
      <c r="P65" s="20" t="n">
        <v>0</v>
      </c>
      <c r="Q65" s="18" t="s">
        <v>182</v>
      </c>
      <c r="R65" s="20" t="s">
        <v>182</v>
      </c>
      <c r="S65" s="18" t="n">
        <v>100</v>
      </c>
      <c r="T65" s="20" t="n">
        <v>0</v>
      </c>
      <c r="U65" s="18" t="n">
        <v>0</v>
      </c>
      <c r="V65" s="20" t="n">
        <v>0</v>
      </c>
      <c r="W65" s="18" t="n">
        <v>0</v>
      </c>
      <c r="X65" s="20" t="n">
        <v>0</v>
      </c>
    </row>
    <row r="66" spans="1:24">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n">
        <v>0</v>
      </c>
      <c r="P66" s="20" t="n">
        <v>0</v>
      </c>
      <c r="Q66" s="18" t="s">
        <v>182</v>
      </c>
      <c r="R66" s="20" t="s">
        <v>182</v>
      </c>
      <c r="S66" s="18" t="n">
        <v>100</v>
      </c>
      <c r="T66" s="20" t="n">
        <v>0</v>
      </c>
      <c r="U66" s="18" t="n">
        <v>0</v>
      </c>
      <c r="V66" s="20" t="n">
        <v>0</v>
      </c>
      <c r="W66" s="18" t="n">
        <v>0</v>
      </c>
      <c r="X66" s="20" t="n">
        <v>0</v>
      </c>
    </row>
    <row r="67" spans="1:24">
      <c r="A67" s="15" t="s">
        <v>242</v>
      </c>
      <c r="B67" s="17" t="n">
        <v>6971</v>
      </c>
      <c r="C67" s="18">
        <f>(300.0/B67*100)</f>
        <v/>
      </c>
      <c r="D67" s="19" t="n">
        <v>6671</v>
      </c>
      <c r="E67" s="18" t="n">
        <v>58.81282334</v>
      </c>
      <c r="F67" s="20" t="n">
        <v>1.110671</v>
      </c>
      <c r="G67" s="18" t="n">
        <v>15.92326815</v>
      </c>
      <c r="H67" s="20" t="n">
        <v>0.56921816</v>
      </c>
      <c r="I67" s="18" t="n">
        <v>10.14575154</v>
      </c>
      <c r="J67" s="20" t="n">
        <v>0.5379917400000001</v>
      </c>
      <c r="K67" s="18" t="n">
        <v>3.5268293</v>
      </c>
      <c r="L67" s="20" t="n">
        <v>0.27976144</v>
      </c>
      <c r="M67" s="18" t="n">
        <v>1.79991348</v>
      </c>
      <c r="N67" s="20" t="n">
        <v>0.20595766</v>
      </c>
      <c r="O67" s="18" t="n">
        <v>4.38091338</v>
      </c>
      <c r="P67" s="20" t="n">
        <v>0.35305959</v>
      </c>
      <c r="Q67" s="18" t="s">
        <v>182</v>
      </c>
      <c r="R67" s="20" t="s">
        <v>182</v>
      </c>
      <c r="S67" s="18" t="n">
        <v>0</v>
      </c>
      <c r="T67" s="20" t="n">
        <v>0</v>
      </c>
      <c r="U67" s="18" t="n">
        <v>0</v>
      </c>
      <c r="V67" s="20" t="n">
        <v>0</v>
      </c>
      <c r="W67" s="18" t="n">
        <v>5.4105008</v>
      </c>
      <c r="X67" s="20" t="n">
        <v>0.35187598</v>
      </c>
    </row>
    <row r="68" spans="1:24">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n">
        <v>0</v>
      </c>
      <c r="P68" s="20" t="n">
        <v>0</v>
      </c>
      <c r="Q68" s="18" t="s">
        <v>182</v>
      </c>
      <c r="R68" s="20" t="s">
        <v>182</v>
      </c>
      <c r="S68" s="18" t="n">
        <v>100</v>
      </c>
      <c r="T68" s="20" t="n">
        <v>0</v>
      </c>
      <c r="U68" s="18" t="n">
        <v>0</v>
      </c>
      <c r="V68" s="20" t="n">
        <v>0</v>
      </c>
      <c r="W68" s="18" t="n">
        <v>0</v>
      </c>
      <c r="X68" s="20" t="n">
        <v>0</v>
      </c>
    </row>
    <row r="69" spans="1:24">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n">
        <v>0</v>
      </c>
      <c r="P69" s="20" t="n">
        <v>0</v>
      </c>
      <c r="Q69" s="18" t="s">
        <v>182</v>
      </c>
      <c r="R69" s="20" t="s">
        <v>182</v>
      </c>
      <c r="S69" s="18" t="n">
        <v>100</v>
      </c>
      <c r="T69" s="20" t="n">
        <v>0</v>
      </c>
      <c r="U69" s="18" t="n">
        <v>0</v>
      </c>
      <c r="V69" s="20" t="n">
        <v>0</v>
      </c>
      <c r="W69" s="18" t="n">
        <v>0</v>
      </c>
      <c r="X69" s="20" t="n">
        <v>0</v>
      </c>
    </row>
    <row r="70" spans="1:24">
      <c r="A70" s="15" t="s">
        <v>245</v>
      </c>
      <c r="B70" s="17" t="n">
        <v>6036</v>
      </c>
      <c r="C70" s="18">
        <f>(223.0/B70*100)</f>
        <v/>
      </c>
      <c r="D70" s="19" t="n">
        <v>5813</v>
      </c>
      <c r="E70" s="18" t="n">
        <v>45.26538323</v>
      </c>
      <c r="F70" s="20" t="n">
        <v>0.80536862</v>
      </c>
      <c r="G70" s="18" t="n">
        <v>16.10574278</v>
      </c>
      <c r="H70" s="20" t="n">
        <v>0.72519128</v>
      </c>
      <c r="I70" s="18" t="n">
        <v>14.45226492</v>
      </c>
      <c r="J70" s="20" t="n">
        <v>0.5112192800000001</v>
      </c>
      <c r="K70" s="18" t="n">
        <v>10.08278346</v>
      </c>
      <c r="L70" s="20" t="n">
        <v>0.48334282</v>
      </c>
      <c r="M70" s="18" t="n">
        <v>6.46231871</v>
      </c>
      <c r="N70" s="20" t="n">
        <v>0.41964668</v>
      </c>
      <c r="O70" s="18" t="n">
        <v>0.78554432</v>
      </c>
      <c r="P70" s="20" t="n">
        <v>0.1032537</v>
      </c>
      <c r="Q70" s="18" t="s">
        <v>182</v>
      </c>
      <c r="R70" s="20" t="s">
        <v>182</v>
      </c>
      <c r="S70" s="18" t="n">
        <v>0</v>
      </c>
      <c r="T70" s="20" t="n">
        <v>0</v>
      </c>
      <c r="U70" s="18" t="n">
        <v>0</v>
      </c>
      <c r="V70" s="20" t="n">
        <v>0</v>
      </c>
      <c r="W70" s="18" t="n">
        <v>6.84596257</v>
      </c>
      <c r="X70" s="20" t="n">
        <v>0.53336825</v>
      </c>
    </row>
    <row r="71" spans="1:24">
      <c r="A71" s="15" t="s">
        <v>246</v>
      </c>
      <c r="B71" s="17" t="n">
        <v>6115</v>
      </c>
      <c r="C71" s="18">
        <f>(122.0/B71*100)</f>
        <v/>
      </c>
      <c r="D71" s="19" t="n">
        <v>5993</v>
      </c>
      <c r="E71" s="18" t="n">
        <v>42.84589553</v>
      </c>
      <c r="F71" s="20" t="n">
        <v>0.8498460799999999</v>
      </c>
      <c r="G71" s="18" t="n">
        <v>33.33493995</v>
      </c>
      <c r="H71" s="20" t="n">
        <v>0.64718689</v>
      </c>
      <c r="I71" s="18" t="n">
        <v>13.5035812</v>
      </c>
      <c r="J71" s="20" t="n">
        <v>0.47420046</v>
      </c>
      <c r="K71" s="18" t="n">
        <v>5.22359583</v>
      </c>
      <c r="L71" s="20" t="n">
        <v>0.36590729</v>
      </c>
      <c r="M71" s="18" t="n">
        <v>3.22221258</v>
      </c>
      <c r="N71" s="20" t="n">
        <v>0.4112194</v>
      </c>
      <c r="O71" s="18" t="n">
        <v>0.43884807</v>
      </c>
      <c r="P71" s="20" t="n">
        <v>0.07817638</v>
      </c>
      <c r="Q71" s="18" t="s">
        <v>182</v>
      </c>
      <c r="R71" s="20" t="s">
        <v>182</v>
      </c>
      <c r="S71" s="18" t="n">
        <v>0</v>
      </c>
      <c r="T71" s="20" t="n">
        <v>0</v>
      </c>
      <c r="U71" s="18" t="n">
        <v>0</v>
      </c>
      <c r="V71" s="20" t="n">
        <v>0</v>
      </c>
      <c r="W71" s="18" t="n">
        <v>1.43092683</v>
      </c>
      <c r="X71" s="20" t="n">
        <v>0.1334837</v>
      </c>
    </row>
    <row r="72" spans="1:24">
      <c r="A72" s="15" t="s">
        <v>247</v>
      </c>
      <c r="B72" s="17" t="n">
        <v>7708</v>
      </c>
      <c r="C72" s="18">
        <f>(9.0/B72*100)</f>
        <v/>
      </c>
      <c r="D72" s="19" t="n">
        <v>7699</v>
      </c>
      <c r="E72" s="18" t="n">
        <v>60.455961</v>
      </c>
      <c r="F72" s="20" t="n">
        <v>1.17640205</v>
      </c>
      <c r="G72" s="18" t="n">
        <v>25.63123643</v>
      </c>
      <c r="H72" s="20" t="n">
        <v>0.89771731</v>
      </c>
      <c r="I72" s="18" t="n">
        <v>10.20644466</v>
      </c>
      <c r="J72" s="20" t="n">
        <v>0.64268406</v>
      </c>
      <c r="K72" s="18" t="n">
        <v>1.36657241</v>
      </c>
      <c r="L72" s="20" t="n">
        <v>0.14689023</v>
      </c>
      <c r="M72" s="18" t="n">
        <v>1.17525379</v>
      </c>
      <c r="N72" s="20" t="n">
        <v>0.13762256</v>
      </c>
      <c r="O72" s="18" t="n">
        <v>0.58568115</v>
      </c>
      <c r="P72" s="20" t="n">
        <v>0.09795208</v>
      </c>
      <c r="Q72" s="18" t="s">
        <v>182</v>
      </c>
      <c r="R72" s="20" t="s">
        <v>182</v>
      </c>
      <c r="S72" s="18" t="n">
        <v>0</v>
      </c>
      <c r="T72" s="20" t="n">
        <v>0</v>
      </c>
      <c r="U72" s="18" t="n">
        <v>0</v>
      </c>
      <c r="V72" s="20" t="n">
        <v>0</v>
      </c>
      <c r="W72" s="18" t="n">
        <v>0.57885057</v>
      </c>
      <c r="X72" s="20" t="n">
        <v>0.08800128</v>
      </c>
    </row>
    <row r="73" spans="1:24">
      <c r="A73" s="15" t="s">
        <v>248</v>
      </c>
      <c r="B73" s="17" t="n">
        <v>8249</v>
      </c>
      <c r="C73" s="18">
        <f>(254.0/B73*100)</f>
        <v/>
      </c>
      <c r="D73" s="19" t="n">
        <v>7995</v>
      </c>
      <c r="E73" s="18" t="n">
        <v>25.25432523</v>
      </c>
      <c r="F73" s="20" t="n">
        <v>0.84886463</v>
      </c>
      <c r="G73" s="18" t="n">
        <v>22.13135603</v>
      </c>
      <c r="H73" s="20" t="n">
        <v>0.6153381999999999</v>
      </c>
      <c r="I73" s="18" t="n">
        <v>27.13803887</v>
      </c>
      <c r="J73" s="20" t="n">
        <v>0.65660015</v>
      </c>
      <c r="K73" s="18" t="n">
        <v>14.11456486</v>
      </c>
      <c r="L73" s="20" t="n">
        <v>0.43544473</v>
      </c>
      <c r="M73" s="18" t="n">
        <v>6.68985791</v>
      </c>
      <c r="N73" s="20" t="n">
        <v>0.41098787</v>
      </c>
      <c r="O73" s="18" t="n">
        <v>2.49319758</v>
      </c>
      <c r="P73" s="20" t="n">
        <v>0.25083842</v>
      </c>
      <c r="Q73" s="18" t="s">
        <v>182</v>
      </c>
      <c r="R73" s="20" t="s">
        <v>182</v>
      </c>
      <c r="S73" s="18" t="n">
        <v>0</v>
      </c>
      <c r="T73" s="20" t="n">
        <v>0</v>
      </c>
      <c r="U73" s="18" t="n">
        <v>0</v>
      </c>
      <c r="V73" s="20" t="n">
        <v>0</v>
      </c>
      <c r="W73" s="18" t="n">
        <v>2.1786595</v>
      </c>
      <c r="X73" s="20" t="n">
        <v>0.22414588</v>
      </c>
    </row>
    <row r="74" spans="1:24">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n">
        <v>0</v>
      </c>
      <c r="P74" s="20" t="n">
        <v>0</v>
      </c>
      <c r="Q74" s="18" t="s">
        <v>182</v>
      </c>
      <c r="R74" s="20" t="s">
        <v>182</v>
      </c>
      <c r="S74" s="18" t="n">
        <v>100</v>
      </c>
      <c r="T74" s="20" t="n">
        <v>0</v>
      </c>
      <c r="U74" s="18" t="n">
        <v>0</v>
      </c>
      <c r="V74" s="20" t="n">
        <v>0</v>
      </c>
      <c r="W74" s="18" t="n">
        <v>0</v>
      </c>
      <c r="X74" s="20" t="n">
        <v>0</v>
      </c>
    </row>
    <row r="75" spans="1:24">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n">
        <v>0</v>
      </c>
      <c r="P75" s="20" t="n">
        <v>0</v>
      </c>
      <c r="Q75" s="18" t="s">
        <v>182</v>
      </c>
      <c r="R75" s="20" t="s">
        <v>182</v>
      </c>
      <c r="S75" s="18" t="n">
        <v>100</v>
      </c>
      <c r="T75" s="20" t="n">
        <v>0</v>
      </c>
      <c r="U75" s="18" t="n">
        <v>0</v>
      </c>
      <c r="V75" s="20" t="n">
        <v>0</v>
      </c>
      <c r="W75" s="18" t="n">
        <v>0</v>
      </c>
      <c r="X75" s="20" t="n">
        <v>0</v>
      </c>
    </row>
    <row r="76" spans="1:24">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n">
        <v>0</v>
      </c>
      <c r="P76" s="20" t="n">
        <v>0</v>
      </c>
      <c r="Q76" s="18" t="s">
        <v>182</v>
      </c>
      <c r="R76" s="20" t="s">
        <v>182</v>
      </c>
      <c r="S76" s="18" t="n">
        <v>100</v>
      </c>
      <c r="T76" s="20" t="n">
        <v>0</v>
      </c>
      <c r="U76" s="18" t="n">
        <v>0</v>
      </c>
      <c r="V76" s="20" t="n">
        <v>0</v>
      </c>
      <c r="W76" s="18" t="n">
        <v>0</v>
      </c>
      <c r="X76" s="20" t="n">
        <v>0</v>
      </c>
    </row>
    <row r="77" spans="1:24">
      <c r="A77" s="15" t="s">
        <v>252</v>
      </c>
      <c r="B77" s="17" t="n">
        <v>6062</v>
      </c>
      <c r="C77" s="18">
        <f>(298.0/B77*100)</f>
        <v/>
      </c>
      <c r="D77" s="19" t="n">
        <v>5764</v>
      </c>
      <c r="E77" s="18" t="n">
        <v>40.37285047</v>
      </c>
      <c r="F77" s="20" t="n">
        <v>1.02245149</v>
      </c>
      <c r="G77" s="18" t="n">
        <v>13.35570464</v>
      </c>
      <c r="H77" s="20" t="n">
        <v>0.60878518</v>
      </c>
      <c r="I77" s="18" t="n">
        <v>10.28597729</v>
      </c>
      <c r="J77" s="20" t="n">
        <v>0.52506275</v>
      </c>
      <c r="K77" s="18" t="n">
        <v>7.082491</v>
      </c>
      <c r="L77" s="20" t="n">
        <v>0.39737625</v>
      </c>
      <c r="M77" s="18" t="n">
        <v>5.48524075</v>
      </c>
      <c r="N77" s="20" t="n">
        <v>0.34004827</v>
      </c>
      <c r="O77" s="18" t="n">
        <v>0.99214498</v>
      </c>
      <c r="P77" s="20" t="n">
        <v>0.1174622</v>
      </c>
      <c r="Q77" s="18" t="s">
        <v>182</v>
      </c>
      <c r="R77" s="20" t="s">
        <v>182</v>
      </c>
      <c r="S77" s="18" t="n">
        <v>0</v>
      </c>
      <c r="T77" s="20" t="n">
        <v>0</v>
      </c>
      <c r="U77" s="18" t="n">
        <v>0</v>
      </c>
      <c r="V77" s="20" t="n">
        <v>0</v>
      </c>
      <c r="W77" s="18" t="n">
        <v>22.42559088</v>
      </c>
      <c r="X77" s="20" t="n">
        <v>1.01085226</v>
      </c>
    </row>
    <row r="78" spans="1:24">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n">
        <v>0</v>
      </c>
      <c r="P78" s="20" t="n">
        <v>0</v>
      </c>
      <c r="Q78" s="18" t="s">
        <v>182</v>
      </c>
      <c r="R78" s="20" t="s">
        <v>182</v>
      </c>
      <c r="S78" s="18" t="n">
        <v>100</v>
      </c>
      <c r="T78" s="20" t="n">
        <v>0</v>
      </c>
      <c r="U78" s="18" t="n">
        <v>0</v>
      </c>
      <c r="V78" s="20" t="n">
        <v>0</v>
      </c>
      <c r="W78" s="18" t="n">
        <v>0</v>
      </c>
      <c r="X78" s="20" t="n">
        <v>0</v>
      </c>
    </row>
    <row customHeight="1" ht="25" r="79" spans="1:24">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n">
        <v>0</v>
      </c>
      <c r="P79" s="20" t="n">
        <v>0</v>
      </c>
      <c r="Q79" s="18" t="s">
        <v>182</v>
      </c>
      <c r="R79" s="20" t="s">
        <v>182</v>
      </c>
      <c r="S79" s="18" t="n">
        <v>100</v>
      </c>
      <c r="T79" s="20" t="n">
        <v>0</v>
      </c>
      <c r="U79" s="18" t="n">
        <v>0</v>
      </c>
      <c r="V79" s="20" t="n">
        <v>0</v>
      </c>
      <c r="W79" s="18" t="n">
        <v>0</v>
      </c>
      <c r="X79" s="20" t="n">
        <v>0</v>
      </c>
    </row>
    <row r="80" spans="1:24">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n">
        <v>0</v>
      </c>
      <c r="P80" s="20" t="n">
        <v>0</v>
      </c>
      <c r="Q80" s="18" t="s">
        <v>182</v>
      </c>
      <c r="R80" s="20" t="s">
        <v>182</v>
      </c>
      <c r="S80" s="18" t="n">
        <v>100</v>
      </c>
      <c r="T80" s="20" t="n">
        <v>0</v>
      </c>
      <c r="U80" s="18" t="n">
        <v>0</v>
      </c>
      <c r="V80" s="20" t="n">
        <v>0</v>
      </c>
      <c r="W80" s="18" t="n">
        <v>0</v>
      </c>
      <c r="X80" s="20" t="n">
        <v>0</v>
      </c>
    </row>
    <row r="81" spans="1:24">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n">
        <v>0</v>
      </c>
      <c r="P81" s="20" t="n">
        <v>0</v>
      </c>
      <c r="Q81" s="18" t="s">
        <v>182</v>
      </c>
      <c r="R81" s="20" t="s">
        <v>182</v>
      </c>
      <c r="S81" s="18" t="n">
        <v>100</v>
      </c>
      <c r="T81" s="20" t="n">
        <v>0</v>
      </c>
      <c r="U81" s="18" t="n">
        <v>0</v>
      </c>
      <c r="V81" s="20" t="n">
        <v>0</v>
      </c>
      <c r="W81" s="18" t="n">
        <v>0</v>
      </c>
      <c r="X81" s="20" t="n">
        <v>0</v>
      </c>
    </row>
    <row r="82" spans="1:24">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c r="W82" s="22" t="s">
        <v>257</v>
      </c>
      <c r="X82" s="22" t="s">
        <v>257</v>
      </c>
    </row>
    <row r="83" spans="1:24">
      <c r="A83" s="3" t="s">
        <v>258</v>
      </c>
    </row>
    <row r="84" spans="1:24">
      <c r="A84" s="23" t="s">
        <v>259</v>
      </c>
    </row>
    <row r="85" spans="1:24">
      <c r="A85" s="23" t="s">
        <v>260</v>
      </c>
    </row>
    <row customHeight="1" ht="30" r="86" spans="1:24">
      <c r="A86" s="23" t="s">
        <v>261</v>
      </c>
    </row>
    <row customHeight="1" ht="30" r="87" spans="1:24">
      <c r="A87" s="23" t="s">
        <v>257</v>
      </c>
    </row>
    <row customHeight="1" ht="30" r="88" spans="1:24">
      <c r="A88" s="23" t="s">
        <v>262</v>
      </c>
    </row>
    <row customHeight="1" ht="30" r="89" spans="1:24">
      <c r="A89" s="23" t="s">
        <v>263</v>
      </c>
    </row>
    <row customHeight="1" ht="30" r="90" spans="1:24">
      <c r="A90" s="23" t="s">
        <v>264</v>
      </c>
    </row>
    <row customHeight="1" ht="30" r="91" spans="1:24">
      <c r="A91" s="23" t="s">
        <v>265</v>
      </c>
    </row>
    <row customHeight="1" ht="30" r="92" spans="1:24">
      <c r="A92" s="23" t="s">
        <v>266</v>
      </c>
    </row>
    <row customHeight="1" ht="30" r="93" spans="1:24">
      <c r="A93" s="23" t="s">
        <v>267</v>
      </c>
    </row>
    <row customHeight="1" ht="30" r="94" spans="1:24">
      <c r="A94" s="23" t="s">
        <v>268</v>
      </c>
    </row>
    <row customHeight="1" ht="30" r="95" spans="1:24">
      <c r="A95" s="23" t="s">
        <v>269</v>
      </c>
    </row>
    <row customHeight="1" ht="30" r="96" spans="1:24">
      <c r="A96" s="23" t="s">
        <v>270</v>
      </c>
    </row>
  </sheetData>
  <mergeCells count="25">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s>
  <pageMargins bottom="1" footer="0.5" header="0.5" left="0.75" right="0.75" top="1"/>
</worksheet>
</file>

<file path=xl/worksheets/sheet62.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349</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5.90525429</v>
      </c>
      <c r="F7" s="20" t="n">
        <v>0.25447206</v>
      </c>
      <c r="G7" s="18" t="n">
        <v>25.11325748</v>
      </c>
      <c r="H7" s="20" t="n">
        <v>0.51729079</v>
      </c>
      <c r="I7" s="18" t="n">
        <v>42.6009997</v>
      </c>
      <c r="J7" s="20" t="n">
        <v>0.6303708099999999</v>
      </c>
      <c r="K7" s="18" t="n">
        <v>15.54028211</v>
      </c>
      <c r="L7" s="20" t="n">
        <v>0.39893559</v>
      </c>
      <c r="M7" s="18" t="n">
        <v>0.69853779</v>
      </c>
      <c r="N7" s="20" t="n">
        <v>0.09121319</v>
      </c>
      <c r="O7" s="18" t="s">
        <v>182</v>
      </c>
      <c r="P7" s="20" t="s">
        <v>182</v>
      </c>
      <c r="Q7" s="18" t="n">
        <v>0</v>
      </c>
      <c r="R7" s="20" t="n">
        <v>0</v>
      </c>
      <c r="S7" s="18" t="n">
        <v>0</v>
      </c>
      <c r="T7" s="20" t="n">
        <v>0</v>
      </c>
      <c r="U7" s="18" t="n">
        <v>10.14166862</v>
      </c>
      <c r="V7" s="20" t="n">
        <v>0.5830776</v>
      </c>
    </row>
    <row r="8" spans="1:22">
      <c r="A8" s="15" t="s">
        <v>183</v>
      </c>
      <c r="B8" s="17" t="n">
        <v>7007</v>
      </c>
      <c r="C8" s="18">
        <f>(227.0/B8*100)</f>
        <v/>
      </c>
      <c r="D8" s="19" t="n">
        <v>6780</v>
      </c>
      <c r="E8" s="18" t="n">
        <v>14.99007514</v>
      </c>
      <c r="F8" s="20" t="n">
        <v>0.53465935</v>
      </c>
      <c r="G8" s="18" t="n">
        <v>27.64884642</v>
      </c>
      <c r="H8" s="20" t="n">
        <v>0.6793240699999999</v>
      </c>
      <c r="I8" s="18" t="n">
        <v>33.95829784</v>
      </c>
      <c r="J8" s="20" t="n">
        <v>0.69264649</v>
      </c>
      <c r="K8" s="18" t="n">
        <v>16.43812332</v>
      </c>
      <c r="L8" s="20" t="n">
        <v>0.49788635</v>
      </c>
      <c r="M8" s="18" t="n">
        <v>0.38881725</v>
      </c>
      <c r="N8" s="20" t="n">
        <v>0.10195443</v>
      </c>
      <c r="O8" s="18" t="s">
        <v>182</v>
      </c>
      <c r="P8" s="20" t="s">
        <v>182</v>
      </c>
      <c r="Q8" s="18" t="n">
        <v>0.48800417</v>
      </c>
      <c r="R8" s="20" t="n">
        <v>0.12014987</v>
      </c>
      <c r="S8" s="18" t="n">
        <v>0</v>
      </c>
      <c r="T8" s="20" t="n">
        <v>0</v>
      </c>
      <c r="U8" s="18" t="n">
        <v>6.08783586</v>
      </c>
      <c r="V8" s="20" t="n">
        <v>0.5644666699999999</v>
      </c>
    </row>
    <row r="9" spans="1:22">
      <c r="A9" s="15" t="s">
        <v>184</v>
      </c>
      <c r="B9" s="17" t="n">
        <v>9651</v>
      </c>
      <c r="C9" s="18">
        <f>(627.0/B9*100)</f>
        <v/>
      </c>
      <c r="D9" s="19" t="n">
        <v>9024</v>
      </c>
      <c r="E9" s="18" t="n">
        <v>5.92640472</v>
      </c>
      <c r="F9" s="20" t="n">
        <v>0.24965626</v>
      </c>
      <c r="G9" s="18" t="n">
        <v>18.41711752</v>
      </c>
      <c r="H9" s="20" t="n">
        <v>0.51422161</v>
      </c>
      <c r="I9" s="18" t="n">
        <v>43.60219865</v>
      </c>
      <c r="J9" s="20" t="n">
        <v>0.61128839</v>
      </c>
      <c r="K9" s="18" t="n">
        <v>22.04013073</v>
      </c>
      <c r="L9" s="20" t="n">
        <v>0.49937213</v>
      </c>
      <c r="M9" s="18" t="n">
        <v>0.05056494</v>
      </c>
      <c r="N9" s="20" t="n">
        <v>0.02011432</v>
      </c>
      <c r="O9" s="18" t="s">
        <v>182</v>
      </c>
      <c r="P9" s="20" t="s">
        <v>182</v>
      </c>
      <c r="Q9" s="18" t="n">
        <v>3.18651338</v>
      </c>
      <c r="R9" s="20" t="n">
        <v>0.5688800899999999</v>
      </c>
      <c r="S9" s="18" t="n">
        <v>0</v>
      </c>
      <c r="T9" s="20" t="n">
        <v>0</v>
      </c>
      <c r="U9" s="18" t="n">
        <v>6.77707007</v>
      </c>
      <c r="V9" s="20" t="n">
        <v>0.53863012</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9.027611780000001</v>
      </c>
      <c r="F11" s="20" t="n">
        <v>0.4628376</v>
      </c>
      <c r="G11" s="18" t="n">
        <v>23.97685587</v>
      </c>
      <c r="H11" s="20" t="n">
        <v>0.70299125</v>
      </c>
      <c r="I11" s="18" t="n">
        <v>39.86077036</v>
      </c>
      <c r="J11" s="20" t="n">
        <v>0.79125956</v>
      </c>
      <c r="K11" s="18" t="n">
        <v>17.56023378</v>
      </c>
      <c r="L11" s="20" t="n">
        <v>0.53118342</v>
      </c>
      <c r="M11" s="18" t="n">
        <v>0.51497744</v>
      </c>
      <c r="N11" s="20" t="n">
        <v>0.12464217</v>
      </c>
      <c r="O11" s="18" t="s">
        <v>182</v>
      </c>
      <c r="P11" s="20" t="s">
        <v>182</v>
      </c>
      <c r="Q11" s="18" t="n">
        <v>0</v>
      </c>
      <c r="R11" s="20" t="n">
        <v>0</v>
      </c>
      <c r="S11" s="18" t="n">
        <v>0</v>
      </c>
      <c r="T11" s="20" t="n">
        <v>0</v>
      </c>
      <c r="U11" s="18" t="n">
        <v>9.05955076</v>
      </c>
      <c r="V11" s="20" t="n">
        <v>0.85639113</v>
      </c>
    </row>
    <row r="12" spans="1:22">
      <c r="A12" s="15" t="s">
        <v>187</v>
      </c>
      <c r="B12" s="17" t="n">
        <v>6894</v>
      </c>
      <c r="C12" s="18">
        <f>(128.0/B12*100)</f>
        <v/>
      </c>
      <c r="D12" s="19" t="n">
        <v>6766</v>
      </c>
      <c r="E12" s="18" t="n">
        <v>9.5292485</v>
      </c>
      <c r="F12" s="20" t="n">
        <v>0.43840723</v>
      </c>
      <c r="G12" s="18" t="n">
        <v>31.94419272</v>
      </c>
      <c r="H12" s="20" t="n">
        <v>0.68514414</v>
      </c>
      <c r="I12" s="18" t="n">
        <v>37.16522715</v>
      </c>
      <c r="J12" s="20" t="n">
        <v>0.74248254</v>
      </c>
      <c r="K12" s="18" t="n">
        <v>13.79317396</v>
      </c>
      <c r="L12" s="20" t="n">
        <v>0.5484128700000001</v>
      </c>
      <c r="M12" s="18" t="n">
        <v>0.27950138</v>
      </c>
      <c r="N12" s="20" t="n">
        <v>0.06468574000000001</v>
      </c>
      <c r="O12" s="18" t="s">
        <v>182</v>
      </c>
      <c r="P12" s="20" t="s">
        <v>182</v>
      </c>
      <c r="Q12" s="18" t="n">
        <v>2.37582273</v>
      </c>
      <c r="R12" s="20" t="n">
        <v>0.5983856</v>
      </c>
      <c r="S12" s="18" t="n">
        <v>0</v>
      </c>
      <c r="T12" s="20" t="n">
        <v>0</v>
      </c>
      <c r="U12" s="18" t="n">
        <v>4.91283356</v>
      </c>
      <c r="V12" s="20" t="n">
        <v>0.49314999</v>
      </c>
    </row>
    <row r="13" spans="1:22">
      <c r="A13" s="15" t="s">
        <v>188</v>
      </c>
      <c r="B13" s="17" t="n">
        <v>7161</v>
      </c>
      <c r="C13" s="18">
        <f>(353.0/B13*100)</f>
        <v/>
      </c>
      <c r="D13" s="19" t="n">
        <v>6808</v>
      </c>
      <c r="E13" s="18" t="n">
        <v>8.12035996</v>
      </c>
      <c r="F13" s="20" t="n">
        <v>0.4064223</v>
      </c>
      <c r="G13" s="18" t="n">
        <v>28.52161103</v>
      </c>
      <c r="H13" s="20" t="n">
        <v>0.73035857</v>
      </c>
      <c r="I13" s="18" t="n">
        <v>40.07680924</v>
      </c>
      <c r="J13" s="20" t="n">
        <v>0.75612525</v>
      </c>
      <c r="K13" s="18" t="n">
        <v>13.00943577</v>
      </c>
      <c r="L13" s="20" t="n">
        <v>0.50390637</v>
      </c>
      <c r="M13" s="18" t="n">
        <v>0.21815821</v>
      </c>
      <c r="N13" s="20" t="n">
        <v>0.052706</v>
      </c>
      <c r="O13" s="18" t="s">
        <v>182</v>
      </c>
      <c r="P13" s="20" t="s">
        <v>182</v>
      </c>
      <c r="Q13" s="18" t="n">
        <v>4.21345083</v>
      </c>
      <c r="R13" s="20" t="n">
        <v>0.48446757</v>
      </c>
      <c r="S13" s="18" t="n">
        <v>0</v>
      </c>
      <c r="T13" s="20" t="n">
        <v>0</v>
      </c>
      <c r="U13" s="18" t="n">
        <v>5.84017496</v>
      </c>
      <c r="V13" s="20" t="n">
        <v>0.52779725</v>
      </c>
    </row>
    <row r="14" spans="1:22">
      <c r="A14" s="15" t="s">
        <v>189</v>
      </c>
      <c r="B14" s="17" t="n">
        <v>5587</v>
      </c>
      <c r="C14" s="18">
        <f>(204.0/B14*100)</f>
        <v/>
      </c>
      <c r="D14" s="19" t="n">
        <v>5383</v>
      </c>
      <c r="E14" s="18" t="n">
        <v>11.70440784</v>
      </c>
      <c r="F14" s="20" t="n">
        <v>0.4747384</v>
      </c>
      <c r="G14" s="18" t="n">
        <v>32.27391331</v>
      </c>
      <c r="H14" s="20" t="n">
        <v>0.60301693</v>
      </c>
      <c r="I14" s="18" t="n">
        <v>42.89950497</v>
      </c>
      <c r="J14" s="20" t="n">
        <v>0.76337554</v>
      </c>
      <c r="K14" s="18" t="n">
        <v>10.14317107</v>
      </c>
      <c r="L14" s="20" t="n">
        <v>0.45522015</v>
      </c>
      <c r="M14" s="18" t="n">
        <v>0.61607387</v>
      </c>
      <c r="N14" s="20" t="n">
        <v>0.11416439</v>
      </c>
      <c r="O14" s="18" t="s">
        <v>182</v>
      </c>
      <c r="P14" s="20" t="s">
        <v>182</v>
      </c>
      <c r="Q14" s="18" t="n">
        <v>0</v>
      </c>
      <c r="R14" s="20" t="n">
        <v>0</v>
      </c>
      <c r="S14" s="18" t="n">
        <v>0</v>
      </c>
      <c r="T14" s="20" t="n">
        <v>0</v>
      </c>
      <c r="U14" s="18" t="n">
        <v>2.36292893</v>
      </c>
      <c r="V14" s="20" t="n">
        <v>0.21322465</v>
      </c>
    </row>
    <row r="15" spans="1:22">
      <c r="A15" s="15" t="s">
        <v>190</v>
      </c>
      <c r="B15" s="17" t="n">
        <v>5882</v>
      </c>
      <c r="C15" s="18">
        <f>(180.0/B15*100)</f>
        <v/>
      </c>
      <c r="D15" s="19" t="n">
        <v>5702</v>
      </c>
      <c r="E15" s="18" t="n">
        <v>9.85179677</v>
      </c>
      <c r="F15" s="20" t="n">
        <v>0.37385967</v>
      </c>
      <c r="G15" s="18" t="n">
        <v>36.76430591</v>
      </c>
      <c r="H15" s="20" t="n">
        <v>0.7798162</v>
      </c>
      <c r="I15" s="18" t="n">
        <v>38.75424561</v>
      </c>
      <c r="J15" s="20" t="n">
        <v>0.7211341100000001</v>
      </c>
      <c r="K15" s="18" t="n">
        <v>9.15499792</v>
      </c>
      <c r="L15" s="20" t="n">
        <v>0.41393685</v>
      </c>
      <c r="M15" s="18" t="n">
        <v>0.47362151</v>
      </c>
      <c r="N15" s="20" t="n">
        <v>0.10703965</v>
      </c>
      <c r="O15" s="18" t="s">
        <v>182</v>
      </c>
      <c r="P15" s="20" t="s">
        <v>182</v>
      </c>
      <c r="Q15" s="18" t="n">
        <v>1.03497365</v>
      </c>
      <c r="R15" s="20" t="n">
        <v>0.46392284</v>
      </c>
      <c r="S15" s="18" t="n">
        <v>0</v>
      </c>
      <c r="T15" s="20" t="n">
        <v>0</v>
      </c>
      <c r="U15" s="18" t="n">
        <v>3.96605862</v>
      </c>
      <c r="V15" s="20" t="n">
        <v>0.46582894</v>
      </c>
    </row>
    <row r="16" spans="1:22">
      <c r="A16" s="15" t="s">
        <v>191</v>
      </c>
      <c r="B16" s="17" t="n">
        <v>6108</v>
      </c>
      <c r="C16" s="18">
        <f>(276.0/B16*100)</f>
        <v/>
      </c>
      <c r="D16" s="19" t="n">
        <v>5832</v>
      </c>
      <c r="E16" s="18" t="n">
        <v>3.69277613</v>
      </c>
      <c r="F16" s="20" t="n">
        <v>0.26544324</v>
      </c>
      <c r="G16" s="18" t="n">
        <v>11.94929248</v>
      </c>
      <c r="H16" s="20" t="n">
        <v>0.48968215</v>
      </c>
      <c r="I16" s="18" t="n">
        <v>43.80161556</v>
      </c>
      <c r="J16" s="20" t="n">
        <v>0.65635466</v>
      </c>
      <c r="K16" s="18" t="n">
        <v>31.90392295</v>
      </c>
      <c r="L16" s="20" t="n">
        <v>0.60631084</v>
      </c>
      <c r="M16" s="18" t="n">
        <v>0.51504992</v>
      </c>
      <c r="N16" s="20" t="n">
        <v>0.08790642999999999</v>
      </c>
      <c r="O16" s="18" t="s">
        <v>182</v>
      </c>
      <c r="P16" s="20" t="s">
        <v>182</v>
      </c>
      <c r="Q16" s="18" t="n">
        <v>0</v>
      </c>
      <c r="R16" s="20" t="n">
        <v>0</v>
      </c>
      <c r="S16" s="18" t="n">
        <v>0</v>
      </c>
      <c r="T16" s="20" t="n">
        <v>0</v>
      </c>
      <c r="U16" s="18" t="n">
        <v>8.13734296</v>
      </c>
      <c r="V16" s="20" t="n">
        <v>0.67777976</v>
      </c>
    </row>
    <row r="17" spans="1:22">
      <c r="A17" s="15" t="s">
        <v>192</v>
      </c>
      <c r="B17" s="17" t="n">
        <v>6504</v>
      </c>
      <c r="C17" s="18">
        <f>(824.0/B17*100)</f>
        <v/>
      </c>
      <c r="D17" s="19" t="n">
        <v>5680</v>
      </c>
      <c r="E17" s="18" t="n">
        <v>8.526615639999999</v>
      </c>
      <c r="F17" s="20" t="n">
        <v>0.41490601</v>
      </c>
      <c r="G17" s="18" t="n">
        <v>27.14022664</v>
      </c>
      <c r="H17" s="20" t="n">
        <v>0.6331685500000001</v>
      </c>
      <c r="I17" s="18" t="n">
        <v>40.5088249</v>
      </c>
      <c r="J17" s="20" t="n">
        <v>0.66648281</v>
      </c>
      <c r="K17" s="18" t="n">
        <v>17.49237715</v>
      </c>
      <c r="L17" s="20" t="n">
        <v>0.48655275</v>
      </c>
      <c r="M17" s="18" t="n">
        <v>0</v>
      </c>
      <c r="N17" s="20" t="n">
        <v>0</v>
      </c>
      <c r="O17" s="18" t="s">
        <v>182</v>
      </c>
      <c r="P17" s="20" t="s">
        <v>182</v>
      </c>
      <c r="Q17" s="18" t="n">
        <v>2.6067051</v>
      </c>
      <c r="R17" s="20" t="n">
        <v>0.34669992</v>
      </c>
      <c r="S17" s="18" t="n">
        <v>0</v>
      </c>
      <c r="T17" s="20" t="n">
        <v>0</v>
      </c>
      <c r="U17" s="18" t="n">
        <v>3.72525057</v>
      </c>
      <c r="V17" s="20" t="n">
        <v>0.46208091</v>
      </c>
    </row>
    <row r="18" spans="1:22">
      <c r="A18" s="15" t="s">
        <v>193</v>
      </c>
      <c r="B18" s="17" t="n">
        <v>5532</v>
      </c>
      <c r="C18" s="18">
        <f>(40.0/B18*100)</f>
        <v/>
      </c>
      <c r="D18" s="19" t="n">
        <v>5492</v>
      </c>
      <c r="E18" s="18" t="n">
        <v>15.09930768</v>
      </c>
      <c r="F18" s="20" t="n">
        <v>0.48692143</v>
      </c>
      <c r="G18" s="18" t="n">
        <v>28.72407137</v>
      </c>
      <c r="H18" s="20" t="n">
        <v>0.76927431</v>
      </c>
      <c r="I18" s="18" t="n">
        <v>34.74357627</v>
      </c>
      <c r="J18" s="20" t="n">
        <v>0.78173015</v>
      </c>
      <c r="K18" s="18" t="n">
        <v>13.9564719</v>
      </c>
      <c r="L18" s="20" t="n">
        <v>0.43661114</v>
      </c>
      <c r="M18" s="18" t="n">
        <v>1.16433953</v>
      </c>
      <c r="N18" s="20" t="n">
        <v>0.19354156</v>
      </c>
      <c r="O18" s="18" t="s">
        <v>182</v>
      </c>
      <c r="P18" s="20" t="s">
        <v>182</v>
      </c>
      <c r="Q18" s="18" t="n">
        <v>0</v>
      </c>
      <c r="R18" s="20" t="n">
        <v>0</v>
      </c>
      <c r="S18" s="18" t="n">
        <v>0</v>
      </c>
      <c r="T18" s="20" t="n">
        <v>0</v>
      </c>
      <c r="U18" s="18" t="n">
        <v>6.31223325</v>
      </c>
      <c r="V18" s="20" t="n">
        <v>0.82682552</v>
      </c>
    </row>
    <row r="19" spans="1:22">
      <c r="A19" s="15" t="s">
        <v>194</v>
      </c>
      <c r="B19" s="17" t="n">
        <v>5658</v>
      </c>
      <c r="C19" s="18">
        <f>(225.0/B19*100)</f>
        <v/>
      </c>
      <c r="D19" s="19" t="n">
        <v>5433</v>
      </c>
      <c r="E19" s="18" t="n">
        <v>12.33392047</v>
      </c>
      <c r="F19" s="20" t="n">
        <v>0.58252068</v>
      </c>
      <c r="G19" s="18" t="n">
        <v>27.83019469</v>
      </c>
      <c r="H19" s="20" t="n">
        <v>0.65498131</v>
      </c>
      <c r="I19" s="18" t="n">
        <v>40.20829711</v>
      </c>
      <c r="J19" s="20" t="n">
        <v>0.65611653</v>
      </c>
      <c r="K19" s="18" t="n">
        <v>13.97971731</v>
      </c>
      <c r="L19" s="20" t="n">
        <v>0.57560751</v>
      </c>
      <c r="M19" s="18" t="n">
        <v>0.65503166</v>
      </c>
      <c r="N19" s="20" t="n">
        <v>0.13594505</v>
      </c>
      <c r="O19" s="18" t="s">
        <v>182</v>
      </c>
      <c r="P19" s="20" t="s">
        <v>182</v>
      </c>
      <c r="Q19" s="18" t="n">
        <v>0</v>
      </c>
      <c r="R19" s="20" t="n">
        <v>0</v>
      </c>
      <c r="S19" s="18" t="n">
        <v>0</v>
      </c>
      <c r="T19" s="20" t="n">
        <v>0</v>
      </c>
      <c r="U19" s="18" t="n">
        <v>4.99283876</v>
      </c>
      <c r="V19" s="20" t="n">
        <v>0.5230545599999999</v>
      </c>
    </row>
    <row r="20" spans="1:22">
      <c r="A20" s="15" t="s">
        <v>195</v>
      </c>
      <c r="B20" s="17" t="n">
        <v>3371</v>
      </c>
      <c r="C20" s="18">
        <f>(81.0/B20*100)</f>
        <v/>
      </c>
      <c r="D20" s="19" t="n">
        <v>3290</v>
      </c>
      <c r="E20" s="18" t="n">
        <v>8.53573519</v>
      </c>
      <c r="F20" s="20" t="n">
        <v>0.50423736</v>
      </c>
      <c r="G20" s="18" t="n">
        <v>21.13137285</v>
      </c>
      <c r="H20" s="20" t="n">
        <v>0.79543047</v>
      </c>
      <c r="I20" s="18" t="n">
        <v>48.62573167</v>
      </c>
      <c r="J20" s="20" t="n">
        <v>0.87544415</v>
      </c>
      <c r="K20" s="18" t="n">
        <v>15.25288843</v>
      </c>
      <c r="L20" s="20" t="n">
        <v>0.54044141</v>
      </c>
      <c r="M20" s="18" t="n">
        <v>0</v>
      </c>
      <c r="N20" s="20" t="n">
        <v>0</v>
      </c>
      <c r="O20" s="18" t="s">
        <v>182</v>
      </c>
      <c r="P20" s="20" t="s">
        <v>182</v>
      </c>
      <c r="Q20" s="18" t="n">
        <v>0</v>
      </c>
      <c r="R20" s="20" t="n">
        <v>0</v>
      </c>
      <c r="S20" s="18" t="n">
        <v>0</v>
      </c>
      <c r="T20" s="20" t="n">
        <v>0</v>
      </c>
      <c r="U20" s="18" t="n">
        <v>6.45427186</v>
      </c>
      <c r="V20" s="20" t="n">
        <v>0.4150485</v>
      </c>
    </row>
    <row r="21" spans="1:22">
      <c r="A21" s="15" t="s">
        <v>196</v>
      </c>
      <c r="B21" s="17" t="n">
        <v>5741</v>
      </c>
      <c r="C21" s="18">
        <f>(102.0/B21*100)</f>
        <v/>
      </c>
      <c r="D21" s="19" t="n">
        <v>5639</v>
      </c>
      <c r="E21" s="18" t="n">
        <v>5.35425742</v>
      </c>
      <c r="F21" s="20" t="n">
        <v>0.3050107</v>
      </c>
      <c r="G21" s="18" t="n">
        <v>22.35210297</v>
      </c>
      <c r="H21" s="20" t="n">
        <v>0.60013678</v>
      </c>
      <c r="I21" s="18" t="n">
        <v>49.10685921</v>
      </c>
      <c r="J21" s="20" t="n">
        <v>0.80729499</v>
      </c>
      <c r="K21" s="18" t="n">
        <v>20.5101007</v>
      </c>
      <c r="L21" s="20" t="n">
        <v>0.71407319</v>
      </c>
      <c r="M21" s="18" t="n">
        <v>0.1827695</v>
      </c>
      <c r="N21" s="20" t="n">
        <v>0.05724875</v>
      </c>
      <c r="O21" s="18" t="s">
        <v>182</v>
      </c>
      <c r="P21" s="20" t="s">
        <v>182</v>
      </c>
      <c r="Q21" s="18" t="n">
        <v>0</v>
      </c>
      <c r="R21" s="20" t="n">
        <v>0</v>
      </c>
      <c r="S21" s="18" t="n">
        <v>0</v>
      </c>
      <c r="T21" s="20" t="n">
        <v>0</v>
      </c>
      <c r="U21" s="18" t="n">
        <v>2.49391021</v>
      </c>
      <c r="V21" s="20" t="n">
        <v>0.25818562</v>
      </c>
    </row>
    <row r="22" spans="1:22">
      <c r="A22" s="15" t="s">
        <v>197</v>
      </c>
      <c r="B22" s="17" t="n">
        <v>6598</v>
      </c>
      <c r="C22" s="18">
        <f>(105.0/B22*100)</f>
        <v/>
      </c>
      <c r="D22" s="19" t="n">
        <v>6493</v>
      </c>
      <c r="E22" s="18" t="n">
        <v>10.62541155</v>
      </c>
      <c r="F22" s="20" t="n">
        <v>0.4485203</v>
      </c>
      <c r="G22" s="18" t="n">
        <v>16.98930147</v>
      </c>
      <c r="H22" s="20" t="n">
        <v>0.5948286</v>
      </c>
      <c r="I22" s="18" t="n">
        <v>35.40708181</v>
      </c>
      <c r="J22" s="20" t="n">
        <v>0.86188647</v>
      </c>
      <c r="K22" s="18" t="n">
        <v>17.3282298</v>
      </c>
      <c r="L22" s="20" t="n">
        <v>0.67968437</v>
      </c>
      <c r="M22" s="18" t="n">
        <v>2.36029315</v>
      </c>
      <c r="N22" s="20" t="n">
        <v>0.31596072</v>
      </c>
      <c r="O22" s="18" t="s">
        <v>182</v>
      </c>
      <c r="P22" s="20" t="s">
        <v>182</v>
      </c>
      <c r="Q22" s="18" t="n">
        <v>10.39146256</v>
      </c>
      <c r="R22" s="20" t="n">
        <v>1.34177736</v>
      </c>
      <c r="S22" s="18" t="n">
        <v>0</v>
      </c>
      <c r="T22" s="20" t="n">
        <v>0</v>
      </c>
      <c r="U22" s="18" t="n">
        <v>6.89821966</v>
      </c>
      <c r="V22" s="20" t="n">
        <v>0.67975347</v>
      </c>
    </row>
    <row r="23" spans="1:22">
      <c r="A23" s="15" t="s">
        <v>198</v>
      </c>
      <c r="B23" s="17" t="n">
        <v>11583</v>
      </c>
      <c r="C23" s="18">
        <f>(549.0/B23*100)</f>
        <v/>
      </c>
      <c r="D23" s="19" t="n">
        <v>11034</v>
      </c>
      <c r="E23" s="18" t="n">
        <v>11.2252259</v>
      </c>
      <c r="F23" s="20" t="n">
        <v>0.447547</v>
      </c>
      <c r="G23" s="18" t="n">
        <v>26.02954567</v>
      </c>
      <c r="H23" s="20" t="n">
        <v>0.56087484</v>
      </c>
      <c r="I23" s="18" t="n">
        <v>42.54774952</v>
      </c>
      <c r="J23" s="20" t="n">
        <v>0.79479594</v>
      </c>
      <c r="K23" s="18" t="n">
        <v>13.64381078</v>
      </c>
      <c r="L23" s="20" t="n">
        <v>0.47053021</v>
      </c>
      <c r="M23" s="18" t="n">
        <v>0.42232466</v>
      </c>
      <c r="N23" s="20" t="n">
        <v>0.10190537</v>
      </c>
      <c r="O23" s="18" t="s">
        <v>182</v>
      </c>
      <c r="P23" s="20" t="s">
        <v>182</v>
      </c>
      <c r="Q23" s="18" t="n">
        <v>0</v>
      </c>
      <c r="R23" s="20" t="n">
        <v>0</v>
      </c>
      <c r="S23" s="18" t="n">
        <v>0</v>
      </c>
      <c r="T23" s="20" t="n">
        <v>0</v>
      </c>
      <c r="U23" s="18" t="n">
        <v>6.13134346</v>
      </c>
      <c r="V23" s="20" t="n">
        <v>0.46080113</v>
      </c>
    </row>
    <row r="24" spans="1:22">
      <c r="A24" s="15" t="s">
        <v>199</v>
      </c>
      <c r="B24" s="17" t="n">
        <v>6647</v>
      </c>
      <c r="C24" s="18">
        <f>(28.0/B24*100)</f>
        <v/>
      </c>
      <c r="D24" s="19" t="n">
        <v>6619</v>
      </c>
      <c r="E24" s="18" t="n">
        <v>19.39826653</v>
      </c>
      <c r="F24" s="20" t="n">
        <v>0.60821521</v>
      </c>
      <c r="G24" s="18" t="n">
        <v>27.38289916</v>
      </c>
      <c r="H24" s="20" t="n">
        <v>0.53157509</v>
      </c>
      <c r="I24" s="18" t="n">
        <v>34.66678893</v>
      </c>
      <c r="J24" s="20" t="n">
        <v>0.67070759</v>
      </c>
      <c r="K24" s="18" t="n">
        <v>15.99038624</v>
      </c>
      <c r="L24" s="20" t="n">
        <v>0.53784309</v>
      </c>
      <c r="M24" s="18" t="n">
        <v>0.74373947</v>
      </c>
      <c r="N24" s="20" t="n">
        <v>0.13576108</v>
      </c>
      <c r="O24" s="18" t="s">
        <v>182</v>
      </c>
      <c r="P24" s="20" t="s">
        <v>182</v>
      </c>
      <c r="Q24" s="18" t="n">
        <v>0</v>
      </c>
      <c r="R24" s="20" t="n">
        <v>0</v>
      </c>
      <c r="S24" s="18" t="n">
        <v>0</v>
      </c>
      <c r="T24" s="20" t="n">
        <v>0</v>
      </c>
      <c r="U24" s="18" t="n">
        <v>1.81791967</v>
      </c>
      <c r="V24" s="20" t="n">
        <v>0.30712459</v>
      </c>
    </row>
    <row r="25" spans="1:22">
      <c r="A25" s="15" t="s">
        <v>200</v>
      </c>
      <c r="B25" s="17" t="n">
        <v>5581</v>
      </c>
      <c r="C25" s="18">
        <f>(28.0/B25*100)</f>
        <v/>
      </c>
      <c r="D25" s="19" t="n">
        <v>5553</v>
      </c>
      <c r="E25" s="18" t="n">
        <v>12.01110608</v>
      </c>
      <c r="F25" s="20" t="n">
        <v>0.48289313</v>
      </c>
      <c r="G25" s="18" t="n">
        <v>28.27040836</v>
      </c>
      <c r="H25" s="20" t="n">
        <v>0.70515558</v>
      </c>
      <c r="I25" s="18" t="n">
        <v>50.15445072</v>
      </c>
      <c r="J25" s="20" t="n">
        <v>0.70458604</v>
      </c>
      <c r="K25" s="18" t="n">
        <v>8.76860608</v>
      </c>
      <c r="L25" s="20" t="n">
        <v>0.46539772</v>
      </c>
      <c r="M25" s="18" t="n">
        <v>0.26888821</v>
      </c>
      <c r="N25" s="20" t="n">
        <v>0.07687529999999999</v>
      </c>
      <c r="O25" s="18" t="s">
        <v>182</v>
      </c>
      <c r="P25" s="20" t="s">
        <v>182</v>
      </c>
      <c r="Q25" s="18" t="n">
        <v>0</v>
      </c>
      <c r="R25" s="20" t="n">
        <v>0</v>
      </c>
      <c r="S25" s="18" t="n">
        <v>0</v>
      </c>
      <c r="T25" s="20" t="n">
        <v>0</v>
      </c>
      <c r="U25" s="18" t="n">
        <v>0.52654053</v>
      </c>
      <c r="V25" s="20" t="n">
        <v>0.10965022</v>
      </c>
    </row>
    <row r="26" spans="1:22">
      <c r="A26" s="15" t="s">
        <v>201</v>
      </c>
      <c r="B26" s="17" t="n">
        <v>4869</v>
      </c>
      <c r="C26" s="18">
        <f>(113.0/B26*100)</f>
        <v/>
      </c>
      <c r="D26" s="19" t="n">
        <v>4756</v>
      </c>
      <c r="E26" s="18" t="n">
        <v>11.75783572</v>
      </c>
      <c r="F26" s="20" t="n">
        <v>0.49963266</v>
      </c>
      <c r="G26" s="18" t="n">
        <v>33.12352106</v>
      </c>
      <c r="H26" s="20" t="n">
        <v>0.60659716</v>
      </c>
      <c r="I26" s="18" t="n">
        <v>39.01243574</v>
      </c>
      <c r="J26" s="20" t="n">
        <v>0.65557157</v>
      </c>
      <c r="K26" s="18" t="n">
        <v>13.7820882</v>
      </c>
      <c r="L26" s="20" t="n">
        <v>0.5113467900000001</v>
      </c>
      <c r="M26" s="18" t="n">
        <v>0</v>
      </c>
      <c r="N26" s="20" t="n">
        <v>0</v>
      </c>
      <c r="O26" s="18" t="s">
        <v>182</v>
      </c>
      <c r="P26" s="20" t="s">
        <v>182</v>
      </c>
      <c r="Q26" s="18" t="n">
        <v>0</v>
      </c>
      <c r="R26" s="20" t="n">
        <v>0</v>
      </c>
      <c r="S26" s="18" t="n">
        <v>0</v>
      </c>
      <c r="T26" s="20" t="n">
        <v>0</v>
      </c>
      <c r="U26" s="18" t="n">
        <v>2.32411928</v>
      </c>
      <c r="V26" s="20" t="n">
        <v>0.24824799</v>
      </c>
    </row>
    <row r="27" spans="1:22">
      <c r="A27" s="15" t="s">
        <v>202</v>
      </c>
      <c r="B27" s="17" t="n">
        <v>5299</v>
      </c>
      <c r="C27" s="18">
        <f>(225.0/B27*100)</f>
        <v/>
      </c>
      <c r="D27" s="19" t="n">
        <v>5074</v>
      </c>
      <c r="E27" s="18" t="n">
        <v>11.1880701</v>
      </c>
      <c r="F27" s="20" t="n">
        <v>0.45488237</v>
      </c>
      <c r="G27" s="18" t="n">
        <v>24.74064307</v>
      </c>
      <c r="H27" s="20" t="n">
        <v>0.61568757</v>
      </c>
      <c r="I27" s="18" t="n">
        <v>34.89868577</v>
      </c>
      <c r="J27" s="20" t="n">
        <v>0.60684397</v>
      </c>
      <c r="K27" s="18" t="n">
        <v>17.52081125</v>
      </c>
      <c r="L27" s="20" t="n">
        <v>0.45234008</v>
      </c>
      <c r="M27" s="18" t="n">
        <v>1.22020035</v>
      </c>
      <c r="N27" s="20" t="n">
        <v>0.1374423</v>
      </c>
      <c r="O27" s="18" t="s">
        <v>182</v>
      </c>
      <c r="P27" s="20" t="s">
        <v>182</v>
      </c>
      <c r="Q27" s="18" t="n">
        <v>0</v>
      </c>
      <c r="R27" s="20" t="n">
        <v>0</v>
      </c>
      <c r="S27" s="18" t="n">
        <v>0</v>
      </c>
      <c r="T27" s="20" t="n">
        <v>0</v>
      </c>
      <c r="U27" s="18" t="n">
        <v>10.43158946</v>
      </c>
      <c r="V27" s="20" t="n">
        <v>0.38947457</v>
      </c>
    </row>
    <row r="28" spans="1:22">
      <c r="A28" s="15" t="s">
        <v>203</v>
      </c>
      <c r="B28" s="17" t="n">
        <v>7568</v>
      </c>
      <c r="C28" s="18">
        <f>(150.0/B28*100)</f>
        <v/>
      </c>
      <c r="D28" s="19" t="n">
        <v>7418</v>
      </c>
      <c r="E28" s="18" t="n">
        <v>15.26431019</v>
      </c>
      <c r="F28" s="20" t="n">
        <v>0.5350053</v>
      </c>
      <c r="G28" s="18" t="n">
        <v>32.08481824</v>
      </c>
      <c r="H28" s="20" t="n">
        <v>0.72988282</v>
      </c>
      <c r="I28" s="18" t="n">
        <v>37.65705836</v>
      </c>
      <c r="J28" s="20" t="n">
        <v>0.66473858</v>
      </c>
      <c r="K28" s="18" t="n">
        <v>10.92986551</v>
      </c>
      <c r="L28" s="20" t="n">
        <v>0.47726612</v>
      </c>
      <c r="M28" s="18" t="n">
        <v>2.26710548</v>
      </c>
      <c r="N28" s="20" t="n">
        <v>0.33186049</v>
      </c>
      <c r="O28" s="18" t="s">
        <v>182</v>
      </c>
      <c r="P28" s="20" t="s">
        <v>182</v>
      </c>
      <c r="Q28" s="18" t="n">
        <v>0</v>
      </c>
      <c r="R28" s="20" t="n">
        <v>0</v>
      </c>
      <c r="S28" s="18" t="n">
        <v>0</v>
      </c>
      <c r="T28" s="20" t="n">
        <v>0</v>
      </c>
      <c r="U28" s="18" t="n">
        <v>1.79684221</v>
      </c>
      <c r="V28" s="20" t="n">
        <v>0.38339896</v>
      </c>
    </row>
    <row r="29" spans="1:22">
      <c r="A29" s="15" t="s">
        <v>204</v>
      </c>
      <c r="B29" s="17" t="n">
        <v>5385</v>
      </c>
      <c r="C29" s="18">
        <f>(37.0/B29*100)</f>
        <v/>
      </c>
      <c r="D29" s="19" t="n">
        <v>5348</v>
      </c>
      <c r="E29" s="18" t="n">
        <v>9.956916570000001</v>
      </c>
      <c r="F29" s="20" t="n">
        <v>0.46492207</v>
      </c>
      <c r="G29" s="18" t="n">
        <v>35.19927106</v>
      </c>
      <c r="H29" s="20" t="n">
        <v>0.59086065</v>
      </c>
      <c r="I29" s="18" t="n">
        <v>41.43068304</v>
      </c>
      <c r="J29" s="20" t="n">
        <v>0.70410219</v>
      </c>
      <c r="K29" s="18" t="n">
        <v>8.821317029999999</v>
      </c>
      <c r="L29" s="20" t="n">
        <v>0.39788078</v>
      </c>
      <c r="M29" s="18" t="n">
        <v>0.11230563</v>
      </c>
      <c r="N29" s="20" t="n">
        <v>0.03615354</v>
      </c>
      <c r="O29" s="18" t="s">
        <v>182</v>
      </c>
      <c r="P29" s="20" t="s">
        <v>182</v>
      </c>
      <c r="Q29" s="18" t="n">
        <v>2.76962022</v>
      </c>
      <c r="R29" s="20" t="n">
        <v>0.2415476</v>
      </c>
      <c r="S29" s="18" t="n">
        <v>0</v>
      </c>
      <c r="T29" s="20" t="n">
        <v>0</v>
      </c>
      <c r="U29" s="18" t="n">
        <v>1.70988647</v>
      </c>
      <c r="V29" s="20" t="n">
        <v>0.23756772</v>
      </c>
    </row>
    <row r="30" spans="1:22">
      <c r="A30" s="15" t="s">
        <v>205</v>
      </c>
      <c r="B30" s="17" t="n">
        <v>4520</v>
      </c>
      <c r="C30" s="18">
        <f>(641.0/B30*100)</f>
        <v/>
      </c>
      <c r="D30" s="19" t="n">
        <v>3879</v>
      </c>
      <c r="E30" s="18" t="n">
        <v>5.16467872</v>
      </c>
      <c r="F30" s="20" t="n">
        <v>0.41354022</v>
      </c>
      <c r="G30" s="18" t="n">
        <v>24.6034676</v>
      </c>
      <c r="H30" s="20" t="n">
        <v>0.70063114</v>
      </c>
      <c r="I30" s="18" t="n">
        <v>45.35248265</v>
      </c>
      <c r="J30" s="20" t="n">
        <v>0.8450423</v>
      </c>
      <c r="K30" s="18" t="n">
        <v>17.14852875</v>
      </c>
      <c r="L30" s="20" t="n">
        <v>0.6297895</v>
      </c>
      <c r="M30" s="18" t="n">
        <v>0.82068556</v>
      </c>
      <c r="N30" s="20" t="n">
        <v>0.15890808</v>
      </c>
      <c r="O30" s="18" t="s">
        <v>182</v>
      </c>
      <c r="P30" s="20" t="s">
        <v>182</v>
      </c>
      <c r="Q30" s="18" t="n">
        <v>0</v>
      </c>
      <c r="R30" s="20" t="n">
        <v>0</v>
      </c>
      <c r="S30" s="18" t="n">
        <v>0</v>
      </c>
      <c r="T30" s="20" t="n">
        <v>0</v>
      </c>
      <c r="U30" s="18" t="n">
        <v>6.91015672</v>
      </c>
      <c r="V30" s="20" t="n">
        <v>0.66455331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13.37382402</v>
      </c>
      <c r="F32" s="20" t="n">
        <v>0.55753583</v>
      </c>
      <c r="G32" s="18" t="n">
        <v>34.07930448</v>
      </c>
      <c r="H32" s="20" t="n">
        <v>0.74021925</v>
      </c>
      <c r="I32" s="18" t="n">
        <v>38.57111874</v>
      </c>
      <c r="J32" s="20" t="n">
        <v>0.76886635</v>
      </c>
      <c r="K32" s="18" t="n">
        <v>11.40422029</v>
      </c>
      <c r="L32" s="20" t="n">
        <v>0.45887476</v>
      </c>
      <c r="M32" s="18" t="n">
        <v>0.34543745</v>
      </c>
      <c r="N32" s="20" t="n">
        <v>0.08415569000000001</v>
      </c>
      <c r="O32" s="18" t="s">
        <v>182</v>
      </c>
      <c r="P32" s="20" t="s">
        <v>182</v>
      </c>
      <c r="Q32" s="18" t="n">
        <v>0</v>
      </c>
      <c r="R32" s="20" t="n">
        <v>0</v>
      </c>
      <c r="S32" s="18" t="n">
        <v>0</v>
      </c>
      <c r="T32" s="20" t="n">
        <v>0</v>
      </c>
      <c r="U32" s="18" t="n">
        <v>2.22609502</v>
      </c>
      <c r="V32" s="20" t="n">
        <v>0.28276335</v>
      </c>
    </row>
    <row r="33" spans="1:22">
      <c r="A33" s="15" t="s">
        <v>208</v>
      </c>
      <c r="B33" s="17" t="n">
        <v>7325</v>
      </c>
      <c r="C33" s="18">
        <f>(260.0/B33*100)</f>
        <v/>
      </c>
      <c r="D33" s="19" t="n">
        <v>7065</v>
      </c>
      <c r="E33" s="18" t="n">
        <v>5.14396763</v>
      </c>
      <c r="F33" s="20" t="n">
        <v>0.32665689</v>
      </c>
      <c r="G33" s="18" t="n">
        <v>20.65391826</v>
      </c>
      <c r="H33" s="20" t="n">
        <v>0.49766791</v>
      </c>
      <c r="I33" s="18" t="n">
        <v>47.58491148</v>
      </c>
      <c r="J33" s="20" t="n">
        <v>0.65816082</v>
      </c>
      <c r="K33" s="18" t="n">
        <v>23.37149501</v>
      </c>
      <c r="L33" s="20" t="n">
        <v>0.61127153</v>
      </c>
      <c r="M33" s="18" t="n">
        <v>0.23192156</v>
      </c>
      <c r="N33" s="20" t="n">
        <v>0.06123738</v>
      </c>
      <c r="O33" s="18" t="s">
        <v>182</v>
      </c>
      <c r="P33" s="20" t="s">
        <v>182</v>
      </c>
      <c r="Q33" s="18" t="n">
        <v>0</v>
      </c>
      <c r="R33" s="20" t="n">
        <v>0</v>
      </c>
      <c r="S33" s="18" t="n">
        <v>0</v>
      </c>
      <c r="T33" s="20" t="n">
        <v>0</v>
      </c>
      <c r="U33" s="18" t="n">
        <v>3.01378605</v>
      </c>
      <c r="V33" s="20" t="n">
        <v>0.32078189</v>
      </c>
    </row>
    <row r="34" spans="1:22">
      <c r="A34" s="15" t="s">
        <v>209</v>
      </c>
      <c r="B34" s="17" t="n">
        <v>6350</v>
      </c>
      <c r="C34" s="18">
        <f>(103.0/B34*100)</f>
        <v/>
      </c>
      <c r="D34" s="19" t="n">
        <v>6247</v>
      </c>
      <c r="E34" s="18" t="n">
        <v>11.75869805</v>
      </c>
      <c r="F34" s="20" t="n">
        <v>0.48295433</v>
      </c>
      <c r="G34" s="18" t="n">
        <v>25.03519867</v>
      </c>
      <c r="H34" s="20" t="n">
        <v>0.60377247</v>
      </c>
      <c r="I34" s="18" t="n">
        <v>41.26671054</v>
      </c>
      <c r="J34" s="20" t="n">
        <v>0.78330572</v>
      </c>
      <c r="K34" s="18" t="n">
        <v>12.96578447</v>
      </c>
      <c r="L34" s="20" t="n">
        <v>0.4578192</v>
      </c>
      <c r="M34" s="18" t="n">
        <v>1.16974322</v>
      </c>
      <c r="N34" s="20" t="n">
        <v>0.13839343</v>
      </c>
      <c r="O34" s="18" t="s">
        <v>182</v>
      </c>
      <c r="P34" s="20" t="s">
        <v>182</v>
      </c>
      <c r="Q34" s="18" t="n">
        <v>2.5870456</v>
      </c>
      <c r="R34" s="20" t="n">
        <v>0.53669858</v>
      </c>
      <c r="S34" s="18" t="n">
        <v>0</v>
      </c>
      <c r="T34" s="20" t="n">
        <v>0</v>
      </c>
      <c r="U34" s="18" t="n">
        <v>5.21681946</v>
      </c>
      <c r="V34" s="20" t="n">
        <v>0.51618349</v>
      </c>
    </row>
    <row r="35" spans="1:22">
      <c r="A35" s="15" t="s">
        <v>210</v>
      </c>
      <c r="B35" s="17" t="n">
        <v>6406</v>
      </c>
      <c r="C35" s="18">
        <f>(92.0/B35*100)</f>
        <v/>
      </c>
      <c r="D35" s="19" t="n">
        <v>6314</v>
      </c>
      <c r="E35" s="18" t="n">
        <v>8.66810735</v>
      </c>
      <c r="F35" s="20" t="n">
        <v>0.40953639</v>
      </c>
      <c r="G35" s="18" t="n">
        <v>27.79019639</v>
      </c>
      <c r="H35" s="20" t="n">
        <v>0.73207791</v>
      </c>
      <c r="I35" s="18" t="n">
        <v>42.96811812</v>
      </c>
      <c r="J35" s="20" t="n">
        <v>0.7150395000000001</v>
      </c>
      <c r="K35" s="18" t="n">
        <v>15.39167614</v>
      </c>
      <c r="L35" s="20" t="n">
        <v>0.54376927</v>
      </c>
      <c r="M35" s="18" t="n">
        <v>0.53063084</v>
      </c>
      <c r="N35" s="20" t="n">
        <v>0.09346343</v>
      </c>
      <c r="O35" s="18" t="s">
        <v>182</v>
      </c>
      <c r="P35" s="20" t="s">
        <v>182</v>
      </c>
      <c r="Q35" s="18" t="n">
        <v>1.04648481</v>
      </c>
      <c r="R35" s="20" t="n">
        <v>0.05713219</v>
      </c>
      <c r="S35" s="18" t="n">
        <v>0</v>
      </c>
      <c r="T35" s="20" t="n">
        <v>0</v>
      </c>
      <c r="U35" s="18" t="n">
        <v>3.60478636</v>
      </c>
      <c r="V35" s="20" t="n">
        <v>0.20609078</v>
      </c>
    </row>
    <row r="36" spans="1:22">
      <c r="A36" s="15" t="s">
        <v>211</v>
      </c>
      <c r="B36" s="17" t="n">
        <v>6736</v>
      </c>
      <c r="C36" s="18">
        <f>(85.0/B36*100)</f>
        <v/>
      </c>
      <c r="D36" s="19" t="n">
        <v>6651</v>
      </c>
      <c r="E36" s="18" t="n">
        <v>9.18726989</v>
      </c>
      <c r="F36" s="20" t="n">
        <v>0.36421179</v>
      </c>
      <c r="G36" s="18" t="n">
        <v>28.53087243</v>
      </c>
      <c r="H36" s="20" t="n">
        <v>0.51394257</v>
      </c>
      <c r="I36" s="18" t="n">
        <v>40.16426018</v>
      </c>
      <c r="J36" s="20" t="n">
        <v>0.66219343</v>
      </c>
      <c r="K36" s="18" t="n">
        <v>18.04040128</v>
      </c>
      <c r="L36" s="20" t="n">
        <v>0.50183879</v>
      </c>
      <c r="M36" s="18" t="n">
        <v>0.41793332</v>
      </c>
      <c r="N36" s="20" t="n">
        <v>0.08177834</v>
      </c>
      <c r="O36" s="18" t="s">
        <v>182</v>
      </c>
      <c r="P36" s="20" t="s">
        <v>182</v>
      </c>
      <c r="Q36" s="18" t="n">
        <v>0</v>
      </c>
      <c r="R36" s="20" t="n">
        <v>0</v>
      </c>
      <c r="S36" s="18" t="n">
        <v>0</v>
      </c>
      <c r="T36" s="20" t="n">
        <v>0</v>
      </c>
      <c r="U36" s="18" t="n">
        <v>3.6592629</v>
      </c>
      <c r="V36" s="20" t="n">
        <v>0.3413497</v>
      </c>
    </row>
    <row r="37" spans="1:22">
      <c r="A37" s="15" t="s">
        <v>212</v>
      </c>
      <c r="B37" s="17" t="n">
        <v>5458</v>
      </c>
      <c r="C37" s="18">
        <f>(340.0/B37*100)</f>
        <v/>
      </c>
      <c r="D37" s="19" t="n">
        <v>5118</v>
      </c>
      <c r="E37" s="18" t="n">
        <v>11.04471754</v>
      </c>
      <c r="F37" s="20" t="n">
        <v>0.4475222</v>
      </c>
      <c r="G37" s="18" t="n">
        <v>28.72110119</v>
      </c>
      <c r="H37" s="20" t="n">
        <v>0.6647073999999999</v>
      </c>
      <c r="I37" s="18" t="n">
        <v>37.49985549</v>
      </c>
      <c r="J37" s="20" t="n">
        <v>0.82413239</v>
      </c>
      <c r="K37" s="18" t="n">
        <v>11.57614414</v>
      </c>
      <c r="L37" s="20" t="n">
        <v>0.46934818</v>
      </c>
      <c r="M37" s="18" t="n">
        <v>0.79842259</v>
      </c>
      <c r="N37" s="20" t="n">
        <v>0.14163876</v>
      </c>
      <c r="O37" s="18" t="s">
        <v>182</v>
      </c>
      <c r="P37" s="20" t="s">
        <v>182</v>
      </c>
      <c r="Q37" s="18" t="n">
        <v>0</v>
      </c>
      <c r="R37" s="20" t="n">
        <v>0</v>
      </c>
      <c r="S37" s="18" t="n">
        <v>0</v>
      </c>
      <c r="T37" s="20" t="n">
        <v>0</v>
      </c>
      <c r="U37" s="18" t="n">
        <v>10.35975904</v>
      </c>
      <c r="V37" s="20" t="n">
        <v>0.94254887</v>
      </c>
    </row>
    <row r="38" spans="1:22">
      <c r="A38" s="15" t="s">
        <v>213</v>
      </c>
      <c r="B38" s="17" t="n">
        <v>5860</v>
      </c>
      <c r="C38" s="18">
        <f>(76.0/B38*100)</f>
        <v/>
      </c>
      <c r="D38" s="19" t="n">
        <v>5784</v>
      </c>
      <c r="E38" s="18" t="n">
        <v>10.02826506</v>
      </c>
      <c r="F38" s="20" t="n">
        <v>0.51642498</v>
      </c>
      <c r="G38" s="18" t="n">
        <v>25.3082382</v>
      </c>
      <c r="H38" s="20" t="n">
        <v>0.55503395</v>
      </c>
      <c r="I38" s="18" t="n">
        <v>39.97528215</v>
      </c>
      <c r="J38" s="20" t="n">
        <v>0.72716028</v>
      </c>
      <c r="K38" s="18" t="n">
        <v>16.73217365</v>
      </c>
      <c r="L38" s="20" t="n">
        <v>0.62762719</v>
      </c>
      <c r="M38" s="18" t="n">
        <v>0.64006138</v>
      </c>
      <c r="N38" s="20" t="n">
        <v>0.12675269</v>
      </c>
      <c r="O38" s="18" t="s">
        <v>182</v>
      </c>
      <c r="P38" s="20" t="s">
        <v>182</v>
      </c>
      <c r="Q38" s="18" t="n">
        <v>0</v>
      </c>
      <c r="R38" s="20" t="n">
        <v>0</v>
      </c>
      <c r="S38" s="18" t="n">
        <v>0</v>
      </c>
      <c r="T38" s="20" t="n">
        <v>0</v>
      </c>
      <c r="U38" s="18" t="n">
        <v>7.31597957</v>
      </c>
      <c r="V38" s="20" t="n">
        <v>0.61011735</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5.97847947</v>
      </c>
      <c r="F40" s="20" t="n">
        <v>0.36303954</v>
      </c>
      <c r="G40" s="18" t="n">
        <v>23.5291809</v>
      </c>
      <c r="H40" s="20" t="n">
        <v>0.69481843</v>
      </c>
      <c r="I40" s="18" t="n">
        <v>38.0283917</v>
      </c>
      <c r="J40" s="20" t="n">
        <v>0.79048714</v>
      </c>
      <c r="K40" s="18" t="n">
        <v>16.91052393</v>
      </c>
      <c r="L40" s="20" t="n">
        <v>0.59204975</v>
      </c>
      <c r="M40" s="18" t="n">
        <v>0.41492253</v>
      </c>
      <c r="N40" s="20" t="n">
        <v>0.09637219</v>
      </c>
      <c r="O40" s="18" t="s">
        <v>182</v>
      </c>
      <c r="P40" s="20" t="s">
        <v>182</v>
      </c>
      <c r="Q40" s="18" t="n">
        <v>9.0302693</v>
      </c>
      <c r="R40" s="20" t="n">
        <v>0.20214227</v>
      </c>
      <c r="S40" s="18" t="n">
        <v>0</v>
      </c>
      <c r="T40" s="20" t="n">
        <v>0</v>
      </c>
      <c r="U40" s="18" t="n">
        <v>6.10823216</v>
      </c>
      <c r="V40" s="20" t="n">
        <v>0.7712313200000001</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7.54976061</v>
      </c>
      <c r="F46" s="20" t="n">
        <v>0.30077032</v>
      </c>
      <c r="G46" s="18" t="n">
        <v>13.59468983</v>
      </c>
      <c r="H46" s="20" t="n">
        <v>0.35970325</v>
      </c>
      <c r="I46" s="18" t="n">
        <v>27.04314422</v>
      </c>
      <c r="J46" s="20" t="n">
        <v>0.67056227</v>
      </c>
      <c r="K46" s="18" t="n">
        <v>13.65013427</v>
      </c>
      <c r="L46" s="20" t="n">
        <v>0.40022495</v>
      </c>
      <c r="M46" s="18" t="n">
        <v>1.14579297</v>
      </c>
      <c r="N46" s="20" t="n">
        <v>0.10211763</v>
      </c>
      <c r="O46" s="18" t="s">
        <v>182</v>
      </c>
      <c r="P46" s="20" t="s">
        <v>182</v>
      </c>
      <c r="Q46" s="18" t="n">
        <v>0</v>
      </c>
      <c r="R46" s="20" t="n">
        <v>0</v>
      </c>
      <c r="S46" s="18" t="n">
        <v>0</v>
      </c>
      <c r="T46" s="20" t="n">
        <v>0</v>
      </c>
      <c r="U46" s="18" t="n">
        <v>37.01647809</v>
      </c>
      <c r="V46" s="20" t="n">
        <v>1.24558271</v>
      </c>
    </row>
    <row r="47" spans="1:22">
      <c r="A47" s="15" t="s">
        <v>222</v>
      </c>
      <c r="B47" s="17" t="n">
        <v>5928</v>
      </c>
      <c r="C47" s="18">
        <f>(227.0/B47*100)</f>
        <v/>
      </c>
      <c r="D47" s="19" t="n">
        <v>5701</v>
      </c>
      <c r="E47" s="18" t="n">
        <v>14.09627674</v>
      </c>
      <c r="F47" s="20" t="n">
        <v>0.5151313</v>
      </c>
      <c r="G47" s="18" t="n">
        <v>20.50977586</v>
      </c>
      <c r="H47" s="20" t="n">
        <v>0.74504245</v>
      </c>
      <c r="I47" s="18" t="n">
        <v>34.47137145</v>
      </c>
      <c r="J47" s="20" t="n">
        <v>0.87370641</v>
      </c>
      <c r="K47" s="18" t="n">
        <v>14.56355319</v>
      </c>
      <c r="L47" s="20" t="n">
        <v>0.48924932</v>
      </c>
      <c r="M47" s="18" t="n">
        <v>1.45530951</v>
      </c>
      <c r="N47" s="20" t="n">
        <v>0.18984816</v>
      </c>
      <c r="O47" s="18" t="s">
        <v>182</v>
      </c>
      <c r="P47" s="20" t="s">
        <v>182</v>
      </c>
      <c r="Q47" s="18" t="n">
        <v>0</v>
      </c>
      <c r="R47" s="20" t="n">
        <v>0</v>
      </c>
      <c r="S47" s="18" t="n">
        <v>0</v>
      </c>
      <c r="T47" s="20" t="n">
        <v>0</v>
      </c>
      <c r="U47" s="18" t="n">
        <v>14.90371324</v>
      </c>
      <c r="V47" s="20" t="n">
        <v>1.08021487</v>
      </c>
    </row>
    <row r="48" spans="1:22">
      <c r="A48" s="15" t="s">
        <v>223</v>
      </c>
      <c r="B48" s="17" t="n">
        <v>9841</v>
      </c>
      <c r="C48" s="18">
        <f>(19.0/B48*100)</f>
        <v/>
      </c>
      <c r="D48" s="19" t="n">
        <v>9822</v>
      </c>
      <c r="E48" s="18" t="n">
        <v>16.15682091</v>
      </c>
      <c r="F48" s="20" t="n">
        <v>0.6492299499999999</v>
      </c>
      <c r="G48" s="18" t="n">
        <v>39.26948788</v>
      </c>
      <c r="H48" s="20" t="n">
        <v>0.84579454</v>
      </c>
      <c r="I48" s="18" t="n">
        <v>34.73587508</v>
      </c>
      <c r="J48" s="20" t="n">
        <v>0.69128499</v>
      </c>
      <c r="K48" s="18" t="n">
        <v>6.25209957</v>
      </c>
      <c r="L48" s="20" t="n">
        <v>0.37174965</v>
      </c>
      <c r="M48" s="18" t="n">
        <v>2.15559195</v>
      </c>
      <c r="N48" s="20" t="n">
        <v>0.33339127</v>
      </c>
      <c r="O48" s="18" t="s">
        <v>182</v>
      </c>
      <c r="P48" s="20" t="s">
        <v>182</v>
      </c>
      <c r="Q48" s="18" t="n">
        <v>0</v>
      </c>
      <c r="R48" s="20" t="n">
        <v>0</v>
      </c>
      <c r="S48" s="18" t="n">
        <v>0</v>
      </c>
      <c r="T48" s="20" t="n">
        <v>0</v>
      </c>
      <c r="U48" s="18" t="n">
        <v>1.43012461</v>
      </c>
      <c r="V48" s="20" t="n">
        <v>0.42539228</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10.65652442</v>
      </c>
      <c r="F50" s="20" t="n">
        <v>0.52304187</v>
      </c>
      <c r="G50" s="18" t="n">
        <v>14.60070566</v>
      </c>
      <c r="H50" s="20" t="n">
        <v>0.5240986399999999</v>
      </c>
      <c r="I50" s="18" t="n">
        <v>45.80861953</v>
      </c>
      <c r="J50" s="20" t="n">
        <v>0.98316466</v>
      </c>
      <c r="K50" s="18" t="n">
        <v>20.371141</v>
      </c>
      <c r="L50" s="20" t="n">
        <v>0.59529996</v>
      </c>
      <c r="M50" s="18" t="n">
        <v>1.76699706</v>
      </c>
      <c r="N50" s="20" t="n">
        <v>0.2676775</v>
      </c>
      <c r="O50" s="18" t="s">
        <v>182</v>
      </c>
      <c r="P50" s="20" t="s">
        <v>182</v>
      </c>
      <c r="Q50" s="18" t="n">
        <v>0</v>
      </c>
      <c r="R50" s="20" t="n">
        <v>0</v>
      </c>
      <c r="S50" s="18" t="n">
        <v>0</v>
      </c>
      <c r="T50" s="20" t="n">
        <v>0</v>
      </c>
      <c r="U50" s="18" t="n">
        <v>6.79601234</v>
      </c>
      <c r="V50" s="20" t="n">
        <v>0.70189926</v>
      </c>
    </row>
    <row r="51" spans="1:22">
      <c r="A51" s="15" t="s">
        <v>226</v>
      </c>
      <c r="B51" s="17" t="n">
        <v>6866</v>
      </c>
      <c r="C51" s="18">
        <f>(116.0/B51*100)</f>
        <v/>
      </c>
      <c r="D51" s="19" t="n">
        <v>6750</v>
      </c>
      <c r="E51" s="18" t="n">
        <v>12.16930291</v>
      </c>
      <c r="F51" s="20" t="n">
        <v>0.5616627199999999</v>
      </c>
      <c r="G51" s="18" t="n">
        <v>20.18901113</v>
      </c>
      <c r="H51" s="20" t="n">
        <v>0.6243581</v>
      </c>
      <c r="I51" s="18" t="n">
        <v>29.23296888</v>
      </c>
      <c r="J51" s="20" t="n">
        <v>0.77982206</v>
      </c>
      <c r="K51" s="18" t="n">
        <v>16.43575188</v>
      </c>
      <c r="L51" s="20" t="n">
        <v>0.62387023</v>
      </c>
      <c r="M51" s="18" t="n">
        <v>0.5829354</v>
      </c>
      <c r="N51" s="20" t="n">
        <v>0.10103223</v>
      </c>
      <c r="O51" s="18" t="s">
        <v>182</v>
      </c>
      <c r="P51" s="20" t="s">
        <v>182</v>
      </c>
      <c r="Q51" s="18" t="n">
        <v>10.58020749</v>
      </c>
      <c r="R51" s="20" t="n">
        <v>0.61245387</v>
      </c>
      <c r="S51" s="18" t="n">
        <v>0</v>
      </c>
      <c r="T51" s="20" t="n">
        <v>0</v>
      </c>
      <c r="U51" s="18" t="n">
        <v>10.80982231</v>
      </c>
      <c r="V51" s="20" t="n">
        <v>1.31305436</v>
      </c>
    </row>
    <row r="52" spans="1:22">
      <c r="A52" s="15" t="s">
        <v>227</v>
      </c>
      <c r="B52" s="17" t="n">
        <v>5809</v>
      </c>
      <c r="C52" s="18">
        <f>(126.0/B52*100)</f>
        <v/>
      </c>
      <c r="D52" s="19" t="n">
        <v>5683</v>
      </c>
      <c r="E52" s="18" t="n">
        <v>9.281782229999999</v>
      </c>
      <c r="F52" s="20" t="n">
        <v>0.40708386</v>
      </c>
      <c r="G52" s="18" t="n">
        <v>24.22272666</v>
      </c>
      <c r="H52" s="20" t="n">
        <v>0.64544623</v>
      </c>
      <c r="I52" s="18" t="n">
        <v>45.7458569</v>
      </c>
      <c r="J52" s="20" t="n">
        <v>0.72427769</v>
      </c>
      <c r="K52" s="18" t="n">
        <v>16.44532119</v>
      </c>
      <c r="L52" s="20" t="n">
        <v>0.60134436</v>
      </c>
      <c r="M52" s="18" t="n">
        <v>0.34101016</v>
      </c>
      <c r="N52" s="20" t="n">
        <v>0.08857619</v>
      </c>
      <c r="O52" s="18" t="s">
        <v>182</v>
      </c>
      <c r="P52" s="20" t="s">
        <v>182</v>
      </c>
      <c r="Q52" s="18" t="n">
        <v>0</v>
      </c>
      <c r="R52" s="20" t="n">
        <v>0</v>
      </c>
      <c r="S52" s="18" t="n">
        <v>0</v>
      </c>
      <c r="T52" s="20" t="n">
        <v>0</v>
      </c>
      <c r="U52" s="18" t="n">
        <v>3.96330286</v>
      </c>
      <c r="V52" s="20" t="n">
        <v>0.47653705</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22.1938658</v>
      </c>
      <c r="F54" s="20" t="n">
        <v>0.94205953</v>
      </c>
      <c r="G54" s="18" t="n">
        <v>22.00729592</v>
      </c>
      <c r="H54" s="20" t="n">
        <v>0.70849896</v>
      </c>
      <c r="I54" s="18" t="n">
        <v>27.19652974</v>
      </c>
      <c r="J54" s="20" t="n">
        <v>0.88569055</v>
      </c>
      <c r="K54" s="18" t="n">
        <v>13.63645511</v>
      </c>
      <c r="L54" s="20" t="n">
        <v>0.74929418</v>
      </c>
      <c r="M54" s="18" t="n">
        <v>3.39831162</v>
      </c>
      <c r="N54" s="20" t="n">
        <v>0.32769352</v>
      </c>
      <c r="O54" s="18" t="s">
        <v>182</v>
      </c>
      <c r="P54" s="20" t="s">
        <v>182</v>
      </c>
      <c r="Q54" s="18" t="n">
        <v>0</v>
      </c>
      <c r="R54" s="20" t="n">
        <v>0</v>
      </c>
      <c r="S54" s="18" t="n">
        <v>0</v>
      </c>
      <c r="T54" s="20" t="n">
        <v>0</v>
      </c>
      <c r="U54" s="18" t="n">
        <v>11.56754182</v>
      </c>
      <c r="V54" s="20" t="n">
        <v>0.98721481</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6.05313764</v>
      </c>
      <c r="F56" s="20" t="n">
        <v>0.35439</v>
      </c>
      <c r="G56" s="18" t="n">
        <v>27.86832003</v>
      </c>
      <c r="H56" s="20" t="n">
        <v>0.66605054</v>
      </c>
      <c r="I56" s="18" t="n">
        <v>50.54760617</v>
      </c>
      <c r="J56" s="20" t="n">
        <v>0.93776511</v>
      </c>
      <c r="K56" s="18" t="n">
        <v>13.62525365</v>
      </c>
      <c r="L56" s="20" t="n">
        <v>0.61182856</v>
      </c>
      <c r="M56" s="18" t="n">
        <v>0.86031267</v>
      </c>
      <c r="N56" s="20" t="n">
        <v>0.13753162</v>
      </c>
      <c r="O56" s="18" t="s">
        <v>182</v>
      </c>
      <c r="P56" s="20" t="s">
        <v>182</v>
      </c>
      <c r="Q56" s="18" t="n">
        <v>0</v>
      </c>
      <c r="R56" s="20" t="n">
        <v>0</v>
      </c>
      <c r="S56" s="18" t="n">
        <v>0</v>
      </c>
      <c r="T56" s="20" t="n">
        <v>0</v>
      </c>
      <c r="U56" s="18" t="n">
        <v>1.04536985</v>
      </c>
      <c r="V56" s="20" t="n">
        <v>0.25315446</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28.52987672</v>
      </c>
      <c r="F61" s="20" t="n">
        <v>0.63361007</v>
      </c>
      <c r="G61" s="18" t="n">
        <v>26.53923544</v>
      </c>
      <c r="H61" s="20" t="n">
        <v>0.60986324</v>
      </c>
      <c r="I61" s="18" t="n">
        <v>29.90576584</v>
      </c>
      <c r="J61" s="20" t="n">
        <v>0.62778724</v>
      </c>
      <c r="K61" s="18" t="n">
        <v>9.06794412</v>
      </c>
      <c r="L61" s="20" t="n">
        <v>0.4259351</v>
      </c>
      <c r="M61" s="18" t="n">
        <v>1.11564783</v>
      </c>
      <c r="N61" s="20" t="n">
        <v>0.15894657</v>
      </c>
      <c r="O61" s="18" t="s">
        <v>182</v>
      </c>
      <c r="P61" s="20" t="s">
        <v>182</v>
      </c>
      <c r="Q61" s="18" t="n">
        <v>0</v>
      </c>
      <c r="R61" s="20" t="n">
        <v>0</v>
      </c>
      <c r="S61" s="18" t="n">
        <v>0</v>
      </c>
      <c r="T61" s="20" t="n">
        <v>0</v>
      </c>
      <c r="U61" s="18" t="n">
        <v>4.84153006</v>
      </c>
      <c r="V61" s="20" t="n">
        <v>0.64906471</v>
      </c>
    </row>
    <row r="62" spans="1:22">
      <c r="A62" s="15" t="s">
        <v>237</v>
      </c>
      <c r="B62" s="17" t="n">
        <v>4476</v>
      </c>
      <c r="C62" s="18">
        <f>(5.0/B62*100)</f>
        <v/>
      </c>
      <c r="D62" s="19" t="n">
        <v>4471</v>
      </c>
      <c r="E62" s="18" t="n">
        <v>6.3596685</v>
      </c>
      <c r="F62" s="20" t="n">
        <v>0.3625708</v>
      </c>
      <c r="G62" s="18" t="n">
        <v>34.64852963</v>
      </c>
      <c r="H62" s="20" t="n">
        <v>0.70307844</v>
      </c>
      <c r="I62" s="18" t="n">
        <v>46.48525695</v>
      </c>
      <c r="J62" s="20" t="n">
        <v>0.69671365</v>
      </c>
      <c r="K62" s="18" t="n">
        <v>11.56534262</v>
      </c>
      <c r="L62" s="20" t="n">
        <v>0.50991841</v>
      </c>
      <c r="M62" s="18" t="n">
        <v>0.58527585</v>
      </c>
      <c r="N62" s="20" t="n">
        <v>0.13101018</v>
      </c>
      <c r="O62" s="18" t="s">
        <v>182</v>
      </c>
      <c r="P62" s="20" t="s">
        <v>182</v>
      </c>
      <c r="Q62" s="18" t="n">
        <v>0</v>
      </c>
      <c r="R62" s="20" t="n">
        <v>0</v>
      </c>
      <c r="S62" s="18" t="n">
        <v>0</v>
      </c>
      <c r="T62" s="20" t="n">
        <v>0</v>
      </c>
      <c r="U62" s="18" t="n">
        <v>0.35592646</v>
      </c>
      <c r="V62" s="20" t="n">
        <v>0.08751729</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11.08847954</v>
      </c>
      <c r="F67" s="20" t="n">
        <v>0.44204304</v>
      </c>
      <c r="G67" s="18" t="n">
        <v>26.40781264</v>
      </c>
      <c r="H67" s="20" t="n">
        <v>0.6785729</v>
      </c>
      <c r="I67" s="18" t="n">
        <v>43.23909143</v>
      </c>
      <c r="J67" s="20" t="n">
        <v>0.69312948</v>
      </c>
      <c r="K67" s="18" t="n">
        <v>11.24372461</v>
      </c>
      <c r="L67" s="20" t="n">
        <v>0.45760511</v>
      </c>
      <c r="M67" s="18" t="n">
        <v>4.53933848</v>
      </c>
      <c r="N67" s="20" t="n">
        <v>0.36892804</v>
      </c>
      <c r="O67" s="18" t="s">
        <v>182</v>
      </c>
      <c r="P67" s="20" t="s">
        <v>182</v>
      </c>
      <c r="Q67" s="18" t="n">
        <v>0</v>
      </c>
      <c r="R67" s="20" t="n">
        <v>0</v>
      </c>
      <c r="S67" s="18" t="n">
        <v>0</v>
      </c>
      <c r="T67" s="20" t="n">
        <v>0</v>
      </c>
      <c r="U67" s="18" t="n">
        <v>3.4815533</v>
      </c>
      <c r="V67" s="20" t="n">
        <v>0.31162028</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12.90631637</v>
      </c>
      <c r="F70" s="20" t="n">
        <v>0.49520056</v>
      </c>
      <c r="G70" s="18" t="n">
        <v>40.03200087</v>
      </c>
      <c r="H70" s="20" t="n">
        <v>0.72073844</v>
      </c>
      <c r="I70" s="18" t="n">
        <v>34.06979949</v>
      </c>
      <c r="J70" s="20" t="n">
        <v>0.69076337</v>
      </c>
      <c r="K70" s="18" t="n">
        <v>7.98569668</v>
      </c>
      <c r="L70" s="20" t="n">
        <v>0.45008585</v>
      </c>
      <c r="M70" s="18" t="n">
        <v>0.78554432</v>
      </c>
      <c r="N70" s="20" t="n">
        <v>0.1032537</v>
      </c>
      <c r="O70" s="18" t="s">
        <v>182</v>
      </c>
      <c r="P70" s="20" t="s">
        <v>182</v>
      </c>
      <c r="Q70" s="18" t="n">
        <v>0</v>
      </c>
      <c r="R70" s="20" t="n">
        <v>0</v>
      </c>
      <c r="S70" s="18" t="n">
        <v>0</v>
      </c>
      <c r="T70" s="20" t="n">
        <v>0</v>
      </c>
      <c r="U70" s="18" t="n">
        <v>4.22064227</v>
      </c>
      <c r="V70" s="20" t="n">
        <v>0.48469412</v>
      </c>
    </row>
    <row r="71" spans="1:22">
      <c r="A71" s="15" t="s">
        <v>246</v>
      </c>
      <c r="B71" s="17" t="n">
        <v>6115</v>
      </c>
      <c r="C71" s="18">
        <f>(124.0/B71*100)</f>
        <v/>
      </c>
      <c r="D71" s="19" t="n">
        <v>5991</v>
      </c>
      <c r="E71" s="18" t="n">
        <v>6.54738513</v>
      </c>
      <c r="F71" s="20" t="n">
        <v>0.31108272</v>
      </c>
      <c r="G71" s="18" t="n">
        <v>29.81347221</v>
      </c>
      <c r="H71" s="20" t="n">
        <v>0.59466451</v>
      </c>
      <c r="I71" s="18" t="n">
        <v>45.51340898</v>
      </c>
      <c r="J71" s="20" t="n">
        <v>0.7142757199999999</v>
      </c>
      <c r="K71" s="18" t="n">
        <v>16.64230655</v>
      </c>
      <c r="L71" s="20" t="n">
        <v>0.49541336</v>
      </c>
      <c r="M71" s="18" t="n">
        <v>0.43902827</v>
      </c>
      <c r="N71" s="20" t="n">
        <v>0.07819717</v>
      </c>
      <c r="O71" s="18" t="s">
        <v>182</v>
      </c>
      <c r="P71" s="20" t="s">
        <v>182</v>
      </c>
      <c r="Q71" s="18" t="n">
        <v>0</v>
      </c>
      <c r="R71" s="20" t="n">
        <v>0</v>
      </c>
      <c r="S71" s="18" t="n">
        <v>0</v>
      </c>
      <c r="T71" s="20" t="n">
        <v>0</v>
      </c>
      <c r="U71" s="18" t="n">
        <v>1.04439887</v>
      </c>
      <c r="V71" s="20" t="n">
        <v>0.11607166</v>
      </c>
    </row>
    <row r="72" spans="1:22">
      <c r="A72" s="15" t="s">
        <v>247</v>
      </c>
      <c r="B72" s="17" t="n">
        <v>7708</v>
      </c>
      <c r="C72" s="18">
        <f>(9.0/B72*100)</f>
        <v/>
      </c>
      <c r="D72" s="19" t="n">
        <v>7699</v>
      </c>
      <c r="E72" s="18" t="n">
        <v>6.87092361</v>
      </c>
      <c r="F72" s="20" t="n">
        <v>0.29667955</v>
      </c>
      <c r="G72" s="18" t="n">
        <v>31.18899655</v>
      </c>
      <c r="H72" s="20" t="n">
        <v>0.50845126</v>
      </c>
      <c r="I72" s="18" t="n">
        <v>48.98417295</v>
      </c>
      <c r="J72" s="20" t="n">
        <v>0.55137383</v>
      </c>
      <c r="K72" s="18" t="n">
        <v>12.10860739</v>
      </c>
      <c r="L72" s="20" t="n">
        <v>0.40317602</v>
      </c>
      <c r="M72" s="18" t="n">
        <v>0.58568115</v>
      </c>
      <c r="N72" s="20" t="n">
        <v>0.09795208</v>
      </c>
      <c r="O72" s="18" t="s">
        <v>182</v>
      </c>
      <c r="P72" s="20" t="s">
        <v>182</v>
      </c>
      <c r="Q72" s="18" t="n">
        <v>0</v>
      </c>
      <c r="R72" s="20" t="n">
        <v>0</v>
      </c>
      <c r="S72" s="18" t="n">
        <v>0</v>
      </c>
      <c r="T72" s="20" t="n">
        <v>0</v>
      </c>
      <c r="U72" s="18" t="n">
        <v>0.26161834</v>
      </c>
      <c r="V72" s="20" t="n">
        <v>0.0657161</v>
      </c>
    </row>
    <row r="73" spans="1:22">
      <c r="A73" s="15" t="s">
        <v>248</v>
      </c>
      <c r="B73" s="17" t="n">
        <v>8249</v>
      </c>
      <c r="C73" s="18">
        <f>(262.0/B73*100)</f>
        <v/>
      </c>
      <c r="D73" s="19" t="n">
        <v>7987</v>
      </c>
      <c r="E73" s="18" t="n">
        <v>10.68366453</v>
      </c>
      <c r="F73" s="20" t="n">
        <v>0.55051684</v>
      </c>
      <c r="G73" s="18" t="n">
        <v>27.64045293</v>
      </c>
      <c r="H73" s="20" t="n">
        <v>0.74275644</v>
      </c>
      <c r="I73" s="18" t="n">
        <v>49.20046115</v>
      </c>
      <c r="J73" s="20" t="n">
        <v>0.87905697</v>
      </c>
      <c r="K73" s="18" t="n">
        <v>8.64835225</v>
      </c>
      <c r="L73" s="20" t="n">
        <v>0.36511052</v>
      </c>
      <c r="M73" s="18" t="n">
        <v>2.49551015</v>
      </c>
      <c r="N73" s="20" t="n">
        <v>0.25126283</v>
      </c>
      <c r="O73" s="18" t="s">
        <v>182</v>
      </c>
      <c r="P73" s="20" t="s">
        <v>182</v>
      </c>
      <c r="Q73" s="18" t="n">
        <v>0</v>
      </c>
      <c r="R73" s="20" t="n">
        <v>0</v>
      </c>
      <c r="S73" s="18" t="n">
        <v>0</v>
      </c>
      <c r="T73" s="20" t="n">
        <v>0</v>
      </c>
      <c r="U73" s="18" t="n">
        <v>1.33155898</v>
      </c>
      <c r="V73" s="20" t="n">
        <v>0.2001094</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18.66619084</v>
      </c>
      <c r="F77" s="20" t="n">
        <v>0.56364565</v>
      </c>
      <c r="G77" s="18" t="n">
        <v>29.64945113</v>
      </c>
      <c r="H77" s="20" t="n">
        <v>0.76095871</v>
      </c>
      <c r="I77" s="18" t="n">
        <v>23.822311</v>
      </c>
      <c r="J77" s="20" t="n">
        <v>0.59423037</v>
      </c>
      <c r="K77" s="18" t="n">
        <v>6.73602481</v>
      </c>
      <c r="L77" s="20" t="n">
        <v>0.39965274</v>
      </c>
      <c r="M77" s="18" t="n">
        <v>0.99494008</v>
      </c>
      <c r="N77" s="20" t="n">
        <v>0.11786314</v>
      </c>
      <c r="O77" s="18" t="s">
        <v>182</v>
      </c>
      <c r="P77" s="20" t="s">
        <v>182</v>
      </c>
      <c r="Q77" s="18" t="n">
        <v>0</v>
      </c>
      <c r="R77" s="20" t="n">
        <v>0</v>
      </c>
      <c r="S77" s="18" t="n">
        <v>0</v>
      </c>
      <c r="T77" s="20" t="n">
        <v>0</v>
      </c>
      <c r="U77" s="18" t="n">
        <v>20.13108215</v>
      </c>
      <c r="V77" s="20" t="n">
        <v>0.94723358</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3.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354</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1.81518389</v>
      </c>
      <c r="F7" s="20" t="n">
        <v>0.14559993</v>
      </c>
      <c r="G7" s="18" t="n">
        <v>4.22176302</v>
      </c>
      <c r="H7" s="20" t="n">
        <v>0.21236665</v>
      </c>
      <c r="I7" s="18" t="n">
        <v>44.70735413</v>
      </c>
      <c r="J7" s="20" t="n">
        <v>0.58655291</v>
      </c>
      <c r="K7" s="18" t="n">
        <v>38.06388171</v>
      </c>
      <c r="L7" s="20" t="n">
        <v>0.60576204</v>
      </c>
      <c r="M7" s="18" t="n">
        <v>0.69853779</v>
      </c>
      <c r="N7" s="20" t="n">
        <v>0.09121319</v>
      </c>
      <c r="O7" s="18" t="s">
        <v>182</v>
      </c>
      <c r="P7" s="20" t="s">
        <v>182</v>
      </c>
      <c r="Q7" s="18" t="n">
        <v>0</v>
      </c>
      <c r="R7" s="20" t="n">
        <v>0</v>
      </c>
      <c r="S7" s="18" t="n">
        <v>0</v>
      </c>
      <c r="T7" s="20" t="n">
        <v>0</v>
      </c>
      <c r="U7" s="18" t="n">
        <v>10.49327947</v>
      </c>
      <c r="V7" s="20" t="n">
        <v>0.5873937</v>
      </c>
    </row>
    <row r="8" spans="1:22">
      <c r="A8" s="15" t="s">
        <v>183</v>
      </c>
      <c r="B8" s="17" t="n">
        <v>7007</v>
      </c>
      <c r="C8" s="18">
        <f>(227.0/B8*100)</f>
        <v/>
      </c>
      <c r="D8" s="19" t="n">
        <v>6780</v>
      </c>
      <c r="E8" s="18" t="n">
        <v>5.40819792</v>
      </c>
      <c r="F8" s="20" t="n">
        <v>0.34874538</v>
      </c>
      <c r="G8" s="18" t="n">
        <v>11.29292954</v>
      </c>
      <c r="H8" s="20" t="n">
        <v>0.5379928899999999</v>
      </c>
      <c r="I8" s="18" t="n">
        <v>33.70214408</v>
      </c>
      <c r="J8" s="20" t="n">
        <v>0.61752258</v>
      </c>
      <c r="K8" s="18" t="n">
        <v>41.72599431</v>
      </c>
      <c r="L8" s="20" t="n">
        <v>0.84051979</v>
      </c>
      <c r="M8" s="18" t="n">
        <v>0.38881725</v>
      </c>
      <c r="N8" s="20" t="n">
        <v>0.10195443</v>
      </c>
      <c r="O8" s="18" t="s">
        <v>182</v>
      </c>
      <c r="P8" s="20" t="s">
        <v>182</v>
      </c>
      <c r="Q8" s="18" t="n">
        <v>0.48800417</v>
      </c>
      <c r="R8" s="20" t="n">
        <v>0.12014987</v>
      </c>
      <c r="S8" s="18" t="n">
        <v>0</v>
      </c>
      <c r="T8" s="20" t="n">
        <v>0</v>
      </c>
      <c r="U8" s="18" t="n">
        <v>6.99391273</v>
      </c>
      <c r="V8" s="20" t="n">
        <v>0.57223928</v>
      </c>
    </row>
    <row r="9" spans="1:22">
      <c r="A9" s="15" t="s">
        <v>184</v>
      </c>
      <c r="B9" s="17" t="n">
        <v>9651</v>
      </c>
      <c r="C9" s="18">
        <f>(627.0/B9*100)</f>
        <v/>
      </c>
      <c r="D9" s="19" t="n">
        <v>9024</v>
      </c>
      <c r="E9" s="18" t="n">
        <v>2.57209639</v>
      </c>
      <c r="F9" s="20" t="n">
        <v>0.18620674</v>
      </c>
      <c r="G9" s="18" t="n">
        <v>5.18683618</v>
      </c>
      <c r="H9" s="20" t="n">
        <v>0.288255</v>
      </c>
      <c r="I9" s="18" t="n">
        <v>52.5949756</v>
      </c>
      <c r="J9" s="20" t="n">
        <v>0.64227617</v>
      </c>
      <c r="K9" s="18" t="n">
        <v>28.88728391</v>
      </c>
      <c r="L9" s="20" t="n">
        <v>0.71241676</v>
      </c>
      <c r="M9" s="18" t="n">
        <v>0.05056494</v>
      </c>
      <c r="N9" s="20" t="n">
        <v>0.02011432</v>
      </c>
      <c r="O9" s="18" t="s">
        <v>182</v>
      </c>
      <c r="P9" s="20" t="s">
        <v>182</v>
      </c>
      <c r="Q9" s="18" t="n">
        <v>3.18651338</v>
      </c>
      <c r="R9" s="20" t="n">
        <v>0.5688800899999999</v>
      </c>
      <c r="S9" s="18" t="n">
        <v>0</v>
      </c>
      <c r="T9" s="20" t="n">
        <v>0</v>
      </c>
      <c r="U9" s="18" t="n">
        <v>7.5217296</v>
      </c>
      <c r="V9" s="20" t="n">
        <v>0.55190194</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3.81104166</v>
      </c>
      <c r="F11" s="20" t="n">
        <v>0.3245082</v>
      </c>
      <c r="G11" s="18" t="n">
        <v>7.12702535</v>
      </c>
      <c r="H11" s="20" t="n">
        <v>0.45141632</v>
      </c>
      <c r="I11" s="18" t="n">
        <v>44.18779695</v>
      </c>
      <c r="J11" s="20" t="n">
        <v>0.79594971</v>
      </c>
      <c r="K11" s="18" t="n">
        <v>34.74408761</v>
      </c>
      <c r="L11" s="20" t="n">
        <v>0.83984235</v>
      </c>
      <c r="M11" s="18" t="n">
        <v>0.51497744</v>
      </c>
      <c r="N11" s="20" t="n">
        <v>0.12464217</v>
      </c>
      <c r="O11" s="18" t="s">
        <v>182</v>
      </c>
      <c r="P11" s="20" t="s">
        <v>182</v>
      </c>
      <c r="Q11" s="18" t="n">
        <v>0</v>
      </c>
      <c r="R11" s="20" t="n">
        <v>0</v>
      </c>
      <c r="S11" s="18" t="n">
        <v>0</v>
      </c>
      <c r="T11" s="20" t="n">
        <v>0</v>
      </c>
      <c r="U11" s="18" t="n">
        <v>9.61507099</v>
      </c>
      <c r="V11" s="20" t="n">
        <v>0.86959847</v>
      </c>
    </row>
    <row r="12" spans="1:22">
      <c r="A12" s="15" t="s">
        <v>187</v>
      </c>
      <c r="B12" s="17" t="n">
        <v>6894</v>
      </c>
      <c r="C12" s="18">
        <f>(128.0/B12*100)</f>
        <v/>
      </c>
      <c r="D12" s="19" t="n">
        <v>6766</v>
      </c>
      <c r="E12" s="18" t="n">
        <v>3.37223705</v>
      </c>
      <c r="F12" s="20" t="n">
        <v>0.25081179</v>
      </c>
      <c r="G12" s="18" t="n">
        <v>6.48119702</v>
      </c>
      <c r="H12" s="20" t="n">
        <v>0.32811504</v>
      </c>
      <c r="I12" s="18" t="n">
        <v>50.78177174</v>
      </c>
      <c r="J12" s="20" t="n">
        <v>0.83610901</v>
      </c>
      <c r="K12" s="18" t="n">
        <v>30.86876365</v>
      </c>
      <c r="L12" s="20" t="n">
        <v>0.74823489</v>
      </c>
      <c r="M12" s="18" t="n">
        <v>0.27950138</v>
      </c>
      <c r="N12" s="20" t="n">
        <v>0.06468574000000001</v>
      </c>
      <c r="O12" s="18" t="s">
        <v>182</v>
      </c>
      <c r="P12" s="20" t="s">
        <v>182</v>
      </c>
      <c r="Q12" s="18" t="n">
        <v>2.37582273</v>
      </c>
      <c r="R12" s="20" t="n">
        <v>0.5983856</v>
      </c>
      <c r="S12" s="18" t="n">
        <v>0</v>
      </c>
      <c r="T12" s="20" t="n">
        <v>0</v>
      </c>
      <c r="U12" s="18" t="n">
        <v>5.84070643</v>
      </c>
      <c r="V12" s="20" t="n">
        <v>0.50213829</v>
      </c>
    </row>
    <row r="13" spans="1:22">
      <c r="A13" s="15" t="s">
        <v>188</v>
      </c>
      <c r="B13" s="17" t="n">
        <v>7161</v>
      </c>
      <c r="C13" s="18">
        <f>(353.0/B13*100)</f>
        <v/>
      </c>
      <c r="D13" s="19" t="n">
        <v>6808</v>
      </c>
      <c r="E13" s="18" t="n">
        <v>1.52011234</v>
      </c>
      <c r="F13" s="20" t="n">
        <v>0.16907978</v>
      </c>
      <c r="G13" s="18" t="n">
        <v>2.90794526</v>
      </c>
      <c r="H13" s="20" t="n">
        <v>0.24135694</v>
      </c>
      <c r="I13" s="18" t="n">
        <v>43.3988373</v>
      </c>
      <c r="J13" s="20" t="n">
        <v>0.81265742</v>
      </c>
      <c r="K13" s="18" t="n">
        <v>41.57366489</v>
      </c>
      <c r="L13" s="20" t="n">
        <v>0.97321537</v>
      </c>
      <c r="M13" s="18" t="n">
        <v>0.21815821</v>
      </c>
      <c r="N13" s="20" t="n">
        <v>0.052706</v>
      </c>
      <c r="O13" s="18" t="s">
        <v>182</v>
      </c>
      <c r="P13" s="20" t="s">
        <v>182</v>
      </c>
      <c r="Q13" s="18" t="n">
        <v>4.21345083</v>
      </c>
      <c r="R13" s="20" t="n">
        <v>0.48446757</v>
      </c>
      <c r="S13" s="18" t="n">
        <v>0</v>
      </c>
      <c r="T13" s="20" t="n">
        <v>0</v>
      </c>
      <c r="U13" s="18" t="n">
        <v>6.16783117</v>
      </c>
      <c r="V13" s="20" t="n">
        <v>0.59472737</v>
      </c>
    </row>
    <row r="14" spans="1:22">
      <c r="A14" s="15" t="s">
        <v>189</v>
      </c>
      <c r="B14" s="17" t="n">
        <v>5587</v>
      </c>
      <c r="C14" s="18">
        <f>(204.0/B14*100)</f>
        <v/>
      </c>
      <c r="D14" s="19" t="n">
        <v>5383</v>
      </c>
      <c r="E14" s="18" t="n">
        <v>3.37367319</v>
      </c>
      <c r="F14" s="20" t="n">
        <v>0.3050745</v>
      </c>
      <c r="G14" s="18" t="n">
        <v>5.70800628</v>
      </c>
      <c r="H14" s="20" t="n">
        <v>0.4155855</v>
      </c>
      <c r="I14" s="18" t="n">
        <v>54.0979507</v>
      </c>
      <c r="J14" s="20" t="n">
        <v>0.72610715</v>
      </c>
      <c r="K14" s="18" t="n">
        <v>33.77597653</v>
      </c>
      <c r="L14" s="20" t="n">
        <v>0.67689075</v>
      </c>
      <c r="M14" s="18" t="n">
        <v>0.61607387</v>
      </c>
      <c r="N14" s="20" t="n">
        <v>0.11416439</v>
      </c>
      <c r="O14" s="18" t="s">
        <v>182</v>
      </c>
      <c r="P14" s="20" t="s">
        <v>182</v>
      </c>
      <c r="Q14" s="18" t="n">
        <v>0</v>
      </c>
      <c r="R14" s="20" t="n">
        <v>0</v>
      </c>
      <c r="S14" s="18" t="n">
        <v>0</v>
      </c>
      <c r="T14" s="20" t="n">
        <v>0</v>
      </c>
      <c r="U14" s="18" t="n">
        <v>2.42831943</v>
      </c>
      <c r="V14" s="20" t="n">
        <v>0.24555986</v>
      </c>
    </row>
    <row r="15" spans="1:22">
      <c r="A15" s="15" t="s">
        <v>190</v>
      </c>
      <c r="B15" s="17" t="n">
        <v>5882</v>
      </c>
      <c r="C15" s="18">
        <f>(180.0/B15*100)</f>
        <v/>
      </c>
      <c r="D15" s="19" t="n">
        <v>5702</v>
      </c>
      <c r="E15" s="18" t="n">
        <v>2.95738856</v>
      </c>
      <c r="F15" s="20" t="n">
        <v>0.23859653</v>
      </c>
      <c r="G15" s="18" t="n">
        <v>6.29960426</v>
      </c>
      <c r="H15" s="20" t="n">
        <v>0.40536701</v>
      </c>
      <c r="I15" s="18" t="n">
        <v>56.76565568</v>
      </c>
      <c r="J15" s="20" t="n">
        <v>0.79850546</v>
      </c>
      <c r="K15" s="18" t="n">
        <v>27.86457578</v>
      </c>
      <c r="L15" s="20" t="n">
        <v>0.75319627</v>
      </c>
      <c r="M15" s="18" t="n">
        <v>0.47362151</v>
      </c>
      <c r="N15" s="20" t="n">
        <v>0.10703965</v>
      </c>
      <c r="O15" s="18" t="s">
        <v>182</v>
      </c>
      <c r="P15" s="20" t="s">
        <v>182</v>
      </c>
      <c r="Q15" s="18" t="n">
        <v>1.03497365</v>
      </c>
      <c r="R15" s="20" t="n">
        <v>0.46392284</v>
      </c>
      <c r="S15" s="18" t="n">
        <v>0</v>
      </c>
      <c r="T15" s="20" t="n">
        <v>0</v>
      </c>
      <c r="U15" s="18" t="n">
        <v>4.60418057</v>
      </c>
      <c r="V15" s="20" t="n">
        <v>0.51376169</v>
      </c>
    </row>
    <row r="16" spans="1:22">
      <c r="A16" s="15" t="s">
        <v>191</v>
      </c>
      <c r="B16" s="17" t="n">
        <v>6108</v>
      </c>
      <c r="C16" s="18">
        <f>(276.0/B16*100)</f>
        <v/>
      </c>
      <c r="D16" s="19" t="n">
        <v>5832</v>
      </c>
      <c r="E16" s="18" t="n">
        <v>2.05321692</v>
      </c>
      <c r="F16" s="20" t="n">
        <v>0.17857294</v>
      </c>
      <c r="G16" s="18" t="n">
        <v>4.27201188</v>
      </c>
      <c r="H16" s="20" t="n">
        <v>0.27575661</v>
      </c>
      <c r="I16" s="18" t="n">
        <v>44.83437878</v>
      </c>
      <c r="J16" s="20" t="n">
        <v>0.76321854</v>
      </c>
      <c r="K16" s="18" t="n">
        <v>39.26163256</v>
      </c>
      <c r="L16" s="20" t="n">
        <v>0.69406645</v>
      </c>
      <c r="M16" s="18" t="n">
        <v>0.51504992</v>
      </c>
      <c r="N16" s="20" t="n">
        <v>0.08790642999999999</v>
      </c>
      <c r="O16" s="18" t="s">
        <v>182</v>
      </c>
      <c r="P16" s="20" t="s">
        <v>182</v>
      </c>
      <c r="Q16" s="18" t="n">
        <v>0</v>
      </c>
      <c r="R16" s="20" t="n">
        <v>0</v>
      </c>
      <c r="S16" s="18" t="n">
        <v>0</v>
      </c>
      <c r="T16" s="20" t="n">
        <v>0</v>
      </c>
      <c r="U16" s="18" t="n">
        <v>9.06370993</v>
      </c>
      <c r="V16" s="20" t="n">
        <v>0.68050142</v>
      </c>
    </row>
    <row r="17" spans="1:22">
      <c r="A17" s="15" t="s">
        <v>192</v>
      </c>
      <c r="B17" s="17" t="n">
        <v>6504</v>
      </c>
      <c r="C17" s="18">
        <f>(824.0/B17*100)</f>
        <v/>
      </c>
      <c r="D17" s="19" t="n">
        <v>5680</v>
      </c>
      <c r="E17" s="18" t="n">
        <v>3.88869935</v>
      </c>
      <c r="F17" s="20" t="n">
        <v>0.29281021</v>
      </c>
      <c r="G17" s="18" t="n">
        <v>8.22034624</v>
      </c>
      <c r="H17" s="20" t="n">
        <v>0.34323405</v>
      </c>
      <c r="I17" s="18" t="n">
        <v>41.70934183</v>
      </c>
      <c r="J17" s="20" t="n">
        <v>0.62667294</v>
      </c>
      <c r="K17" s="18" t="n">
        <v>39.23550494</v>
      </c>
      <c r="L17" s="20" t="n">
        <v>0.8254286199999999</v>
      </c>
      <c r="M17" s="18" t="n">
        <v>0</v>
      </c>
      <c r="N17" s="20" t="n">
        <v>0</v>
      </c>
      <c r="O17" s="18" t="s">
        <v>182</v>
      </c>
      <c r="P17" s="20" t="s">
        <v>182</v>
      </c>
      <c r="Q17" s="18" t="n">
        <v>2.6067051</v>
      </c>
      <c r="R17" s="20" t="n">
        <v>0.34669992</v>
      </c>
      <c r="S17" s="18" t="n">
        <v>0</v>
      </c>
      <c r="T17" s="20" t="n">
        <v>0</v>
      </c>
      <c r="U17" s="18" t="n">
        <v>4.33940254</v>
      </c>
      <c r="V17" s="20" t="n">
        <v>0.51148525</v>
      </c>
    </row>
    <row r="18" spans="1:22">
      <c r="A18" s="15" t="s">
        <v>193</v>
      </c>
      <c r="B18" s="17" t="n">
        <v>5532</v>
      </c>
      <c r="C18" s="18">
        <f>(40.0/B18*100)</f>
        <v/>
      </c>
      <c r="D18" s="19" t="n">
        <v>5492</v>
      </c>
      <c r="E18" s="18" t="n">
        <v>2.97511279</v>
      </c>
      <c r="F18" s="20" t="n">
        <v>0.24081457</v>
      </c>
      <c r="G18" s="18" t="n">
        <v>7.5745562</v>
      </c>
      <c r="H18" s="20" t="n">
        <v>0.48173207</v>
      </c>
      <c r="I18" s="18" t="n">
        <v>44.48414896</v>
      </c>
      <c r="J18" s="20" t="n">
        <v>0.8221678100000001</v>
      </c>
      <c r="K18" s="18" t="n">
        <v>36.93988058</v>
      </c>
      <c r="L18" s="20" t="n">
        <v>0.9494516</v>
      </c>
      <c r="M18" s="18" t="n">
        <v>1.16433953</v>
      </c>
      <c r="N18" s="20" t="n">
        <v>0.19354156</v>
      </c>
      <c r="O18" s="18" t="s">
        <v>182</v>
      </c>
      <c r="P18" s="20" t="s">
        <v>182</v>
      </c>
      <c r="Q18" s="18" t="n">
        <v>0</v>
      </c>
      <c r="R18" s="20" t="n">
        <v>0</v>
      </c>
      <c r="S18" s="18" t="n">
        <v>0</v>
      </c>
      <c r="T18" s="20" t="n">
        <v>0</v>
      </c>
      <c r="U18" s="18" t="n">
        <v>6.86196194</v>
      </c>
      <c r="V18" s="20" t="n">
        <v>0.84667991</v>
      </c>
    </row>
    <row r="19" spans="1:22">
      <c r="A19" s="15" t="s">
        <v>194</v>
      </c>
      <c r="B19" s="17" t="n">
        <v>5658</v>
      </c>
      <c r="C19" s="18">
        <f>(225.0/B19*100)</f>
        <v/>
      </c>
      <c r="D19" s="19" t="n">
        <v>5433</v>
      </c>
      <c r="E19" s="18" t="n">
        <v>4.66750117</v>
      </c>
      <c r="F19" s="20" t="n">
        <v>0.39169626</v>
      </c>
      <c r="G19" s="18" t="n">
        <v>9.00663421</v>
      </c>
      <c r="H19" s="20" t="n">
        <v>0.46830684</v>
      </c>
      <c r="I19" s="18" t="n">
        <v>50.82241163</v>
      </c>
      <c r="J19" s="20" t="n">
        <v>0.80366064</v>
      </c>
      <c r="K19" s="18" t="n">
        <v>28.97430342</v>
      </c>
      <c r="L19" s="20" t="n">
        <v>0.84469141</v>
      </c>
      <c r="M19" s="18" t="n">
        <v>0.65503166</v>
      </c>
      <c r="N19" s="20" t="n">
        <v>0.13594505</v>
      </c>
      <c r="O19" s="18" t="s">
        <v>182</v>
      </c>
      <c r="P19" s="20" t="s">
        <v>182</v>
      </c>
      <c r="Q19" s="18" t="n">
        <v>0</v>
      </c>
      <c r="R19" s="20" t="n">
        <v>0</v>
      </c>
      <c r="S19" s="18" t="n">
        <v>0</v>
      </c>
      <c r="T19" s="20" t="n">
        <v>0</v>
      </c>
      <c r="U19" s="18" t="n">
        <v>5.87411791</v>
      </c>
      <c r="V19" s="20" t="n">
        <v>0.52938112</v>
      </c>
    </row>
    <row r="20" spans="1:22">
      <c r="A20" s="15" t="s">
        <v>195</v>
      </c>
      <c r="B20" s="17" t="n">
        <v>3371</v>
      </c>
      <c r="C20" s="18">
        <f>(81.0/B20*100)</f>
        <v/>
      </c>
      <c r="D20" s="19" t="n">
        <v>3290</v>
      </c>
      <c r="E20" s="18" t="n">
        <v>3.16773674</v>
      </c>
      <c r="F20" s="20" t="n">
        <v>0.33456896</v>
      </c>
      <c r="G20" s="18" t="n">
        <v>3.59671043</v>
      </c>
      <c r="H20" s="20" t="n">
        <v>0.31869176</v>
      </c>
      <c r="I20" s="18" t="n">
        <v>49.83690916</v>
      </c>
      <c r="J20" s="20" t="n">
        <v>0.80924263</v>
      </c>
      <c r="K20" s="18" t="n">
        <v>36.70166294</v>
      </c>
      <c r="L20" s="20" t="n">
        <v>0.81309281</v>
      </c>
      <c r="M20" s="18" t="n">
        <v>0</v>
      </c>
      <c r="N20" s="20" t="n">
        <v>0</v>
      </c>
      <c r="O20" s="18" t="s">
        <v>182</v>
      </c>
      <c r="P20" s="20" t="s">
        <v>182</v>
      </c>
      <c r="Q20" s="18" t="n">
        <v>0</v>
      </c>
      <c r="R20" s="20" t="n">
        <v>0</v>
      </c>
      <c r="S20" s="18" t="n">
        <v>0</v>
      </c>
      <c r="T20" s="20" t="n">
        <v>0</v>
      </c>
      <c r="U20" s="18" t="n">
        <v>6.69698073</v>
      </c>
      <c r="V20" s="20" t="n">
        <v>0.41093087</v>
      </c>
    </row>
    <row r="21" spans="1:22">
      <c r="A21" s="15" t="s">
        <v>196</v>
      </c>
      <c r="B21" s="17" t="n">
        <v>5741</v>
      </c>
      <c r="C21" s="18">
        <f>(102.0/B21*100)</f>
        <v/>
      </c>
      <c r="D21" s="19" t="n">
        <v>5639</v>
      </c>
      <c r="E21" s="18" t="n">
        <v>1.1743517</v>
      </c>
      <c r="F21" s="20" t="n">
        <v>0.14752916</v>
      </c>
      <c r="G21" s="18" t="n">
        <v>1.50012119</v>
      </c>
      <c r="H21" s="20" t="n">
        <v>0.16322865</v>
      </c>
      <c r="I21" s="18" t="n">
        <v>41.60968924</v>
      </c>
      <c r="J21" s="20" t="n">
        <v>0.87396417</v>
      </c>
      <c r="K21" s="18" t="n">
        <v>52.62022793</v>
      </c>
      <c r="L21" s="20" t="n">
        <v>0.84611795</v>
      </c>
      <c r="M21" s="18" t="n">
        <v>0.1827695</v>
      </c>
      <c r="N21" s="20" t="n">
        <v>0.05724875</v>
      </c>
      <c r="O21" s="18" t="s">
        <v>182</v>
      </c>
      <c r="P21" s="20" t="s">
        <v>182</v>
      </c>
      <c r="Q21" s="18" t="n">
        <v>0</v>
      </c>
      <c r="R21" s="20" t="n">
        <v>0</v>
      </c>
      <c r="S21" s="18" t="n">
        <v>0</v>
      </c>
      <c r="T21" s="20" t="n">
        <v>0</v>
      </c>
      <c r="U21" s="18" t="n">
        <v>2.91284044</v>
      </c>
      <c r="V21" s="20" t="n">
        <v>0.2739528</v>
      </c>
    </row>
    <row r="22" spans="1:22">
      <c r="A22" s="15" t="s">
        <v>197</v>
      </c>
      <c r="B22" s="17" t="n">
        <v>6598</v>
      </c>
      <c r="C22" s="18">
        <f>(105.0/B22*100)</f>
        <v/>
      </c>
      <c r="D22" s="19" t="n">
        <v>6493</v>
      </c>
      <c r="E22" s="18" t="n">
        <v>5.01216122</v>
      </c>
      <c r="F22" s="20" t="n">
        <v>0.33979711</v>
      </c>
      <c r="G22" s="18" t="n">
        <v>7.24910303</v>
      </c>
      <c r="H22" s="20" t="n">
        <v>0.38861521</v>
      </c>
      <c r="I22" s="18" t="n">
        <v>37.05934058</v>
      </c>
      <c r="J22" s="20" t="n">
        <v>0.88119431</v>
      </c>
      <c r="K22" s="18" t="n">
        <v>30.70622942</v>
      </c>
      <c r="L22" s="20" t="n">
        <v>0.8965774</v>
      </c>
      <c r="M22" s="18" t="n">
        <v>2.36029315</v>
      </c>
      <c r="N22" s="20" t="n">
        <v>0.31596072</v>
      </c>
      <c r="O22" s="18" t="s">
        <v>182</v>
      </c>
      <c r="P22" s="20" t="s">
        <v>182</v>
      </c>
      <c r="Q22" s="18" t="n">
        <v>10.39146256</v>
      </c>
      <c r="R22" s="20" t="n">
        <v>1.34177736</v>
      </c>
      <c r="S22" s="18" t="n">
        <v>0</v>
      </c>
      <c r="T22" s="20" t="n">
        <v>0</v>
      </c>
      <c r="U22" s="18" t="n">
        <v>7.22141004</v>
      </c>
      <c r="V22" s="20" t="n">
        <v>0.6909387299999999</v>
      </c>
    </row>
    <row r="23" spans="1:22">
      <c r="A23" s="15" t="s">
        <v>198</v>
      </c>
      <c r="B23" s="17" t="n">
        <v>11583</v>
      </c>
      <c r="C23" s="18">
        <f>(549.0/B23*100)</f>
        <v/>
      </c>
      <c r="D23" s="19" t="n">
        <v>11034</v>
      </c>
      <c r="E23" s="18" t="n">
        <v>2.82625129</v>
      </c>
      <c r="F23" s="20" t="n">
        <v>0.21576863</v>
      </c>
      <c r="G23" s="18" t="n">
        <v>6.3760996</v>
      </c>
      <c r="H23" s="20" t="n">
        <v>0.40291382</v>
      </c>
      <c r="I23" s="18" t="n">
        <v>48.58038839</v>
      </c>
      <c r="J23" s="20" t="n">
        <v>0.65209308</v>
      </c>
      <c r="K23" s="18" t="n">
        <v>35.02270613</v>
      </c>
      <c r="L23" s="20" t="n">
        <v>0.8279283200000001</v>
      </c>
      <c r="M23" s="18" t="n">
        <v>0.42232466</v>
      </c>
      <c r="N23" s="20" t="n">
        <v>0.10190537</v>
      </c>
      <c r="O23" s="18" t="s">
        <v>182</v>
      </c>
      <c r="P23" s="20" t="s">
        <v>182</v>
      </c>
      <c r="Q23" s="18" t="n">
        <v>0</v>
      </c>
      <c r="R23" s="20" t="n">
        <v>0</v>
      </c>
      <c r="S23" s="18" t="n">
        <v>0</v>
      </c>
      <c r="T23" s="20" t="n">
        <v>0</v>
      </c>
      <c r="U23" s="18" t="n">
        <v>6.77222992</v>
      </c>
      <c r="V23" s="20" t="n">
        <v>0.4517402</v>
      </c>
    </row>
    <row r="24" spans="1:22">
      <c r="A24" s="15" t="s">
        <v>199</v>
      </c>
      <c r="B24" s="17" t="n">
        <v>6647</v>
      </c>
      <c r="C24" s="18">
        <f>(28.0/B24*100)</f>
        <v/>
      </c>
      <c r="D24" s="19" t="n">
        <v>6619</v>
      </c>
      <c r="E24" s="18" t="n">
        <v>12.96626393</v>
      </c>
      <c r="F24" s="20" t="n">
        <v>0.6265428</v>
      </c>
      <c r="G24" s="18" t="n">
        <v>7.90246567</v>
      </c>
      <c r="H24" s="20" t="n">
        <v>0.34601308</v>
      </c>
      <c r="I24" s="18" t="n">
        <v>51.58406922</v>
      </c>
      <c r="J24" s="20" t="n">
        <v>0.68029843</v>
      </c>
      <c r="K24" s="18" t="n">
        <v>24.6945627</v>
      </c>
      <c r="L24" s="20" t="n">
        <v>0.6335464</v>
      </c>
      <c r="M24" s="18" t="n">
        <v>0.74373947</v>
      </c>
      <c r="N24" s="20" t="n">
        <v>0.13576108</v>
      </c>
      <c r="O24" s="18" t="s">
        <v>182</v>
      </c>
      <c r="P24" s="20" t="s">
        <v>182</v>
      </c>
      <c r="Q24" s="18" t="n">
        <v>0</v>
      </c>
      <c r="R24" s="20" t="n">
        <v>0</v>
      </c>
      <c r="S24" s="18" t="n">
        <v>0</v>
      </c>
      <c r="T24" s="20" t="n">
        <v>0</v>
      </c>
      <c r="U24" s="18" t="n">
        <v>2.108899</v>
      </c>
      <c r="V24" s="20" t="n">
        <v>0.30351158</v>
      </c>
    </row>
    <row r="25" spans="1:22">
      <c r="A25" s="15" t="s">
        <v>200</v>
      </c>
      <c r="B25" s="17" t="n">
        <v>5581</v>
      </c>
      <c r="C25" s="18">
        <f>(28.0/B25*100)</f>
        <v/>
      </c>
      <c r="D25" s="19" t="n">
        <v>5553</v>
      </c>
      <c r="E25" s="18" t="n">
        <v>10.34927208</v>
      </c>
      <c r="F25" s="20" t="n">
        <v>0.58286256</v>
      </c>
      <c r="G25" s="18" t="n">
        <v>16.03201758</v>
      </c>
      <c r="H25" s="20" t="n">
        <v>0.50754034</v>
      </c>
      <c r="I25" s="18" t="n">
        <v>57.38508113</v>
      </c>
      <c r="J25" s="20" t="n">
        <v>0.73722077</v>
      </c>
      <c r="K25" s="18" t="n">
        <v>15.16164145</v>
      </c>
      <c r="L25" s="20" t="n">
        <v>0.60581716</v>
      </c>
      <c r="M25" s="18" t="n">
        <v>0.26888821</v>
      </c>
      <c r="N25" s="20" t="n">
        <v>0.07687529999999999</v>
      </c>
      <c r="O25" s="18" t="s">
        <v>182</v>
      </c>
      <c r="P25" s="20" t="s">
        <v>182</v>
      </c>
      <c r="Q25" s="18" t="n">
        <v>0</v>
      </c>
      <c r="R25" s="20" t="n">
        <v>0</v>
      </c>
      <c r="S25" s="18" t="n">
        <v>0</v>
      </c>
      <c r="T25" s="20" t="n">
        <v>0</v>
      </c>
      <c r="U25" s="18" t="n">
        <v>0.80309955</v>
      </c>
      <c r="V25" s="20" t="n">
        <v>0.14531946</v>
      </c>
    </row>
    <row r="26" spans="1:22">
      <c r="A26" s="15" t="s">
        <v>201</v>
      </c>
      <c r="B26" s="17" t="n">
        <v>4869</v>
      </c>
      <c r="C26" s="18">
        <f>(113.0/B26*100)</f>
        <v/>
      </c>
      <c r="D26" s="19" t="n">
        <v>4756</v>
      </c>
      <c r="E26" s="18" t="n">
        <v>5.4821312</v>
      </c>
      <c r="F26" s="20" t="n">
        <v>0.40288249</v>
      </c>
      <c r="G26" s="18" t="n">
        <v>9.24020765</v>
      </c>
      <c r="H26" s="20" t="n">
        <v>0.51396239</v>
      </c>
      <c r="I26" s="18" t="n">
        <v>54.07098831</v>
      </c>
      <c r="J26" s="20" t="n">
        <v>0.77732564</v>
      </c>
      <c r="K26" s="18" t="n">
        <v>28.17515882</v>
      </c>
      <c r="L26" s="20" t="n">
        <v>0.67166728</v>
      </c>
      <c r="M26" s="18" t="n">
        <v>0</v>
      </c>
      <c r="N26" s="20" t="n">
        <v>0</v>
      </c>
      <c r="O26" s="18" t="s">
        <v>182</v>
      </c>
      <c r="P26" s="20" t="s">
        <v>182</v>
      </c>
      <c r="Q26" s="18" t="n">
        <v>0</v>
      </c>
      <c r="R26" s="20" t="n">
        <v>0</v>
      </c>
      <c r="S26" s="18" t="n">
        <v>0</v>
      </c>
      <c r="T26" s="20" t="n">
        <v>0</v>
      </c>
      <c r="U26" s="18" t="n">
        <v>3.03151402</v>
      </c>
      <c r="V26" s="20" t="n">
        <v>0.30737972</v>
      </c>
    </row>
    <row r="27" spans="1:22">
      <c r="A27" s="15" t="s">
        <v>202</v>
      </c>
      <c r="B27" s="17" t="n">
        <v>5299</v>
      </c>
      <c r="C27" s="18">
        <f>(225.0/B27*100)</f>
        <v/>
      </c>
      <c r="D27" s="19" t="n">
        <v>5074</v>
      </c>
      <c r="E27" s="18" t="n">
        <v>4.57085769</v>
      </c>
      <c r="F27" s="20" t="n">
        <v>0.28643269</v>
      </c>
      <c r="G27" s="18" t="n">
        <v>8.773983469999999</v>
      </c>
      <c r="H27" s="20" t="n">
        <v>0.35208548</v>
      </c>
      <c r="I27" s="18" t="n">
        <v>38.36127801</v>
      </c>
      <c r="J27" s="20" t="n">
        <v>0.67380087</v>
      </c>
      <c r="K27" s="18" t="n">
        <v>36.00342553</v>
      </c>
      <c r="L27" s="20" t="n">
        <v>0.63770703</v>
      </c>
      <c r="M27" s="18" t="n">
        <v>1.22020035</v>
      </c>
      <c r="N27" s="20" t="n">
        <v>0.1374423</v>
      </c>
      <c r="O27" s="18" t="s">
        <v>182</v>
      </c>
      <c r="P27" s="20" t="s">
        <v>182</v>
      </c>
      <c r="Q27" s="18" t="n">
        <v>0</v>
      </c>
      <c r="R27" s="20" t="n">
        <v>0</v>
      </c>
      <c r="S27" s="18" t="n">
        <v>0</v>
      </c>
      <c r="T27" s="20" t="n">
        <v>0</v>
      </c>
      <c r="U27" s="18" t="n">
        <v>11.07025497</v>
      </c>
      <c r="V27" s="20" t="n">
        <v>0.41466004</v>
      </c>
    </row>
    <row r="28" spans="1:22">
      <c r="A28" s="15" t="s">
        <v>203</v>
      </c>
      <c r="B28" s="17" t="n">
        <v>7568</v>
      </c>
      <c r="C28" s="18">
        <f>(150.0/B28*100)</f>
        <v/>
      </c>
      <c r="D28" s="19" t="n">
        <v>7418</v>
      </c>
      <c r="E28" s="18" t="n">
        <v>6.84957089</v>
      </c>
      <c r="F28" s="20" t="n">
        <v>0.36678196</v>
      </c>
      <c r="G28" s="18" t="n">
        <v>10.45924686</v>
      </c>
      <c r="H28" s="20" t="n">
        <v>0.5413344</v>
      </c>
      <c r="I28" s="18" t="n">
        <v>49.97079609</v>
      </c>
      <c r="J28" s="20" t="n">
        <v>0.72727351</v>
      </c>
      <c r="K28" s="18" t="n">
        <v>28.24959007</v>
      </c>
      <c r="L28" s="20" t="n">
        <v>0.8315199</v>
      </c>
      <c r="M28" s="18" t="n">
        <v>2.26710548</v>
      </c>
      <c r="N28" s="20" t="n">
        <v>0.33186049</v>
      </c>
      <c r="O28" s="18" t="s">
        <v>182</v>
      </c>
      <c r="P28" s="20" t="s">
        <v>182</v>
      </c>
      <c r="Q28" s="18" t="n">
        <v>0</v>
      </c>
      <c r="R28" s="20" t="n">
        <v>0</v>
      </c>
      <c r="S28" s="18" t="n">
        <v>0</v>
      </c>
      <c r="T28" s="20" t="n">
        <v>0</v>
      </c>
      <c r="U28" s="18" t="n">
        <v>2.20369061</v>
      </c>
      <c r="V28" s="20" t="n">
        <v>0.4030016</v>
      </c>
    </row>
    <row r="29" spans="1:22">
      <c r="A29" s="15" t="s">
        <v>204</v>
      </c>
      <c r="B29" s="17" t="n">
        <v>5385</v>
      </c>
      <c r="C29" s="18">
        <f>(37.0/B29*100)</f>
        <v/>
      </c>
      <c r="D29" s="19" t="n">
        <v>5348</v>
      </c>
      <c r="E29" s="18" t="n">
        <v>2.66796315</v>
      </c>
      <c r="F29" s="20" t="n">
        <v>0.25292104</v>
      </c>
      <c r="G29" s="18" t="n">
        <v>6.55816606</v>
      </c>
      <c r="H29" s="20" t="n">
        <v>0.36665471</v>
      </c>
      <c r="I29" s="18" t="n">
        <v>55.29611333</v>
      </c>
      <c r="J29" s="20" t="n">
        <v>0.76626706</v>
      </c>
      <c r="K29" s="18" t="n">
        <v>30.7592904</v>
      </c>
      <c r="L29" s="20" t="n">
        <v>0.7167365999999999</v>
      </c>
      <c r="M29" s="18" t="n">
        <v>0.11230563</v>
      </c>
      <c r="N29" s="20" t="n">
        <v>0.03615354</v>
      </c>
      <c r="O29" s="18" t="s">
        <v>182</v>
      </c>
      <c r="P29" s="20" t="s">
        <v>182</v>
      </c>
      <c r="Q29" s="18" t="n">
        <v>2.76962022</v>
      </c>
      <c r="R29" s="20" t="n">
        <v>0.2415476</v>
      </c>
      <c r="S29" s="18" t="n">
        <v>0</v>
      </c>
      <c r="T29" s="20" t="n">
        <v>0</v>
      </c>
      <c r="U29" s="18" t="n">
        <v>1.83654122</v>
      </c>
      <c r="V29" s="20" t="n">
        <v>0.27171849</v>
      </c>
    </row>
    <row r="30" spans="1:22">
      <c r="A30" s="15" t="s">
        <v>205</v>
      </c>
      <c r="B30" s="17" t="n">
        <v>4520</v>
      </c>
      <c r="C30" s="18">
        <f>(641.0/B30*100)</f>
        <v/>
      </c>
      <c r="D30" s="19" t="n">
        <v>3879</v>
      </c>
      <c r="E30" s="18" t="n">
        <v>1.76486909</v>
      </c>
      <c r="F30" s="20" t="n">
        <v>0.18481572</v>
      </c>
      <c r="G30" s="18" t="n">
        <v>4.77379638</v>
      </c>
      <c r="H30" s="20" t="n">
        <v>0.33716586</v>
      </c>
      <c r="I30" s="18" t="n">
        <v>49.18265027</v>
      </c>
      <c r="J30" s="20" t="n">
        <v>0.84399738</v>
      </c>
      <c r="K30" s="18" t="n">
        <v>36.14126815</v>
      </c>
      <c r="L30" s="20" t="n">
        <v>0.805522</v>
      </c>
      <c r="M30" s="18" t="n">
        <v>0.82068556</v>
      </c>
      <c r="N30" s="20" t="n">
        <v>0.15890808</v>
      </c>
      <c r="O30" s="18" t="s">
        <v>182</v>
      </c>
      <c r="P30" s="20" t="s">
        <v>182</v>
      </c>
      <c r="Q30" s="18" t="n">
        <v>0</v>
      </c>
      <c r="R30" s="20" t="n">
        <v>0</v>
      </c>
      <c r="S30" s="18" t="n">
        <v>0</v>
      </c>
      <c r="T30" s="20" t="n">
        <v>0</v>
      </c>
      <c r="U30" s="18" t="n">
        <v>7.31673057</v>
      </c>
      <c r="V30" s="20" t="n">
        <v>0.63040786</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3.61630424</v>
      </c>
      <c r="F32" s="20" t="n">
        <v>0.28779536</v>
      </c>
      <c r="G32" s="18" t="n">
        <v>8.90029502</v>
      </c>
      <c r="H32" s="20" t="n">
        <v>0.40476149</v>
      </c>
      <c r="I32" s="18" t="n">
        <v>56.50141728</v>
      </c>
      <c r="J32" s="20" t="n">
        <v>0.7921856900000001</v>
      </c>
      <c r="K32" s="18" t="n">
        <v>28.09107633</v>
      </c>
      <c r="L32" s="20" t="n">
        <v>0.7000129899999999</v>
      </c>
      <c r="M32" s="18" t="n">
        <v>0.34543745</v>
      </c>
      <c r="N32" s="20" t="n">
        <v>0.08415569000000001</v>
      </c>
      <c r="O32" s="18" t="s">
        <v>182</v>
      </c>
      <c r="P32" s="20" t="s">
        <v>182</v>
      </c>
      <c r="Q32" s="18" t="n">
        <v>0</v>
      </c>
      <c r="R32" s="20" t="n">
        <v>0</v>
      </c>
      <c r="S32" s="18" t="n">
        <v>0</v>
      </c>
      <c r="T32" s="20" t="n">
        <v>0</v>
      </c>
      <c r="U32" s="18" t="n">
        <v>2.54546967</v>
      </c>
      <c r="V32" s="20" t="n">
        <v>0.27106171</v>
      </c>
    </row>
    <row r="33" spans="1:22">
      <c r="A33" s="15" t="s">
        <v>208</v>
      </c>
      <c r="B33" s="17" t="n">
        <v>7325</v>
      </c>
      <c r="C33" s="18">
        <f>(260.0/B33*100)</f>
        <v/>
      </c>
      <c r="D33" s="19" t="n">
        <v>7065</v>
      </c>
      <c r="E33" s="18" t="n">
        <v>1.48373912</v>
      </c>
      <c r="F33" s="20" t="n">
        <v>0.16182679</v>
      </c>
      <c r="G33" s="18" t="n">
        <v>3.88965523</v>
      </c>
      <c r="H33" s="20" t="n">
        <v>0.32798854</v>
      </c>
      <c r="I33" s="18" t="n">
        <v>47.04377789</v>
      </c>
      <c r="J33" s="20" t="n">
        <v>0.82555638</v>
      </c>
      <c r="K33" s="18" t="n">
        <v>44.14487663</v>
      </c>
      <c r="L33" s="20" t="n">
        <v>0.92754497</v>
      </c>
      <c r="M33" s="18" t="n">
        <v>0.23192156</v>
      </c>
      <c r="N33" s="20" t="n">
        <v>0.06123738</v>
      </c>
      <c r="O33" s="18" t="s">
        <v>182</v>
      </c>
      <c r="P33" s="20" t="s">
        <v>182</v>
      </c>
      <c r="Q33" s="18" t="n">
        <v>0</v>
      </c>
      <c r="R33" s="20" t="n">
        <v>0</v>
      </c>
      <c r="S33" s="18" t="n">
        <v>0</v>
      </c>
      <c r="T33" s="20" t="n">
        <v>0</v>
      </c>
      <c r="U33" s="18" t="n">
        <v>3.20602957</v>
      </c>
      <c r="V33" s="20" t="n">
        <v>0.32921852</v>
      </c>
    </row>
    <row r="34" spans="1:22">
      <c r="A34" s="15" t="s">
        <v>209</v>
      </c>
      <c r="B34" s="17" t="n">
        <v>6350</v>
      </c>
      <c r="C34" s="18">
        <f>(103.0/B34*100)</f>
        <v/>
      </c>
      <c r="D34" s="19" t="n">
        <v>6247</v>
      </c>
      <c r="E34" s="18" t="n">
        <v>4.18032696</v>
      </c>
      <c r="F34" s="20" t="n">
        <v>0.30803868</v>
      </c>
      <c r="G34" s="18" t="n">
        <v>8.75315445</v>
      </c>
      <c r="H34" s="20" t="n">
        <v>0.41104625</v>
      </c>
      <c r="I34" s="18" t="n">
        <v>50.95494169</v>
      </c>
      <c r="J34" s="20" t="n">
        <v>0.84695104</v>
      </c>
      <c r="K34" s="18" t="n">
        <v>25.97210146</v>
      </c>
      <c r="L34" s="20" t="n">
        <v>0.6919932600000001</v>
      </c>
      <c r="M34" s="18" t="n">
        <v>1.16974322</v>
      </c>
      <c r="N34" s="20" t="n">
        <v>0.13839343</v>
      </c>
      <c r="O34" s="18" t="s">
        <v>182</v>
      </c>
      <c r="P34" s="20" t="s">
        <v>182</v>
      </c>
      <c r="Q34" s="18" t="n">
        <v>2.5870456</v>
      </c>
      <c r="R34" s="20" t="n">
        <v>0.53669858</v>
      </c>
      <c r="S34" s="18" t="n">
        <v>0</v>
      </c>
      <c r="T34" s="20" t="n">
        <v>0</v>
      </c>
      <c r="U34" s="18" t="n">
        <v>6.38268662</v>
      </c>
      <c r="V34" s="20" t="n">
        <v>0.58315687</v>
      </c>
    </row>
    <row r="35" spans="1:22">
      <c r="A35" s="15" t="s">
        <v>210</v>
      </c>
      <c r="B35" s="17" t="n">
        <v>6406</v>
      </c>
      <c r="C35" s="18">
        <f>(92.0/B35*100)</f>
        <v/>
      </c>
      <c r="D35" s="19" t="n">
        <v>6314</v>
      </c>
      <c r="E35" s="18" t="n">
        <v>3.17475664</v>
      </c>
      <c r="F35" s="20" t="n">
        <v>0.25114248</v>
      </c>
      <c r="G35" s="18" t="n">
        <v>7.29029111</v>
      </c>
      <c r="H35" s="20" t="n">
        <v>0.36762451</v>
      </c>
      <c r="I35" s="18" t="n">
        <v>56.27876032</v>
      </c>
      <c r="J35" s="20" t="n">
        <v>0.6161677800000001</v>
      </c>
      <c r="K35" s="18" t="n">
        <v>27.28602636</v>
      </c>
      <c r="L35" s="20" t="n">
        <v>0.61969669</v>
      </c>
      <c r="M35" s="18" t="n">
        <v>0.53063084</v>
      </c>
      <c r="N35" s="20" t="n">
        <v>0.09346343</v>
      </c>
      <c r="O35" s="18" t="s">
        <v>182</v>
      </c>
      <c r="P35" s="20" t="s">
        <v>182</v>
      </c>
      <c r="Q35" s="18" t="n">
        <v>1.04648481</v>
      </c>
      <c r="R35" s="20" t="n">
        <v>0.05713219</v>
      </c>
      <c r="S35" s="18" t="n">
        <v>0</v>
      </c>
      <c r="T35" s="20" t="n">
        <v>0</v>
      </c>
      <c r="U35" s="18" t="n">
        <v>4.39304992</v>
      </c>
      <c r="V35" s="20" t="n">
        <v>0.25992918</v>
      </c>
    </row>
    <row r="36" spans="1:22">
      <c r="A36" s="15" t="s">
        <v>211</v>
      </c>
      <c r="B36" s="17" t="n">
        <v>6736</v>
      </c>
      <c r="C36" s="18">
        <f>(85.0/B36*100)</f>
        <v/>
      </c>
      <c r="D36" s="19" t="n">
        <v>6651</v>
      </c>
      <c r="E36" s="18" t="n">
        <v>2.55346602</v>
      </c>
      <c r="F36" s="20" t="n">
        <v>0.27986555</v>
      </c>
      <c r="G36" s="18" t="n">
        <v>5.07410884</v>
      </c>
      <c r="H36" s="20" t="n">
        <v>0.29817748</v>
      </c>
      <c r="I36" s="18" t="n">
        <v>41.88979126</v>
      </c>
      <c r="J36" s="20" t="n">
        <v>0.70390684</v>
      </c>
      <c r="K36" s="18" t="n">
        <v>45.8200029</v>
      </c>
      <c r="L36" s="20" t="n">
        <v>0.76180298</v>
      </c>
      <c r="M36" s="18" t="n">
        <v>0.41793332</v>
      </c>
      <c r="N36" s="20" t="n">
        <v>0.08177834</v>
      </c>
      <c r="O36" s="18" t="s">
        <v>182</v>
      </c>
      <c r="P36" s="20" t="s">
        <v>182</v>
      </c>
      <c r="Q36" s="18" t="n">
        <v>0</v>
      </c>
      <c r="R36" s="20" t="n">
        <v>0</v>
      </c>
      <c r="S36" s="18" t="n">
        <v>0</v>
      </c>
      <c r="T36" s="20" t="n">
        <v>0</v>
      </c>
      <c r="U36" s="18" t="n">
        <v>4.24469764</v>
      </c>
      <c r="V36" s="20" t="n">
        <v>0.34846341</v>
      </c>
    </row>
    <row r="37" spans="1:22">
      <c r="A37" s="15" t="s">
        <v>212</v>
      </c>
      <c r="B37" s="17" t="n">
        <v>5458</v>
      </c>
      <c r="C37" s="18">
        <f>(340.0/B37*100)</f>
        <v/>
      </c>
      <c r="D37" s="19" t="n">
        <v>5118</v>
      </c>
      <c r="E37" s="18" t="n">
        <v>3.54900543</v>
      </c>
      <c r="F37" s="20" t="n">
        <v>0.2716234</v>
      </c>
      <c r="G37" s="18" t="n">
        <v>7.02187828</v>
      </c>
      <c r="H37" s="20" t="n">
        <v>0.37316665</v>
      </c>
      <c r="I37" s="18" t="n">
        <v>44.58360058</v>
      </c>
      <c r="J37" s="20" t="n">
        <v>0.80923115</v>
      </c>
      <c r="K37" s="18" t="n">
        <v>32.90614099</v>
      </c>
      <c r="L37" s="20" t="n">
        <v>0.94628146</v>
      </c>
      <c r="M37" s="18" t="n">
        <v>0.79842259</v>
      </c>
      <c r="N37" s="20" t="n">
        <v>0.14163876</v>
      </c>
      <c r="O37" s="18" t="s">
        <v>182</v>
      </c>
      <c r="P37" s="20" t="s">
        <v>182</v>
      </c>
      <c r="Q37" s="18" t="n">
        <v>0</v>
      </c>
      <c r="R37" s="20" t="n">
        <v>0</v>
      </c>
      <c r="S37" s="18" t="n">
        <v>0</v>
      </c>
      <c r="T37" s="20" t="n">
        <v>0</v>
      </c>
      <c r="U37" s="18" t="n">
        <v>11.14095213</v>
      </c>
      <c r="V37" s="20" t="n">
        <v>0.92686606</v>
      </c>
    </row>
    <row r="38" spans="1:22">
      <c r="A38" s="15" t="s">
        <v>213</v>
      </c>
      <c r="B38" s="17" t="n">
        <v>5860</v>
      </c>
      <c r="C38" s="18">
        <f>(76.0/B38*100)</f>
        <v/>
      </c>
      <c r="D38" s="19" t="n">
        <v>5784</v>
      </c>
      <c r="E38" s="18" t="n">
        <v>3.79607786</v>
      </c>
      <c r="F38" s="20" t="n">
        <v>0.29999276</v>
      </c>
      <c r="G38" s="18" t="n">
        <v>8.1778621</v>
      </c>
      <c r="H38" s="20" t="n">
        <v>0.53477809</v>
      </c>
      <c r="I38" s="18" t="n">
        <v>40.07648984</v>
      </c>
      <c r="J38" s="20" t="n">
        <v>0.82527728</v>
      </c>
      <c r="K38" s="18" t="n">
        <v>39.17591533</v>
      </c>
      <c r="L38" s="20" t="n">
        <v>0.96268073</v>
      </c>
      <c r="M38" s="18" t="n">
        <v>0.64006138</v>
      </c>
      <c r="N38" s="20" t="n">
        <v>0.12675269</v>
      </c>
      <c r="O38" s="18" t="s">
        <v>182</v>
      </c>
      <c r="P38" s="20" t="s">
        <v>182</v>
      </c>
      <c r="Q38" s="18" t="n">
        <v>0</v>
      </c>
      <c r="R38" s="20" t="n">
        <v>0</v>
      </c>
      <c r="S38" s="18" t="n">
        <v>0</v>
      </c>
      <c r="T38" s="20" t="n">
        <v>0</v>
      </c>
      <c r="U38" s="18" t="n">
        <v>8.133593490000001</v>
      </c>
      <c r="V38" s="20" t="n">
        <v>0.66291422</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1.94691939</v>
      </c>
      <c r="F40" s="20" t="n">
        <v>0.19585118</v>
      </c>
      <c r="G40" s="18" t="n">
        <v>4.53950435</v>
      </c>
      <c r="H40" s="20" t="n">
        <v>0.31685816</v>
      </c>
      <c r="I40" s="18" t="n">
        <v>41.10408185</v>
      </c>
      <c r="J40" s="20" t="n">
        <v>0.7173659100000001</v>
      </c>
      <c r="K40" s="18" t="n">
        <v>36.28633649</v>
      </c>
      <c r="L40" s="20" t="n">
        <v>0.97866647</v>
      </c>
      <c r="M40" s="18" t="n">
        <v>0.41492253</v>
      </c>
      <c r="N40" s="20" t="n">
        <v>0.09637219</v>
      </c>
      <c r="O40" s="18" t="s">
        <v>182</v>
      </c>
      <c r="P40" s="20" t="s">
        <v>182</v>
      </c>
      <c r="Q40" s="18" t="n">
        <v>9.0302693</v>
      </c>
      <c r="R40" s="20" t="n">
        <v>0.20214227</v>
      </c>
      <c r="S40" s="18" t="n">
        <v>0</v>
      </c>
      <c r="T40" s="20" t="n">
        <v>0</v>
      </c>
      <c r="U40" s="18" t="n">
        <v>6.67796609</v>
      </c>
      <c r="V40" s="20" t="n">
        <v>0.81541625</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2.79874639</v>
      </c>
      <c r="F46" s="20" t="n">
        <v>0.19445702</v>
      </c>
      <c r="G46" s="18" t="n">
        <v>4.12962724</v>
      </c>
      <c r="H46" s="20" t="n">
        <v>0.20516337</v>
      </c>
      <c r="I46" s="18" t="n">
        <v>31.202088</v>
      </c>
      <c r="J46" s="20" t="n">
        <v>0.75659305</v>
      </c>
      <c r="K46" s="18" t="n">
        <v>22.76503168</v>
      </c>
      <c r="L46" s="20" t="n">
        <v>0.6654663</v>
      </c>
      <c r="M46" s="18" t="n">
        <v>1.14579297</v>
      </c>
      <c r="N46" s="20" t="n">
        <v>0.10211763</v>
      </c>
      <c r="O46" s="18" t="s">
        <v>182</v>
      </c>
      <c r="P46" s="20" t="s">
        <v>182</v>
      </c>
      <c r="Q46" s="18" t="n">
        <v>0</v>
      </c>
      <c r="R46" s="20" t="n">
        <v>0</v>
      </c>
      <c r="S46" s="18" t="n">
        <v>0</v>
      </c>
      <c r="T46" s="20" t="n">
        <v>0</v>
      </c>
      <c r="U46" s="18" t="n">
        <v>37.95871371</v>
      </c>
      <c r="V46" s="20" t="n">
        <v>1.26377434</v>
      </c>
    </row>
    <row r="47" spans="1:22">
      <c r="A47" s="15" t="s">
        <v>222</v>
      </c>
      <c r="B47" s="17" t="n">
        <v>5928</v>
      </c>
      <c r="C47" s="18">
        <f>(227.0/B47*100)</f>
        <v/>
      </c>
      <c r="D47" s="19" t="n">
        <v>5701</v>
      </c>
      <c r="E47" s="18" t="n">
        <v>5.90538652</v>
      </c>
      <c r="F47" s="20" t="n">
        <v>0.41395828</v>
      </c>
      <c r="G47" s="18" t="n">
        <v>8.825219519999999</v>
      </c>
      <c r="H47" s="20" t="n">
        <v>0.46606388</v>
      </c>
      <c r="I47" s="18" t="n">
        <v>40.48923791</v>
      </c>
      <c r="J47" s="20" t="n">
        <v>1.0680716</v>
      </c>
      <c r="K47" s="18" t="n">
        <v>27.42818468</v>
      </c>
      <c r="L47" s="20" t="n">
        <v>1.0798812</v>
      </c>
      <c r="M47" s="18" t="n">
        <v>1.45530951</v>
      </c>
      <c r="N47" s="20" t="n">
        <v>0.18984816</v>
      </c>
      <c r="O47" s="18" t="s">
        <v>182</v>
      </c>
      <c r="P47" s="20" t="s">
        <v>182</v>
      </c>
      <c r="Q47" s="18" t="n">
        <v>0</v>
      </c>
      <c r="R47" s="20" t="n">
        <v>0</v>
      </c>
      <c r="S47" s="18" t="n">
        <v>0</v>
      </c>
      <c r="T47" s="20" t="n">
        <v>0</v>
      </c>
      <c r="U47" s="18" t="n">
        <v>15.89666185</v>
      </c>
      <c r="V47" s="20" t="n">
        <v>1.16480017</v>
      </c>
    </row>
    <row r="48" spans="1:22">
      <c r="A48" s="15" t="s">
        <v>223</v>
      </c>
      <c r="B48" s="17" t="n">
        <v>9841</v>
      </c>
      <c r="C48" s="18">
        <f>(19.0/B48*100)</f>
        <v/>
      </c>
      <c r="D48" s="19" t="n">
        <v>9822</v>
      </c>
      <c r="E48" s="18" t="n">
        <v>6.09839486</v>
      </c>
      <c r="F48" s="20" t="n">
        <v>0.40009996</v>
      </c>
      <c r="G48" s="18" t="n">
        <v>11.06967445</v>
      </c>
      <c r="H48" s="20" t="n">
        <v>0.52888122</v>
      </c>
      <c r="I48" s="18" t="n">
        <v>59.13526623</v>
      </c>
      <c r="J48" s="20" t="n">
        <v>0.91913891</v>
      </c>
      <c r="K48" s="18" t="n">
        <v>19.90810047</v>
      </c>
      <c r="L48" s="20" t="n">
        <v>0.73387439</v>
      </c>
      <c r="M48" s="18" t="n">
        <v>2.15559195</v>
      </c>
      <c r="N48" s="20" t="n">
        <v>0.33339127</v>
      </c>
      <c r="O48" s="18" t="s">
        <v>182</v>
      </c>
      <c r="P48" s="20" t="s">
        <v>182</v>
      </c>
      <c r="Q48" s="18" t="n">
        <v>0</v>
      </c>
      <c r="R48" s="20" t="n">
        <v>0</v>
      </c>
      <c r="S48" s="18" t="n">
        <v>0</v>
      </c>
      <c r="T48" s="20" t="n">
        <v>0</v>
      </c>
      <c r="U48" s="18" t="n">
        <v>1.63297204</v>
      </c>
      <c r="V48" s="20" t="n">
        <v>0.41953877</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5.96751209</v>
      </c>
      <c r="F50" s="20" t="n">
        <v>0.32568761</v>
      </c>
      <c r="G50" s="18" t="n">
        <v>9.227956969999999</v>
      </c>
      <c r="H50" s="20" t="n">
        <v>0.3985891</v>
      </c>
      <c r="I50" s="18" t="n">
        <v>45.36622468</v>
      </c>
      <c r="J50" s="20" t="n">
        <v>0.84713821</v>
      </c>
      <c r="K50" s="18" t="n">
        <v>30.03886656</v>
      </c>
      <c r="L50" s="20" t="n">
        <v>0.78627518</v>
      </c>
      <c r="M50" s="18" t="n">
        <v>1.76699706</v>
      </c>
      <c r="N50" s="20" t="n">
        <v>0.2676775</v>
      </c>
      <c r="O50" s="18" t="s">
        <v>182</v>
      </c>
      <c r="P50" s="20" t="s">
        <v>182</v>
      </c>
      <c r="Q50" s="18" t="n">
        <v>0</v>
      </c>
      <c r="R50" s="20" t="n">
        <v>0</v>
      </c>
      <c r="S50" s="18" t="n">
        <v>0</v>
      </c>
      <c r="T50" s="20" t="n">
        <v>0</v>
      </c>
      <c r="U50" s="18" t="n">
        <v>7.63244264</v>
      </c>
      <c r="V50" s="20" t="n">
        <v>0.70887804</v>
      </c>
    </row>
    <row r="51" spans="1:22">
      <c r="A51" s="15" t="s">
        <v>226</v>
      </c>
      <c r="B51" s="17" t="n">
        <v>6866</v>
      </c>
      <c r="C51" s="18">
        <f>(116.0/B51*100)</f>
        <v/>
      </c>
      <c r="D51" s="19" t="n">
        <v>6750</v>
      </c>
      <c r="E51" s="18" t="n">
        <v>4.43750711</v>
      </c>
      <c r="F51" s="20" t="n">
        <v>0.34604646</v>
      </c>
      <c r="G51" s="18" t="n">
        <v>5.5149186</v>
      </c>
      <c r="H51" s="20" t="n">
        <v>0.32072123</v>
      </c>
      <c r="I51" s="18" t="n">
        <v>35.58771365</v>
      </c>
      <c r="J51" s="20" t="n">
        <v>0.82036832</v>
      </c>
      <c r="K51" s="18" t="n">
        <v>31.61898227</v>
      </c>
      <c r="L51" s="20" t="n">
        <v>0.94069087</v>
      </c>
      <c r="M51" s="18" t="n">
        <v>0.5829354</v>
      </c>
      <c r="N51" s="20" t="n">
        <v>0.10103223</v>
      </c>
      <c r="O51" s="18" t="s">
        <v>182</v>
      </c>
      <c r="P51" s="20" t="s">
        <v>182</v>
      </c>
      <c r="Q51" s="18" t="n">
        <v>10.58020749</v>
      </c>
      <c r="R51" s="20" t="n">
        <v>0.61245387</v>
      </c>
      <c r="S51" s="18" t="n">
        <v>0</v>
      </c>
      <c r="T51" s="20" t="n">
        <v>0</v>
      </c>
      <c r="U51" s="18" t="n">
        <v>11.67773547</v>
      </c>
      <c r="V51" s="20" t="n">
        <v>1.29831696</v>
      </c>
    </row>
    <row r="52" spans="1:22">
      <c r="A52" s="15" t="s">
        <v>227</v>
      </c>
      <c r="B52" s="17" t="n">
        <v>5809</v>
      </c>
      <c r="C52" s="18">
        <f>(126.0/B52*100)</f>
        <v/>
      </c>
      <c r="D52" s="19" t="n">
        <v>5683</v>
      </c>
      <c r="E52" s="18" t="n">
        <v>2.73125996</v>
      </c>
      <c r="F52" s="20" t="n">
        <v>0.28132221</v>
      </c>
      <c r="G52" s="18" t="n">
        <v>4.98711197</v>
      </c>
      <c r="H52" s="20" t="n">
        <v>0.35662059</v>
      </c>
      <c r="I52" s="18" t="n">
        <v>53.42034888</v>
      </c>
      <c r="J52" s="20" t="n">
        <v>0.7547574</v>
      </c>
      <c r="K52" s="18" t="n">
        <v>33.8086337</v>
      </c>
      <c r="L52" s="20" t="n">
        <v>0.7954186600000001</v>
      </c>
      <c r="M52" s="18" t="n">
        <v>0.34101016</v>
      </c>
      <c r="N52" s="20" t="n">
        <v>0.08857619</v>
      </c>
      <c r="O52" s="18" t="s">
        <v>182</v>
      </c>
      <c r="P52" s="20" t="s">
        <v>182</v>
      </c>
      <c r="Q52" s="18" t="n">
        <v>0</v>
      </c>
      <c r="R52" s="20" t="n">
        <v>0</v>
      </c>
      <c r="S52" s="18" t="n">
        <v>0</v>
      </c>
      <c r="T52" s="20" t="n">
        <v>0</v>
      </c>
      <c r="U52" s="18" t="n">
        <v>4.71163532</v>
      </c>
      <c r="V52" s="20" t="n">
        <v>0.4804192</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9.725914769999999</v>
      </c>
      <c r="F54" s="20" t="n">
        <v>0.58945956</v>
      </c>
      <c r="G54" s="18" t="n">
        <v>7.00416506</v>
      </c>
      <c r="H54" s="20" t="n">
        <v>0.46228682</v>
      </c>
      <c r="I54" s="18" t="n">
        <v>35.47983155</v>
      </c>
      <c r="J54" s="20" t="n">
        <v>0.9153424100000001</v>
      </c>
      <c r="K54" s="18" t="n">
        <v>31.05533827</v>
      </c>
      <c r="L54" s="20" t="n">
        <v>1.256395</v>
      </c>
      <c r="M54" s="18" t="n">
        <v>3.39831162</v>
      </c>
      <c r="N54" s="20" t="n">
        <v>0.32769352</v>
      </c>
      <c r="O54" s="18" t="s">
        <v>182</v>
      </c>
      <c r="P54" s="20" t="s">
        <v>182</v>
      </c>
      <c r="Q54" s="18" t="n">
        <v>0</v>
      </c>
      <c r="R54" s="20" t="n">
        <v>0</v>
      </c>
      <c r="S54" s="18" t="n">
        <v>0</v>
      </c>
      <c r="T54" s="20" t="n">
        <v>0</v>
      </c>
      <c r="U54" s="18" t="n">
        <v>13.33643873</v>
      </c>
      <c r="V54" s="20" t="n">
        <v>1.12195023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2.48561992</v>
      </c>
      <c r="F56" s="20" t="n">
        <v>0.23846076</v>
      </c>
      <c r="G56" s="18" t="n">
        <v>6.51848575</v>
      </c>
      <c r="H56" s="20" t="n">
        <v>0.40237086</v>
      </c>
      <c r="I56" s="18" t="n">
        <v>61.98529148</v>
      </c>
      <c r="J56" s="20" t="n">
        <v>0.83100063</v>
      </c>
      <c r="K56" s="18" t="n">
        <v>27.11980394</v>
      </c>
      <c r="L56" s="20" t="n">
        <v>0.66208406</v>
      </c>
      <c r="M56" s="18" t="n">
        <v>0.86031267</v>
      </c>
      <c r="N56" s="20" t="n">
        <v>0.13753162</v>
      </c>
      <c r="O56" s="18" t="s">
        <v>182</v>
      </c>
      <c r="P56" s="20" t="s">
        <v>182</v>
      </c>
      <c r="Q56" s="18" t="n">
        <v>0</v>
      </c>
      <c r="R56" s="20" t="n">
        <v>0</v>
      </c>
      <c r="S56" s="18" t="n">
        <v>0</v>
      </c>
      <c r="T56" s="20" t="n">
        <v>0</v>
      </c>
      <c r="U56" s="18" t="n">
        <v>1.03048624</v>
      </c>
      <c r="V56" s="20" t="n">
        <v>0.24135536</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6.12280564</v>
      </c>
      <c r="F61" s="20" t="n">
        <v>0.30973315</v>
      </c>
      <c r="G61" s="18" t="n">
        <v>12.23969159</v>
      </c>
      <c r="H61" s="20" t="n">
        <v>0.4681033</v>
      </c>
      <c r="I61" s="18" t="n">
        <v>38.75356789</v>
      </c>
      <c r="J61" s="20" t="n">
        <v>0.76803208</v>
      </c>
      <c r="K61" s="18" t="n">
        <v>36.53151925</v>
      </c>
      <c r="L61" s="20" t="n">
        <v>0.78843883</v>
      </c>
      <c r="M61" s="18" t="n">
        <v>1.11564783</v>
      </c>
      <c r="N61" s="20" t="n">
        <v>0.15894657</v>
      </c>
      <c r="O61" s="18" t="s">
        <v>182</v>
      </c>
      <c r="P61" s="20" t="s">
        <v>182</v>
      </c>
      <c r="Q61" s="18" t="n">
        <v>0</v>
      </c>
      <c r="R61" s="20" t="n">
        <v>0</v>
      </c>
      <c r="S61" s="18" t="n">
        <v>0</v>
      </c>
      <c r="T61" s="20" t="n">
        <v>0</v>
      </c>
      <c r="U61" s="18" t="n">
        <v>5.2367678</v>
      </c>
      <c r="V61" s="20" t="n">
        <v>0.63892006</v>
      </c>
    </row>
    <row r="62" spans="1:22">
      <c r="A62" s="15" t="s">
        <v>237</v>
      </c>
      <c r="B62" s="17" t="n">
        <v>4476</v>
      </c>
      <c r="C62" s="18">
        <f>(5.0/B62*100)</f>
        <v/>
      </c>
      <c r="D62" s="19" t="n">
        <v>4471</v>
      </c>
      <c r="E62" s="18" t="n">
        <v>2.06194215</v>
      </c>
      <c r="F62" s="20" t="n">
        <v>0.18914552</v>
      </c>
      <c r="G62" s="18" t="n">
        <v>5.61993775</v>
      </c>
      <c r="H62" s="20" t="n">
        <v>0.36922404</v>
      </c>
      <c r="I62" s="18" t="n">
        <v>60.16740821</v>
      </c>
      <c r="J62" s="20" t="n">
        <v>0.70156455</v>
      </c>
      <c r="K62" s="18" t="n">
        <v>30.96211888</v>
      </c>
      <c r="L62" s="20" t="n">
        <v>0.66828213</v>
      </c>
      <c r="M62" s="18" t="n">
        <v>0.58527585</v>
      </c>
      <c r="N62" s="20" t="n">
        <v>0.13101018</v>
      </c>
      <c r="O62" s="18" t="s">
        <v>182</v>
      </c>
      <c r="P62" s="20" t="s">
        <v>182</v>
      </c>
      <c r="Q62" s="18" t="n">
        <v>0</v>
      </c>
      <c r="R62" s="20" t="n">
        <v>0</v>
      </c>
      <c r="S62" s="18" t="n">
        <v>0</v>
      </c>
      <c r="T62" s="20" t="n">
        <v>0</v>
      </c>
      <c r="U62" s="18" t="n">
        <v>0.60331716</v>
      </c>
      <c r="V62" s="20" t="n">
        <v>0.11014327</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4.79984528</v>
      </c>
      <c r="F67" s="20" t="n">
        <v>0.33265973</v>
      </c>
      <c r="G67" s="18" t="n">
        <v>6.85327393</v>
      </c>
      <c r="H67" s="20" t="n">
        <v>0.32849475</v>
      </c>
      <c r="I67" s="18" t="n">
        <v>49.00088468</v>
      </c>
      <c r="J67" s="20" t="n">
        <v>0.69568971</v>
      </c>
      <c r="K67" s="18" t="n">
        <v>29.97898546</v>
      </c>
      <c r="L67" s="20" t="n">
        <v>0.74324528</v>
      </c>
      <c r="M67" s="18" t="n">
        <v>4.53933848</v>
      </c>
      <c r="N67" s="20" t="n">
        <v>0.36892804</v>
      </c>
      <c r="O67" s="18" t="s">
        <v>182</v>
      </c>
      <c r="P67" s="20" t="s">
        <v>182</v>
      </c>
      <c r="Q67" s="18" t="n">
        <v>0</v>
      </c>
      <c r="R67" s="20" t="n">
        <v>0</v>
      </c>
      <c r="S67" s="18" t="n">
        <v>0</v>
      </c>
      <c r="T67" s="20" t="n">
        <v>0</v>
      </c>
      <c r="U67" s="18" t="n">
        <v>4.82767217</v>
      </c>
      <c r="V67" s="20" t="n">
        <v>0.36354425</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3.36187081</v>
      </c>
      <c r="F70" s="20" t="n">
        <v>0.28950173</v>
      </c>
      <c r="G70" s="18" t="n">
        <v>7.15476126</v>
      </c>
      <c r="H70" s="20" t="n">
        <v>0.45329941</v>
      </c>
      <c r="I70" s="18" t="n">
        <v>56.4321471</v>
      </c>
      <c r="J70" s="20" t="n">
        <v>0.7302902</v>
      </c>
      <c r="K70" s="18" t="n">
        <v>27.35604078</v>
      </c>
      <c r="L70" s="20" t="n">
        <v>0.74712786</v>
      </c>
      <c r="M70" s="18" t="n">
        <v>0.78554432</v>
      </c>
      <c r="N70" s="20" t="n">
        <v>0.1032537</v>
      </c>
      <c r="O70" s="18" t="s">
        <v>182</v>
      </c>
      <c r="P70" s="20" t="s">
        <v>182</v>
      </c>
      <c r="Q70" s="18" t="n">
        <v>0</v>
      </c>
      <c r="R70" s="20" t="n">
        <v>0</v>
      </c>
      <c r="S70" s="18" t="n">
        <v>0</v>
      </c>
      <c r="T70" s="20" t="n">
        <v>0</v>
      </c>
      <c r="U70" s="18" t="n">
        <v>4.90963572</v>
      </c>
      <c r="V70" s="20" t="n">
        <v>0.5062284</v>
      </c>
    </row>
    <row r="71" spans="1:22">
      <c r="A71" s="15" t="s">
        <v>246</v>
      </c>
      <c r="B71" s="17" t="n">
        <v>6115</v>
      </c>
      <c r="C71" s="18">
        <f>(124.0/B71*100)</f>
        <v/>
      </c>
      <c r="D71" s="19" t="n">
        <v>5991</v>
      </c>
      <c r="E71" s="18" t="n">
        <v>1.56143878</v>
      </c>
      <c r="F71" s="20" t="n">
        <v>0.15438845</v>
      </c>
      <c r="G71" s="18" t="n">
        <v>4.19620359</v>
      </c>
      <c r="H71" s="20" t="n">
        <v>0.27179664</v>
      </c>
      <c r="I71" s="18" t="n">
        <v>48.99882317</v>
      </c>
      <c r="J71" s="20" t="n">
        <v>0.7083704199999999</v>
      </c>
      <c r="K71" s="18" t="n">
        <v>43.50360304</v>
      </c>
      <c r="L71" s="20" t="n">
        <v>0.74096286</v>
      </c>
      <c r="M71" s="18" t="n">
        <v>0.43902827</v>
      </c>
      <c r="N71" s="20" t="n">
        <v>0.07819717</v>
      </c>
      <c r="O71" s="18" t="s">
        <v>182</v>
      </c>
      <c r="P71" s="20" t="s">
        <v>182</v>
      </c>
      <c r="Q71" s="18" t="n">
        <v>0</v>
      </c>
      <c r="R71" s="20" t="n">
        <v>0</v>
      </c>
      <c r="S71" s="18" t="n">
        <v>0</v>
      </c>
      <c r="T71" s="20" t="n">
        <v>0</v>
      </c>
      <c r="U71" s="18" t="n">
        <v>1.30090314</v>
      </c>
      <c r="V71" s="20" t="n">
        <v>0.13293837</v>
      </c>
    </row>
    <row r="72" spans="1:22">
      <c r="A72" s="15" t="s">
        <v>247</v>
      </c>
      <c r="B72" s="17" t="n">
        <v>7708</v>
      </c>
      <c r="C72" s="18">
        <f>(9.0/B72*100)</f>
        <v/>
      </c>
      <c r="D72" s="19" t="n">
        <v>7699</v>
      </c>
      <c r="E72" s="18" t="n">
        <v>3.00725491</v>
      </c>
      <c r="F72" s="20" t="n">
        <v>0.22566341</v>
      </c>
      <c r="G72" s="18" t="n">
        <v>6.06013259</v>
      </c>
      <c r="H72" s="20" t="n">
        <v>0.25227764</v>
      </c>
      <c r="I72" s="18" t="n">
        <v>59.44195663</v>
      </c>
      <c r="J72" s="20" t="n">
        <v>0.51327385</v>
      </c>
      <c r="K72" s="18" t="n">
        <v>30.58799302</v>
      </c>
      <c r="L72" s="20" t="n">
        <v>0.51460523</v>
      </c>
      <c r="M72" s="18" t="n">
        <v>0.58568115</v>
      </c>
      <c r="N72" s="20" t="n">
        <v>0.09795208</v>
      </c>
      <c r="O72" s="18" t="s">
        <v>182</v>
      </c>
      <c r="P72" s="20" t="s">
        <v>182</v>
      </c>
      <c r="Q72" s="18" t="n">
        <v>0</v>
      </c>
      <c r="R72" s="20" t="n">
        <v>0</v>
      </c>
      <c r="S72" s="18" t="n">
        <v>0</v>
      </c>
      <c r="T72" s="20" t="n">
        <v>0</v>
      </c>
      <c r="U72" s="18" t="n">
        <v>0.31698171</v>
      </c>
      <c r="V72" s="20" t="n">
        <v>0.0738299</v>
      </c>
    </row>
    <row r="73" spans="1:22">
      <c r="A73" s="15" t="s">
        <v>248</v>
      </c>
      <c r="B73" s="17" t="n">
        <v>8249</v>
      </c>
      <c r="C73" s="18">
        <f>(262.0/B73*100)</f>
        <v/>
      </c>
      <c r="D73" s="19" t="n">
        <v>7987</v>
      </c>
      <c r="E73" s="18" t="n">
        <v>4.12763973</v>
      </c>
      <c r="F73" s="20" t="n">
        <v>0.37664971</v>
      </c>
      <c r="G73" s="18" t="n">
        <v>9.77503379</v>
      </c>
      <c r="H73" s="20" t="n">
        <v>0.45769467</v>
      </c>
      <c r="I73" s="18" t="n">
        <v>60.45922409</v>
      </c>
      <c r="J73" s="20" t="n">
        <v>0.74209713</v>
      </c>
      <c r="K73" s="18" t="n">
        <v>21.41528067</v>
      </c>
      <c r="L73" s="20" t="n">
        <v>0.71915399</v>
      </c>
      <c r="M73" s="18" t="n">
        <v>2.49551015</v>
      </c>
      <c r="N73" s="20" t="n">
        <v>0.25126283</v>
      </c>
      <c r="O73" s="18" t="s">
        <v>182</v>
      </c>
      <c r="P73" s="20" t="s">
        <v>182</v>
      </c>
      <c r="Q73" s="18" t="n">
        <v>0</v>
      </c>
      <c r="R73" s="20" t="n">
        <v>0</v>
      </c>
      <c r="S73" s="18" t="n">
        <v>0</v>
      </c>
      <c r="T73" s="20" t="n">
        <v>0</v>
      </c>
      <c r="U73" s="18" t="n">
        <v>1.72731156</v>
      </c>
      <c r="V73" s="20" t="n">
        <v>0.18847447</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5.49987075</v>
      </c>
      <c r="F77" s="20" t="n">
        <v>0.28949657</v>
      </c>
      <c r="G77" s="18" t="n">
        <v>7.11119487</v>
      </c>
      <c r="H77" s="20" t="n">
        <v>0.41133568</v>
      </c>
      <c r="I77" s="18" t="n">
        <v>32.94768027</v>
      </c>
      <c r="J77" s="20" t="n">
        <v>0.85173202</v>
      </c>
      <c r="K77" s="18" t="n">
        <v>31.59011388</v>
      </c>
      <c r="L77" s="20" t="n">
        <v>0.80286346</v>
      </c>
      <c r="M77" s="18" t="n">
        <v>0.99494008</v>
      </c>
      <c r="N77" s="20" t="n">
        <v>0.11786314</v>
      </c>
      <c r="O77" s="18" t="s">
        <v>182</v>
      </c>
      <c r="P77" s="20" t="s">
        <v>182</v>
      </c>
      <c r="Q77" s="18" t="n">
        <v>0</v>
      </c>
      <c r="R77" s="20" t="n">
        <v>0</v>
      </c>
      <c r="S77" s="18" t="n">
        <v>0</v>
      </c>
      <c r="T77" s="20" t="n">
        <v>0</v>
      </c>
      <c r="U77" s="18" t="n">
        <v>21.85620015</v>
      </c>
      <c r="V77" s="20" t="n">
        <v>0.99418925</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4.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355</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2.45483429</v>
      </c>
      <c r="F7" s="20" t="n">
        <v>0.14695743</v>
      </c>
      <c r="G7" s="18" t="n">
        <v>6.80518976</v>
      </c>
      <c r="H7" s="20" t="n">
        <v>0.28975679</v>
      </c>
      <c r="I7" s="18" t="n">
        <v>48.26765992</v>
      </c>
      <c r="J7" s="20" t="n">
        <v>0.58873676</v>
      </c>
      <c r="K7" s="18" t="n">
        <v>30.97395406</v>
      </c>
      <c r="L7" s="20" t="n">
        <v>0.49297731</v>
      </c>
      <c r="M7" s="18" t="n">
        <v>0.69853779</v>
      </c>
      <c r="N7" s="20" t="n">
        <v>0.09121319</v>
      </c>
      <c r="O7" s="18" t="s">
        <v>182</v>
      </c>
      <c r="P7" s="20" t="s">
        <v>182</v>
      </c>
      <c r="Q7" s="18" t="n">
        <v>0</v>
      </c>
      <c r="R7" s="20" t="n">
        <v>0</v>
      </c>
      <c r="S7" s="18" t="n">
        <v>0</v>
      </c>
      <c r="T7" s="20" t="n">
        <v>0</v>
      </c>
      <c r="U7" s="18" t="n">
        <v>10.79982418</v>
      </c>
      <c r="V7" s="20" t="n">
        <v>0.5836030800000001</v>
      </c>
    </row>
    <row r="8" spans="1:22">
      <c r="A8" s="15" t="s">
        <v>183</v>
      </c>
      <c r="B8" s="17" t="n">
        <v>7007</v>
      </c>
      <c r="C8" s="18">
        <f>(227.0/B8*100)</f>
        <v/>
      </c>
      <c r="D8" s="19" t="n">
        <v>6780</v>
      </c>
      <c r="E8" s="18" t="n">
        <v>5.30799392</v>
      </c>
      <c r="F8" s="20" t="n">
        <v>0.33995682</v>
      </c>
      <c r="G8" s="18" t="n">
        <v>12.20701511</v>
      </c>
      <c r="H8" s="20" t="n">
        <v>0.51590462</v>
      </c>
      <c r="I8" s="18" t="n">
        <v>35.63783187</v>
      </c>
      <c r="J8" s="20" t="n">
        <v>0.6031090099999999</v>
      </c>
      <c r="K8" s="18" t="n">
        <v>38.81916306</v>
      </c>
      <c r="L8" s="20" t="n">
        <v>0.67687537</v>
      </c>
      <c r="M8" s="18" t="n">
        <v>0.38881725</v>
      </c>
      <c r="N8" s="20" t="n">
        <v>0.10195443</v>
      </c>
      <c r="O8" s="18" t="s">
        <v>182</v>
      </c>
      <c r="P8" s="20" t="s">
        <v>182</v>
      </c>
      <c r="Q8" s="18" t="n">
        <v>0.48800417</v>
      </c>
      <c r="R8" s="20" t="n">
        <v>0.12014987</v>
      </c>
      <c r="S8" s="18" t="n">
        <v>0</v>
      </c>
      <c r="T8" s="20" t="n">
        <v>0</v>
      </c>
      <c r="U8" s="18" t="n">
        <v>7.15117462</v>
      </c>
      <c r="V8" s="20" t="n">
        <v>0.5950024900000001</v>
      </c>
    </row>
    <row r="9" spans="1:22">
      <c r="A9" s="15" t="s">
        <v>184</v>
      </c>
      <c r="B9" s="17" t="n">
        <v>9651</v>
      </c>
      <c r="C9" s="18">
        <f>(627.0/B9*100)</f>
        <v/>
      </c>
      <c r="D9" s="19" t="n">
        <v>9024</v>
      </c>
      <c r="E9" s="18" t="n">
        <v>3.01863564</v>
      </c>
      <c r="F9" s="20" t="n">
        <v>0.1941188</v>
      </c>
      <c r="G9" s="18" t="n">
        <v>10.27282922</v>
      </c>
      <c r="H9" s="20" t="n">
        <v>0.39429263</v>
      </c>
      <c r="I9" s="18" t="n">
        <v>51.25694046</v>
      </c>
      <c r="J9" s="20" t="n">
        <v>0.67916701</v>
      </c>
      <c r="K9" s="18" t="n">
        <v>24.82073633</v>
      </c>
      <c r="L9" s="20" t="n">
        <v>0.58354868</v>
      </c>
      <c r="M9" s="18" t="n">
        <v>0.05056494</v>
      </c>
      <c r="N9" s="20" t="n">
        <v>0.02011432</v>
      </c>
      <c r="O9" s="18" t="s">
        <v>182</v>
      </c>
      <c r="P9" s="20" t="s">
        <v>182</v>
      </c>
      <c r="Q9" s="18" t="n">
        <v>3.18651338</v>
      </c>
      <c r="R9" s="20" t="n">
        <v>0.5688800899999999</v>
      </c>
      <c r="S9" s="18" t="n">
        <v>0</v>
      </c>
      <c r="T9" s="20" t="n">
        <v>0</v>
      </c>
      <c r="U9" s="18" t="n">
        <v>7.39378004</v>
      </c>
      <c r="V9" s="20" t="n">
        <v>0.55408133</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3.32196042</v>
      </c>
      <c r="F11" s="20" t="n">
        <v>0.34021783</v>
      </c>
      <c r="G11" s="18" t="n">
        <v>7.55094545</v>
      </c>
      <c r="H11" s="20" t="n">
        <v>0.41686409</v>
      </c>
      <c r="I11" s="18" t="n">
        <v>45.58086776</v>
      </c>
      <c r="J11" s="20" t="n">
        <v>0.8000358</v>
      </c>
      <c r="K11" s="18" t="n">
        <v>33.06578576</v>
      </c>
      <c r="L11" s="20" t="n">
        <v>0.78568443</v>
      </c>
      <c r="M11" s="18" t="n">
        <v>0.51497744</v>
      </c>
      <c r="N11" s="20" t="n">
        <v>0.12464217</v>
      </c>
      <c r="O11" s="18" t="s">
        <v>182</v>
      </c>
      <c r="P11" s="20" t="s">
        <v>182</v>
      </c>
      <c r="Q11" s="18" t="n">
        <v>0</v>
      </c>
      <c r="R11" s="20" t="n">
        <v>0</v>
      </c>
      <c r="S11" s="18" t="n">
        <v>0</v>
      </c>
      <c r="T11" s="20" t="n">
        <v>0</v>
      </c>
      <c r="U11" s="18" t="n">
        <v>9.965463160000001</v>
      </c>
      <c r="V11" s="20" t="n">
        <v>0.85835837</v>
      </c>
    </row>
    <row r="12" spans="1:22">
      <c r="A12" s="15" t="s">
        <v>187</v>
      </c>
      <c r="B12" s="17" t="n">
        <v>6894</v>
      </c>
      <c r="C12" s="18">
        <f>(128.0/B12*100)</f>
        <v/>
      </c>
      <c r="D12" s="19" t="n">
        <v>6766</v>
      </c>
      <c r="E12" s="18" t="n">
        <v>3.80571946</v>
      </c>
      <c r="F12" s="20" t="n">
        <v>0.28002264</v>
      </c>
      <c r="G12" s="18" t="n">
        <v>13.3006464</v>
      </c>
      <c r="H12" s="20" t="n">
        <v>0.57097862</v>
      </c>
      <c r="I12" s="18" t="n">
        <v>52.79282949</v>
      </c>
      <c r="J12" s="20" t="n">
        <v>0.79621849</v>
      </c>
      <c r="K12" s="18" t="n">
        <v>21.4198294</v>
      </c>
      <c r="L12" s="20" t="n">
        <v>0.56771075</v>
      </c>
      <c r="M12" s="18" t="n">
        <v>0.27950138</v>
      </c>
      <c r="N12" s="20" t="n">
        <v>0.06468574000000001</v>
      </c>
      <c r="O12" s="18" t="s">
        <v>182</v>
      </c>
      <c r="P12" s="20" t="s">
        <v>182</v>
      </c>
      <c r="Q12" s="18" t="n">
        <v>2.37582273</v>
      </c>
      <c r="R12" s="20" t="n">
        <v>0.5983856</v>
      </c>
      <c r="S12" s="18" t="n">
        <v>0</v>
      </c>
      <c r="T12" s="20" t="n">
        <v>0</v>
      </c>
      <c r="U12" s="18" t="n">
        <v>6.02565114</v>
      </c>
      <c r="V12" s="20" t="n">
        <v>0.54107298</v>
      </c>
    </row>
    <row r="13" spans="1:22">
      <c r="A13" s="15" t="s">
        <v>188</v>
      </c>
      <c r="B13" s="17" t="n">
        <v>7161</v>
      </c>
      <c r="C13" s="18">
        <f>(353.0/B13*100)</f>
        <v/>
      </c>
      <c r="D13" s="19" t="n">
        <v>6808</v>
      </c>
      <c r="E13" s="18" t="n">
        <v>1.89074581</v>
      </c>
      <c r="F13" s="20" t="n">
        <v>0.20303176</v>
      </c>
      <c r="G13" s="18" t="n">
        <v>5.42159374</v>
      </c>
      <c r="H13" s="20" t="n">
        <v>0.33148001</v>
      </c>
      <c r="I13" s="18" t="n">
        <v>48.1225746</v>
      </c>
      <c r="J13" s="20" t="n">
        <v>0.752857</v>
      </c>
      <c r="K13" s="18" t="n">
        <v>33.52088739</v>
      </c>
      <c r="L13" s="20" t="n">
        <v>0.65220469</v>
      </c>
      <c r="M13" s="18" t="n">
        <v>0.21815821</v>
      </c>
      <c r="N13" s="20" t="n">
        <v>0.052706</v>
      </c>
      <c r="O13" s="18" t="s">
        <v>182</v>
      </c>
      <c r="P13" s="20" t="s">
        <v>182</v>
      </c>
      <c r="Q13" s="18" t="n">
        <v>4.21345083</v>
      </c>
      <c r="R13" s="20" t="n">
        <v>0.48446757</v>
      </c>
      <c r="S13" s="18" t="n">
        <v>0</v>
      </c>
      <c r="T13" s="20" t="n">
        <v>0</v>
      </c>
      <c r="U13" s="18" t="n">
        <v>6.61258943</v>
      </c>
      <c r="V13" s="20" t="n">
        <v>0.57446945</v>
      </c>
    </row>
    <row r="14" spans="1:22">
      <c r="A14" s="15" t="s">
        <v>189</v>
      </c>
      <c r="B14" s="17" t="n">
        <v>5587</v>
      </c>
      <c r="C14" s="18">
        <f>(204.0/B14*100)</f>
        <v/>
      </c>
      <c r="D14" s="19" t="n">
        <v>5383</v>
      </c>
      <c r="E14" s="18" t="n">
        <v>3.9604226</v>
      </c>
      <c r="F14" s="20" t="n">
        <v>0.32588661</v>
      </c>
      <c r="G14" s="18" t="n">
        <v>15.939276</v>
      </c>
      <c r="H14" s="20" t="n">
        <v>0.47610565</v>
      </c>
      <c r="I14" s="18" t="n">
        <v>57.97247701</v>
      </c>
      <c r="J14" s="20" t="n">
        <v>0.7150372</v>
      </c>
      <c r="K14" s="18" t="n">
        <v>18.80160186</v>
      </c>
      <c r="L14" s="20" t="n">
        <v>0.61144733</v>
      </c>
      <c r="M14" s="18" t="n">
        <v>0.61607387</v>
      </c>
      <c r="N14" s="20" t="n">
        <v>0.11416439</v>
      </c>
      <c r="O14" s="18" t="s">
        <v>182</v>
      </c>
      <c r="P14" s="20" t="s">
        <v>182</v>
      </c>
      <c r="Q14" s="18" t="n">
        <v>0</v>
      </c>
      <c r="R14" s="20" t="n">
        <v>0</v>
      </c>
      <c r="S14" s="18" t="n">
        <v>0</v>
      </c>
      <c r="T14" s="20" t="n">
        <v>0</v>
      </c>
      <c r="U14" s="18" t="n">
        <v>2.71014866</v>
      </c>
      <c r="V14" s="20" t="n">
        <v>0.22604487</v>
      </c>
    </row>
    <row r="15" spans="1:22">
      <c r="A15" s="15" t="s">
        <v>190</v>
      </c>
      <c r="B15" s="17" t="n">
        <v>5882</v>
      </c>
      <c r="C15" s="18">
        <f>(180.0/B15*100)</f>
        <v/>
      </c>
      <c r="D15" s="19" t="n">
        <v>5702</v>
      </c>
      <c r="E15" s="18" t="n">
        <v>2.91380045</v>
      </c>
      <c r="F15" s="20" t="n">
        <v>0.23065794</v>
      </c>
      <c r="G15" s="18" t="n">
        <v>8.659941529999999</v>
      </c>
      <c r="H15" s="20" t="n">
        <v>0.3482962</v>
      </c>
      <c r="I15" s="18" t="n">
        <v>56.94737224</v>
      </c>
      <c r="J15" s="20" t="n">
        <v>0.76694378</v>
      </c>
      <c r="K15" s="18" t="n">
        <v>25.13016544</v>
      </c>
      <c r="L15" s="20" t="n">
        <v>0.61743726</v>
      </c>
      <c r="M15" s="18" t="n">
        <v>0.47362151</v>
      </c>
      <c r="N15" s="20" t="n">
        <v>0.10703965</v>
      </c>
      <c r="O15" s="18" t="s">
        <v>182</v>
      </c>
      <c r="P15" s="20" t="s">
        <v>182</v>
      </c>
      <c r="Q15" s="18" t="n">
        <v>1.03497365</v>
      </c>
      <c r="R15" s="20" t="n">
        <v>0.46392284</v>
      </c>
      <c r="S15" s="18" t="n">
        <v>0</v>
      </c>
      <c r="T15" s="20" t="n">
        <v>0</v>
      </c>
      <c r="U15" s="18" t="n">
        <v>4.84012518</v>
      </c>
      <c r="V15" s="20" t="n">
        <v>0.48066507</v>
      </c>
    </row>
    <row r="16" spans="1:22">
      <c r="A16" s="15" t="s">
        <v>191</v>
      </c>
      <c r="B16" s="17" t="n">
        <v>6108</v>
      </c>
      <c r="C16" s="18">
        <f>(276.0/B16*100)</f>
        <v/>
      </c>
      <c r="D16" s="19" t="n">
        <v>5832</v>
      </c>
      <c r="E16" s="18" t="n">
        <v>4.57533618</v>
      </c>
      <c r="F16" s="20" t="n">
        <v>0.29423105</v>
      </c>
      <c r="G16" s="18" t="n">
        <v>12.4685542</v>
      </c>
      <c r="H16" s="20" t="n">
        <v>0.44321929</v>
      </c>
      <c r="I16" s="18" t="n">
        <v>45.32391244</v>
      </c>
      <c r="J16" s="20" t="n">
        <v>0.71093454</v>
      </c>
      <c r="K16" s="18" t="n">
        <v>28.03746043</v>
      </c>
      <c r="L16" s="20" t="n">
        <v>0.64961748</v>
      </c>
      <c r="M16" s="18" t="n">
        <v>0.51504992</v>
      </c>
      <c r="N16" s="20" t="n">
        <v>0.08790642999999999</v>
      </c>
      <c r="O16" s="18" t="s">
        <v>182</v>
      </c>
      <c r="P16" s="20" t="s">
        <v>182</v>
      </c>
      <c r="Q16" s="18" t="n">
        <v>0</v>
      </c>
      <c r="R16" s="20" t="n">
        <v>0</v>
      </c>
      <c r="S16" s="18" t="n">
        <v>0</v>
      </c>
      <c r="T16" s="20" t="n">
        <v>0</v>
      </c>
      <c r="U16" s="18" t="n">
        <v>9.079686840000001</v>
      </c>
      <c r="V16" s="20" t="n">
        <v>0.71230312</v>
      </c>
    </row>
    <row r="17" spans="1:22">
      <c r="A17" s="15" t="s">
        <v>192</v>
      </c>
      <c r="B17" s="17" t="n">
        <v>6504</v>
      </c>
      <c r="C17" s="18">
        <f>(824.0/B17*100)</f>
        <v/>
      </c>
      <c r="D17" s="19" t="n">
        <v>5680</v>
      </c>
      <c r="E17" s="18" t="n">
        <v>5.54275278</v>
      </c>
      <c r="F17" s="20" t="n">
        <v>0.28384141</v>
      </c>
      <c r="G17" s="18" t="n">
        <v>12.98364161</v>
      </c>
      <c r="H17" s="20" t="n">
        <v>0.45196159</v>
      </c>
      <c r="I17" s="18" t="n">
        <v>42.34835627</v>
      </c>
      <c r="J17" s="20" t="n">
        <v>0.73956555</v>
      </c>
      <c r="K17" s="18" t="n">
        <v>32.17990277</v>
      </c>
      <c r="L17" s="20" t="n">
        <v>0.73807986</v>
      </c>
      <c r="M17" s="18" t="n">
        <v>0</v>
      </c>
      <c r="N17" s="20" t="n">
        <v>0</v>
      </c>
      <c r="O17" s="18" t="s">
        <v>182</v>
      </c>
      <c r="P17" s="20" t="s">
        <v>182</v>
      </c>
      <c r="Q17" s="18" t="n">
        <v>2.6067051</v>
      </c>
      <c r="R17" s="20" t="n">
        <v>0.34669992</v>
      </c>
      <c r="S17" s="18" t="n">
        <v>0</v>
      </c>
      <c r="T17" s="20" t="n">
        <v>0</v>
      </c>
      <c r="U17" s="18" t="n">
        <v>4.33864147</v>
      </c>
      <c r="V17" s="20" t="n">
        <v>0.5255351700000001</v>
      </c>
    </row>
    <row r="18" spans="1:22">
      <c r="A18" s="15" t="s">
        <v>193</v>
      </c>
      <c r="B18" s="17" t="n">
        <v>5532</v>
      </c>
      <c r="C18" s="18">
        <f>(40.0/B18*100)</f>
        <v/>
      </c>
      <c r="D18" s="19" t="n">
        <v>5492</v>
      </c>
      <c r="E18" s="18" t="n">
        <v>2.67948686</v>
      </c>
      <c r="F18" s="20" t="n">
        <v>0.24973158</v>
      </c>
      <c r="G18" s="18" t="n">
        <v>7.24033181</v>
      </c>
      <c r="H18" s="20" t="n">
        <v>0.39667174</v>
      </c>
      <c r="I18" s="18" t="n">
        <v>50.41517732</v>
      </c>
      <c r="J18" s="20" t="n">
        <v>0.84543782</v>
      </c>
      <c r="K18" s="18" t="n">
        <v>31.56686706</v>
      </c>
      <c r="L18" s="20" t="n">
        <v>0.78136978</v>
      </c>
      <c r="M18" s="18" t="n">
        <v>1.16433953</v>
      </c>
      <c r="N18" s="20" t="n">
        <v>0.19354156</v>
      </c>
      <c r="O18" s="18" t="s">
        <v>182</v>
      </c>
      <c r="P18" s="20" t="s">
        <v>182</v>
      </c>
      <c r="Q18" s="18" t="n">
        <v>0</v>
      </c>
      <c r="R18" s="20" t="n">
        <v>0</v>
      </c>
      <c r="S18" s="18" t="n">
        <v>0</v>
      </c>
      <c r="T18" s="20" t="n">
        <v>0</v>
      </c>
      <c r="U18" s="18" t="n">
        <v>6.93379742</v>
      </c>
      <c r="V18" s="20" t="n">
        <v>0.81627249</v>
      </c>
    </row>
    <row r="19" spans="1:22">
      <c r="A19" s="15" t="s">
        <v>194</v>
      </c>
      <c r="B19" s="17" t="n">
        <v>5658</v>
      </c>
      <c r="C19" s="18">
        <f>(225.0/B19*100)</f>
        <v/>
      </c>
      <c r="D19" s="19" t="n">
        <v>5433</v>
      </c>
      <c r="E19" s="18" t="n">
        <v>5.03312117</v>
      </c>
      <c r="F19" s="20" t="n">
        <v>0.38887473</v>
      </c>
      <c r="G19" s="18" t="n">
        <v>18.01090597</v>
      </c>
      <c r="H19" s="20" t="n">
        <v>0.52681604</v>
      </c>
      <c r="I19" s="18" t="n">
        <v>53.12198013</v>
      </c>
      <c r="J19" s="20" t="n">
        <v>0.89698083</v>
      </c>
      <c r="K19" s="18" t="n">
        <v>16.99349919</v>
      </c>
      <c r="L19" s="20" t="n">
        <v>0.56561375</v>
      </c>
      <c r="M19" s="18" t="n">
        <v>0.65503166</v>
      </c>
      <c r="N19" s="20" t="n">
        <v>0.13594505</v>
      </c>
      <c r="O19" s="18" t="s">
        <v>182</v>
      </c>
      <c r="P19" s="20" t="s">
        <v>182</v>
      </c>
      <c r="Q19" s="18" t="n">
        <v>0</v>
      </c>
      <c r="R19" s="20" t="n">
        <v>0</v>
      </c>
      <c r="S19" s="18" t="n">
        <v>0</v>
      </c>
      <c r="T19" s="20" t="n">
        <v>0</v>
      </c>
      <c r="U19" s="18" t="n">
        <v>6.18546189</v>
      </c>
      <c r="V19" s="20" t="n">
        <v>0.50389703</v>
      </c>
    </row>
    <row r="20" spans="1:22">
      <c r="A20" s="15" t="s">
        <v>195</v>
      </c>
      <c r="B20" s="17" t="n">
        <v>3371</v>
      </c>
      <c r="C20" s="18">
        <f>(81.0/B20*100)</f>
        <v/>
      </c>
      <c r="D20" s="19" t="n">
        <v>3290</v>
      </c>
      <c r="E20" s="18" t="n">
        <v>2.87453267</v>
      </c>
      <c r="F20" s="20" t="n">
        <v>0.34451846</v>
      </c>
      <c r="G20" s="18" t="n">
        <v>6.33446048</v>
      </c>
      <c r="H20" s="20" t="n">
        <v>0.41363396</v>
      </c>
      <c r="I20" s="18" t="n">
        <v>53.493429</v>
      </c>
      <c r="J20" s="20" t="n">
        <v>0.78441605</v>
      </c>
      <c r="K20" s="18" t="n">
        <v>30.27352227</v>
      </c>
      <c r="L20" s="20" t="n">
        <v>0.72978108</v>
      </c>
      <c r="M20" s="18" t="n">
        <v>0</v>
      </c>
      <c r="N20" s="20" t="n">
        <v>0</v>
      </c>
      <c r="O20" s="18" t="s">
        <v>182</v>
      </c>
      <c r="P20" s="20" t="s">
        <v>182</v>
      </c>
      <c r="Q20" s="18" t="n">
        <v>0</v>
      </c>
      <c r="R20" s="20" t="n">
        <v>0</v>
      </c>
      <c r="S20" s="18" t="n">
        <v>0</v>
      </c>
      <c r="T20" s="20" t="n">
        <v>0</v>
      </c>
      <c r="U20" s="18" t="n">
        <v>7.02405558</v>
      </c>
      <c r="V20" s="20" t="n">
        <v>0.43309209</v>
      </c>
    </row>
    <row r="21" spans="1:22">
      <c r="A21" s="15" t="s">
        <v>196</v>
      </c>
      <c r="B21" s="17" t="n">
        <v>5741</v>
      </c>
      <c r="C21" s="18">
        <f>(102.0/B21*100)</f>
        <v/>
      </c>
      <c r="D21" s="19" t="n">
        <v>5639</v>
      </c>
      <c r="E21" s="18" t="n">
        <v>1.55820479</v>
      </c>
      <c r="F21" s="20" t="n">
        <v>0.16495193</v>
      </c>
      <c r="G21" s="18" t="n">
        <v>4.28033012</v>
      </c>
      <c r="H21" s="20" t="n">
        <v>0.26961288</v>
      </c>
      <c r="I21" s="18" t="n">
        <v>48.2666668</v>
      </c>
      <c r="J21" s="20" t="n">
        <v>0.75055819</v>
      </c>
      <c r="K21" s="18" t="n">
        <v>42.42409595</v>
      </c>
      <c r="L21" s="20" t="n">
        <v>0.74671466</v>
      </c>
      <c r="M21" s="18" t="n">
        <v>0.1827695</v>
      </c>
      <c r="N21" s="20" t="n">
        <v>0.05724875</v>
      </c>
      <c r="O21" s="18" t="s">
        <v>182</v>
      </c>
      <c r="P21" s="20" t="s">
        <v>182</v>
      </c>
      <c r="Q21" s="18" t="n">
        <v>0</v>
      </c>
      <c r="R21" s="20" t="n">
        <v>0</v>
      </c>
      <c r="S21" s="18" t="n">
        <v>0</v>
      </c>
      <c r="T21" s="20" t="n">
        <v>0</v>
      </c>
      <c r="U21" s="18" t="n">
        <v>3.28793285</v>
      </c>
      <c r="V21" s="20" t="n">
        <v>0.2856938</v>
      </c>
    </row>
    <row r="22" spans="1:22">
      <c r="A22" s="15" t="s">
        <v>197</v>
      </c>
      <c r="B22" s="17" t="n">
        <v>6598</v>
      </c>
      <c r="C22" s="18">
        <f>(105.0/B22*100)</f>
        <v/>
      </c>
      <c r="D22" s="19" t="n">
        <v>6493</v>
      </c>
      <c r="E22" s="18" t="n">
        <v>6.1313559</v>
      </c>
      <c r="F22" s="20" t="n">
        <v>0.5002305</v>
      </c>
      <c r="G22" s="18" t="n">
        <v>10.96972185</v>
      </c>
      <c r="H22" s="20" t="n">
        <v>0.65692548</v>
      </c>
      <c r="I22" s="18" t="n">
        <v>39.75117233</v>
      </c>
      <c r="J22" s="20" t="n">
        <v>0.87544168</v>
      </c>
      <c r="K22" s="18" t="n">
        <v>22.9741256</v>
      </c>
      <c r="L22" s="20" t="n">
        <v>0.75348528</v>
      </c>
      <c r="M22" s="18" t="n">
        <v>2.36029315</v>
      </c>
      <c r="N22" s="20" t="n">
        <v>0.31596072</v>
      </c>
      <c r="O22" s="18" t="s">
        <v>182</v>
      </c>
      <c r="P22" s="20" t="s">
        <v>182</v>
      </c>
      <c r="Q22" s="18" t="n">
        <v>10.39146256</v>
      </c>
      <c r="R22" s="20" t="n">
        <v>1.34177736</v>
      </c>
      <c r="S22" s="18" t="n">
        <v>0</v>
      </c>
      <c r="T22" s="20" t="n">
        <v>0</v>
      </c>
      <c r="U22" s="18" t="n">
        <v>7.42186862</v>
      </c>
      <c r="V22" s="20" t="n">
        <v>0.66714652</v>
      </c>
    </row>
    <row r="23" spans="1:22">
      <c r="A23" s="15" t="s">
        <v>198</v>
      </c>
      <c r="B23" s="17" t="n">
        <v>11583</v>
      </c>
      <c r="C23" s="18">
        <f>(549.0/B23*100)</f>
        <v/>
      </c>
      <c r="D23" s="19" t="n">
        <v>11034</v>
      </c>
      <c r="E23" s="18" t="n">
        <v>5.00455173</v>
      </c>
      <c r="F23" s="20" t="n">
        <v>0.32789193</v>
      </c>
      <c r="G23" s="18" t="n">
        <v>16.40136209</v>
      </c>
      <c r="H23" s="20" t="n">
        <v>0.5718363400000001</v>
      </c>
      <c r="I23" s="18" t="n">
        <v>51.959979</v>
      </c>
      <c r="J23" s="20" t="n">
        <v>0.64965025</v>
      </c>
      <c r="K23" s="18" t="n">
        <v>18.771395</v>
      </c>
      <c r="L23" s="20" t="n">
        <v>0.5524222</v>
      </c>
      <c r="M23" s="18" t="n">
        <v>0.42232466</v>
      </c>
      <c r="N23" s="20" t="n">
        <v>0.10190537</v>
      </c>
      <c r="O23" s="18" t="s">
        <v>182</v>
      </c>
      <c r="P23" s="20" t="s">
        <v>182</v>
      </c>
      <c r="Q23" s="18" t="n">
        <v>0</v>
      </c>
      <c r="R23" s="20" t="n">
        <v>0</v>
      </c>
      <c r="S23" s="18" t="n">
        <v>0</v>
      </c>
      <c r="T23" s="20" t="n">
        <v>0</v>
      </c>
      <c r="U23" s="18" t="n">
        <v>7.44038752</v>
      </c>
      <c r="V23" s="20" t="n">
        <v>0.4790503</v>
      </c>
    </row>
    <row r="24" spans="1:22">
      <c r="A24" s="15" t="s">
        <v>199</v>
      </c>
      <c r="B24" s="17" t="n">
        <v>6647</v>
      </c>
      <c r="C24" s="18">
        <f>(28.0/B24*100)</f>
        <v/>
      </c>
      <c r="D24" s="19" t="n">
        <v>6619</v>
      </c>
      <c r="E24" s="18" t="n">
        <v>10.02895153</v>
      </c>
      <c r="F24" s="20" t="n">
        <v>0.5054556</v>
      </c>
      <c r="G24" s="18" t="n">
        <v>7.42685587</v>
      </c>
      <c r="H24" s="20" t="n">
        <v>0.27633087</v>
      </c>
      <c r="I24" s="18" t="n">
        <v>50.83879802</v>
      </c>
      <c r="J24" s="20" t="n">
        <v>0.68709114</v>
      </c>
      <c r="K24" s="18" t="n">
        <v>28.06834611</v>
      </c>
      <c r="L24" s="20" t="n">
        <v>0.60339828</v>
      </c>
      <c r="M24" s="18" t="n">
        <v>0.74373947</v>
      </c>
      <c r="N24" s="20" t="n">
        <v>0.13576108</v>
      </c>
      <c r="O24" s="18" t="s">
        <v>182</v>
      </c>
      <c r="P24" s="20" t="s">
        <v>182</v>
      </c>
      <c r="Q24" s="18" t="n">
        <v>0</v>
      </c>
      <c r="R24" s="20" t="n">
        <v>0</v>
      </c>
      <c r="S24" s="18" t="n">
        <v>0</v>
      </c>
      <c r="T24" s="20" t="n">
        <v>0</v>
      </c>
      <c r="U24" s="18" t="n">
        <v>2.893309</v>
      </c>
      <c r="V24" s="20" t="n">
        <v>0.31840917</v>
      </c>
    </row>
    <row r="25" spans="1:22">
      <c r="A25" s="15" t="s">
        <v>200</v>
      </c>
      <c r="B25" s="17" t="n">
        <v>5581</v>
      </c>
      <c r="C25" s="18">
        <f>(28.0/B25*100)</f>
        <v/>
      </c>
      <c r="D25" s="19" t="n">
        <v>5553</v>
      </c>
      <c r="E25" s="18" t="n">
        <v>7.91891867</v>
      </c>
      <c r="F25" s="20" t="n">
        <v>0.42393747</v>
      </c>
      <c r="G25" s="18" t="n">
        <v>10.87681947</v>
      </c>
      <c r="H25" s="20" t="n">
        <v>0.46942888</v>
      </c>
      <c r="I25" s="18" t="n">
        <v>63.2573167</v>
      </c>
      <c r="J25" s="20" t="n">
        <v>0.58837452</v>
      </c>
      <c r="K25" s="18" t="n">
        <v>16.78072381</v>
      </c>
      <c r="L25" s="20" t="n">
        <v>0.56674857</v>
      </c>
      <c r="M25" s="18" t="n">
        <v>0.26888821</v>
      </c>
      <c r="N25" s="20" t="n">
        <v>0.07687529999999999</v>
      </c>
      <c r="O25" s="18" t="s">
        <v>182</v>
      </c>
      <c r="P25" s="20" t="s">
        <v>182</v>
      </c>
      <c r="Q25" s="18" t="n">
        <v>0</v>
      </c>
      <c r="R25" s="20" t="n">
        <v>0</v>
      </c>
      <c r="S25" s="18" t="n">
        <v>0</v>
      </c>
      <c r="T25" s="20" t="n">
        <v>0</v>
      </c>
      <c r="U25" s="18" t="n">
        <v>0.89733313</v>
      </c>
      <c r="V25" s="20" t="n">
        <v>0.15697745</v>
      </c>
    </row>
    <row r="26" spans="1:22">
      <c r="A26" s="15" t="s">
        <v>201</v>
      </c>
      <c r="B26" s="17" t="n">
        <v>4869</v>
      </c>
      <c r="C26" s="18">
        <f>(113.0/B26*100)</f>
        <v/>
      </c>
      <c r="D26" s="19" t="n">
        <v>4756</v>
      </c>
      <c r="E26" s="18" t="n">
        <v>5.74422</v>
      </c>
      <c r="F26" s="20" t="n">
        <v>0.34434532</v>
      </c>
      <c r="G26" s="18" t="n">
        <v>18.30586707</v>
      </c>
      <c r="H26" s="20" t="n">
        <v>0.6148673099999999</v>
      </c>
      <c r="I26" s="18" t="n">
        <v>53.93784974</v>
      </c>
      <c r="J26" s="20" t="n">
        <v>0.8097931900000001</v>
      </c>
      <c r="K26" s="18" t="n">
        <v>19.06133118</v>
      </c>
      <c r="L26" s="20" t="n">
        <v>0.5865155</v>
      </c>
      <c r="M26" s="18" t="n">
        <v>0</v>
      </c>
      <c r="N26" s="20" t="n">
        <v>0</v>
      </c>
      <c r="O26" s="18" t="s">
        <v>182</v>
      </c>
      <c r="P26" s="20" t="s">
        <v>182</v>
      </c>
      <c r="Q26" s="18" t="n">
        <v>0</v>
      </c>
      <c r="R26" s="20" t="n">
        <v>0</v>
      </c>
      <c r="S26" s="18" t="n">
        <v>0</v>
      </c>
      <c r="T26" s="20" t="n">
        <v>0</v>
      </c>
      <c r="U26" s="18" t="n">
        <v>2.95073202</v>
      </c>
      <c r="V26" s="20" t="n">
        <v>0.26514703</v>
      </c>
    </row>
    <row r="27" spans="1:22">
      <c r="A27" s="15" t="s">
        <v>202</v>
      </c>
      <c r="B27" s="17" t="n">
        <v>5299</v>
      </c>
      <c r="C27" s="18">
        <f>(225.0/B27*100)</f>
        <v/>
      </c>
      <c r="D27" s="19" t="n">
        <v>5074</v>
      </c>
      <c r="E27" s="18" t="n">
        <v>4.57591686</v>
      </c>
      <c r="F27" s="20" t="n">
        <v>0.29926481</v>
      </c>
      <c r="G27" s="18" t="n">
        <v>9.27513866</v>
      </c>
      <c r="H27" s="20" t="n">
        <v>0.43312802</v>
      </c>
      <c r="I27" s="18" t="n">
        <v>40.93919203</v>
      </c>
      <c r="J27" s="20" t="n">
        <v>0.76626694</v>
      </c>
      <c r="K27" s="18" t="n">
        <v>32.46204447</v>
      </c>
      <c r="L27" s="20" t="n">
        <v>0.66329919</v>
      </c>
      <c r="M27" s="18" t="n">
        <v>1.22020035</v>
      </c>
      <c r="N27" s="20" t="n">
        <v>0.1374423</v>
      </c>
      <c r="O27" s="18" t="s">
        <v>182</v>
      </c>
      <c r="P27" s="20" t="s">
        <v>182</v>
      </c>
      <c r="Q27" s="18" t="n">
        <v>0</v>
      </c>
      <c r="R27" s="20" t="n">
        <v>0</v>
      </c>
      <c r="S27" s="18" t="n">
        <v>0</v>
      </c>
      <c r="T27" s="20" t="n">
        <v>0</v>
      </c>
      <c r="U27" s="18" t="n">
        <v>11.52750763</v>
      </c>
      <c r="V27" s="20" t="n">
        <v>0.44278226</v>
      </c>
    </row>
    <row r="28" spans="1:22">
      <c r="A28" s="15" t="s">
        <v>203</v>
      </c>
      <c r="B28" s="17" t="n">
        <v>7568</v>
      </c>
      <c r="C28" s="18">
        <f>(150.0/B28*100)</f>
        <v/>
      </c>
      <c r="D28" s="19" t="n">
        <v>7418</v>
      </c>
      <c r="E28" s="18" t="n">
        <v>5.65121587</v>
      </c>
      <c r="F28" s="20" t="n">
        <v>0.32936757</v>
      </c>
      <c r="G28" s="18" t="n">
        <v>11.21803485</v>
      </c>
      <c r="H28" s="20" t="n">
        <v>0.53330492</v>
      </c>
      <c r="I28" s="18" t="n">
        <v>55.34196705</v>
      </c>
      <c r="J28" s="20" t="n">
        <v>0.5879772599999999</v>
      </c>
      <c r="K28" s="18" t="n">
        <v>22.91074188</v>
      </c>
      <c r="L28" s="20" t="n">
        <v>0.66618709</v>
      </c>
      <c r="M28" s="18" t="n">
        <v>2.26710548</v>
      </c>
      <c r="N28" s="20" t="n">
        <v>0.33186049</v>
      </c>
      <c r="O28" s="18" t="s">
        <v>182</v>
      </c>
      <c r="P28" s="20" t="s">
        <v>182</v>
      </c>
      <c r="Q28" s="18" t="n">
        <v>0</v>
      </c>
      <c r="R28" s="20" t="n">
        <v>0</v>
      </c>
      <c r="S28" s="18" t="n">
        <v>0</v>
      </c>
      <c r="T28" s="20" t="n">
        <v>0</v>
      </c>
      <c r="U28" s="18" t="n">
        <v>2.61093487</v>
      </c>
      <c r="V28" s="20" t="n">
        <v>0.38028219</v>
      </c>
    </row>
    <row r="29" spans="1:22">
      <c r="A29" s="15" t="s">
        <v>204</v>
      </c>
      <c r="B29" s="17" t="n">
        <v>5385</v>
      </c>
      <c r="C29" s="18">
        <f>(37.0/B29*100)</f>
        <v/>
      </c>
      <c r="D29" s="19" t="n">
        <v>5348</v>
      </c>
      <c r="E29" s="18" t="n">
        <v>1.9892565</v>
      </c>
      <c r="F29" s="20" t="n">
        <v>0.19479429</v>
      </c>
      <c r="G29" s="18" t="n">
        <v>7.19263981</v>
      </c>
      <c r="H29" s="20" t="n">
        <v>0.39539229</v>
      </c>
      <c r="I29" s="18" t="n">
        <v>58.18225304</v>
      </c>
      <c r="J29" s="20" t="n">
        <v>0.9096992699999999</v>
      </c>
      <c r="K29" s="18" t="n">
        <v>27.5370715</v>
      </c>
      <c r="L29" s="20" t="n">
        <v>0.79626398</v>
      </c>
      <c r="M29" s="18" t="n">
        <v>0.11230563</v>
      </c>
      <c r="N29" s="20" t="n">
        <v>0.03615354</v>
      </c>
      <c r="O29" s="18" t="s">
        <v>182</v>
      </c>
      <c r="P29" s="20" t="s">
        <v>182</v>
      </c>
      <c r="Q29" s="18" t="n">
        <v>2.76962022</v>
      </c>
      <c r="R29" s="20" t="n">
        <v>0.2415476</v>
      </c>
      <c r="S29" s="18" t="n">
        <v>0</v>
      </c>
      <c r="T29" s="20" t="n">
        <v>0</v>
      </c>
      <c r="U29" s="18" t="n">
        <v>2.21685331</v>
      </c>
      <c r="V29" s="20" t="n">
        <v>0.27330766</v>
      </c>
    </row>
    <row r="30" spans="1:22">
      <c r="A30" s="15" t="s">
        <v>205</v>
      </c>
      <c r="B30" s="17" t="n">
        <v>4520</v>
      </c>
      <c r="C30" s="18">
        <f>(641.0/B30*100)</f>
        <v/>
      </c>
      <c r="D30" s="19" t="n">
        <v>3879</v>
      </c>
      <c r="E30" s="18" t="n">
        <v>2.57110219</v>
      </c>
      <c r="F30" s="20" t="n">
        <v>0.24326205</v>
      </c>
      <c r="G30" s="18" t="n">
        <v>7.49472169</v>
      </c>
      <c r="H30" s="20" t="n">
        <v>0.44009161</v>
      </c>
      <c r="I30" s="18" t="n">
        <v>50.99499335</v>
      </c>
      <c r="J30" s="20" t="n">
        <v>0.87915174</v>
      </c>
      <c r="K30" s="18" t="n">
        <v>30.5313003</v>
      </c>
      <c r="L30" s="20" t="n">
        <v>0.78366676</v>
      </c>
      <c r="M30" s="18" t="n">
        <v>0.82068556</v>
      </c>
      <c r="N30" s="20" t="n">
        <v>0.15890808</v>
      </c>
      <c r="O30" s="18" t="s">
        <v>182</v>
      </c>
      <c r="P30" s="20" t="s">
        <v>182</v>
      </c>
      <c r="Q30" s="18" t="n">
        <v>0</v>
      </c>
      <c r="R30" s="20" t="n">
        <v>0</v>
      </c>
      <c r="S30" s="18" t="n">
        <v>0</v>
      </c>
      <c r="T30" s="20" t="n">
        <v>0</v>
      </c>
      <c r="U30" s="18" t="n">
        <v>7.58719691</v>
      </c>
      <c r="V30" s="20" t="n">
        <v>0.65042177</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4.46843987</v>
      </c>
      <c r="F32" s="20" t="n">
        <v>0.31887808</v>
      </c>
      <c r="G32" s="18" t="n">
        <v>10.91329296</v>
      </c>
      <c r="H32" s="20" t="n">
        <v>0.6114973500000001</v>
      </c>
      <c r="I32" s="18" t="n">
        <v>54.97265895</v>
      </c>
      <c r="J32" s="20" t="n">
        <v>0.86087357</v>
      </c>
      <c r="K32" s="18" t="n">
        <v>26.2161942</v>
      </c>
      <c r="L32" s="20" t="n">
        <v>0.62555717</v>
      </c>
      <c r="M32" s="18" t="n">
        <v>0.34543745</v>
      </c>
      <c r="N32" s="20" t="n">
        <v>0.08415569000000001</v>
      </c>
      <c r="O32" s="18" t="s">
        <v>182</v>
      </c>
      <c r="P32" s="20" t="s">
        <v>182</v>
      </c>
      <c r="Q32" s="18" t="n">
        <v>0</v>
      </c>
      <c r="R32" s="20" t="n">
        <v>0</v>
      </c>
      <c r="S32" s="18" t="n">
        <v>0</v>
      </c>
      <c r="T32" s="20" t="n">
        <v>0</v>
      </c>
      <c r="U32" s="18" t="n">
        <v>3.08397657</v>
      </c>
      <c r="V32" s="20" t="n">
        <v>0.32471816</v>
      </c>
    </row>
    <row r="33" spans="1:22">
      <c r="A33" s="15" t="s">
        <v>208</v>
      </c>
      <c r="B33" s="17" t="n">
        <v>7325</v>
      </c>
      <c r="C33" s="18">
        <f>(260.0/B33*100)</f>
        <v/>
      </c>
      <c r="D33" s="19" t="n">
        <v>7065</v>
      </c>
      <c r="E33" s="18" t="n">
        <v>1.8356013</v>
      </c>
      <c r="F33" s="20" t="n">
        <v>0.18900596</v>
      </c>
      <c r="G33" s="18" t="n">
        <v>7.72367747</v>
      </c>
      <c r="H33" s="20" t="n">
        <v>0.36950579</v>
      </c>
      <c r="I33" s="18" t="n">
        <v>53.07896654</v>
      </c>
      <c r="J33" s="20" t="n">
        <v>0.69411816</v>
      </c>
      <c r="K33" s="18" t="n">
        <v>33.86821868</v>
      </c>
      <c r="L33" s="20" t="n">
        <v>0.6784103</v>
      </c>
      <c r="M33" s="18" t="n">
        <v>0.23192156</v>
      </c>
      <c r="N33" s="20" t="n">
        <v>0.06123738</v>
      </c>
      <c r="O33" s="18" t="s">
        <v>182</v>
      </c>
      <c r="P33" s="20" t="s">
        <v>182</v>
      </c>
      <c r="Q33" s="18" t="n">
        <v>0</v>
      </c>
      <c r="R33" s="20" t="n">
        <v>0</v>
      </c>
      <c r="S33" s="18" t="n">
        <v>0</v>
      </c>
      <c r="T33" s="20" t="n">
        <v>0</v>
      </c>
      <c r="U33" s="18" t="n">
        <v>3.26161446</v>
      </c>
      <c r="V33" s="20" t="n">
        <v>0.30693231</v>
      </c>
    </row>
    <row r="34" spans="1:22">
      <c r="A34" s="15" t="s">
        <v>209</v>
      </c>
      <c r="B34" s="17" t="n">
        <v>6350</v>
      </c>
      <c r="C34" s="18">
        <f>(103.0/B34*100)</f>
        <v/>
      </c>
      <c r="D34" s="19" t="n">
        <v>6247</v>
      </c>
      <c r="E34" s="18" t="n">
        <v>4.99277444</v>
      </c>
      <c r="F34" s="20" t="n">
        <v>0.35222117</v>
      </c>
      <c r="G34" s="18" t="n">
        <v>15.59076715</v>
      </c>
      <c r="H34" s="20" t="n">
        <v>0.5198414</v>
      </c>
      <c r="I34" s="18" t="n">
        <v>52.58119727</v>
      </c>
      <c r="J34" s="20" t="n">
        <v>0.86635622</v>
      </c>
      <c r="K34" s="18" t="n">
        <v>16.70085849</v>
      </c>
      <c r="L34" s="20" t="n">
        <v>0.57872958</v>
      </c>
      <c r="M34" s="18" t="n">
        <v>1.16974322</v>
      </c>
      <c r="N34" s="20" t="n">
        <v>0.13839343</v>
      </c>
      <c r="O34" s="18" t="s">
        <v>182</v>
      </c>
      <c r="P34" s="20" t="s">
        <v>182</v>
      </c>
      <c r="Q34" s="18" t="n">
        <v>2.5870456</v>
      </c>
      <c r="R34" s="20" t="n">
        <v>0.53669858</v>
      </c>
      <c r="S34" s="18" t="n">
        <v>0</v>
      </c>
      <c r="T34" s="20" t="n">
        <v>0</v>
      </c>
      <c r="U34" s="18" t="n">
        <v>6.37761384</v>
      </c>
      <c r="V34" s="20" t="n">
        <v>0.5982080400000001</v>
      </c>
    </row>
    <row r="35" spans="1:22">
      <c r="A35" s="15" t="s">
        <v>210</v>
      </c>
      <c r="B35" s="17" t="n">
        <v>6406</v>
      </c>
      <c r="C35" s="18">
        <f>(92.0/B35*100)</f>
        <v/>
      </c>
      <c r="D35" s="19" t="n">
        <v>6314</v>
      </c>
      <c r="E35" s="18" t="n">
        <v>3.29079324</v>
      </c>
      <c r="F35" s="20" t="n">
        <v>0.26200651</v>
      </c>
      <c r="G35" s="18" t="n">
        <v>12.88333352</v>
      </c>
      <c r="H35" s="20" t="n">
        <v>0.53674044</v>
      </c>
      <c r="I35" s="18" t="n">
        <v>57.62822937</v>
      </c>
      <c r="J35" s="20" t="n">
        <v>0.65163555</v>
      </c>
      <c r="K35" s="18" t="n">
        <v>20.03545269</v>
      </c>
      <c r="L35" s="20" t="n">
        <v>0.56854388</v>
      </c>
      <c r="M35" s="18" t="n">
        <v>0.53063084</v>
      </c>
      <c r="N35" s="20" t="n">
        <v>0.09346343</v>
      </c>
      <c r="O35" s="18" t="s">
        <v>182</v>
      </c>
      <c r="P35" s="20" t="s">
        <v>182</v>
      </c>
      <c r="Q35" s="18" t="n">
        <v>1.04648481</v>
      </c>
      <c r="R35" s="20" t="n">
        <v>0.05713219</v>
      </c>
      <c r="S35" s="18" t="n">
        <v>0</v>
      </c>
      <c r="T35" s="20" t="n">
        <v>0</v>
      </c>
      <c r="U35" s="18" t="n">
        <v>4.58507553</v>
      </c>
      <c r="V35" s="20" t="n">
        <v>0.27701537</v>
      </c>
    </row>
    <row r="36" spans="1:22">
      <c r="A36" s="15" t="s">
        <v>211</v>
      </c>
      <c r="B36" s="17" t="n">
        <v>6736</v>
      </c>
      <c r="C36" s="18">
        <f>(85.0/B36*100)</f>
        <v/>
      </c>
      <c r="D36" s="19" t="n">
        <v>6651</v>
      </c>
      <c r="E36" s="18" t="n">
        <v>2.64849554</v>
      </c>
      <c r="F36" s="20" t="n">
        <v>0.28869743</v>
      </c>
      <c r="G36" s="18" t="n">
        <v>8.197494109999999</v>
      </c>
      <c r="H36" s="20" t="n">
        <v>0.39916863</v>
      </c>
      <c r="I36" s="18" t="n">
        <v>48.70863606</v>
      </c>
      <c r="J36" s="20" t="n">
        <v>0.82211272</v>
      </c>
      <c r="K36" s="18" t="n">
        <v>35.38352398</v>
      </c>
      <c r="L36" s="20" t="n">
        <v>0.68298674</v>
      </c>
      <c r="M36" s="18" t="n">
        <v>0.41793332</v>
      </c>
      <c r="N36" s="20" t="n">
        <v>0.08177834</v>
      </c>
      <c r="O36" s="18" t="s">
        <v>182</v>
      </c>
      <c r="P36" s="20" t="s">
        <v>182</v>
      </c>
      <c r="Q36" s="18" t="n">
        <v>0</v>
      </c>
      <c r="R36" s="20" t="n">
        <v>0</v>
      </c>
      <c r="S36" s="18" t="n">
        <v>0</v>
      </c>
      <c r="T36" s="20" t="n">
        <v>0</v>
      </c>
      <c r="U36" s="18" t="n">
        <v>4.64391699</v>
      </c>
      <c r="V36" s="20" t="n">
        <v>0.39136891</v>
      </c>
    </row>
    <row r="37" spans="1:22">
      <c r="A37" s="15" t="s">
        <v>212</v>
      </c>
      <c r="B37" s="17" t="n">
        <v>5458</v>
      </c>
      <c r="C37" s="18">
        <f>(340.0/B37*100)</f>
        <v/>
      </c>
      <c r="D37" s="19" t="n">
        <v>5118</v>
      </c>
      <c r="E37" s="18" t="n">
        <v>3.49907553</v>
      </c>
      <c r="F37" s="20" t="n">
        <v>0.30618966</v>
      </c>
      <c r="G37" s="18" t="n">
        <v>7.44439423</v>
      </c>
      <c r="H37" s="20" t="n">
        <v>0.40429746</v>
      </c>
      <c r="I37" s="18" t="n">
        <v>44.72912721</v>
      </c>
      <c r="J37" s="20" t="n">
        <v>0.84511083</v>
      </c>
      <c r="K37" s="18" t="n">
        <v>32.07821003</v>
      </c>
      <c r="L37" s="20" t="n">
        <v>0.80720512</v>
      </c>
      <c r="M37" s="18" t="n">
        <v>0.79842259</v>
      </c>
      <c r="N37" s="20" t="n">
        <v>0.14163876</v>
      </c>
      <c r="O37" s="18" t="s">
        <v>182</v>
      </c>
      <c r="P37" s="20" t="s">
        <v>182</v>
      </c>
      <c r="Q37" s="18" t="n">
        <v>0</v>
      </c>
      <c r="R37" s="20" t="n">
        <v>0</v>
      </c>
      <c r="S37" s="18" t="n">
        <v>0</v>
      </c>
      <c r="T37" s="20" t="n">
        <v>0</v>
      </c>
      <c r="U37" s="18" t="n">
        <v>11.45077041</v>
      </c>
      <c r="V37" s="20" t="n">
        <v>0.96109589</v>
      </c>
    </row>
    <row r="38" spans="1:22">
      <c r="A38" s="15" t="s">
        <v>213</v>
      </c>
      <c r="B38" s="17" t="n">
        <v>5860</v>
      </c>
      <c r="C38" s="18">
        <f>(76.0/B38*100)</f>
        <v/>
      </c>
      <c r="D38" s="19" t="n">
        <v>5784</v>
      </c>
      <c r="E38" s="18" t="n">
        <v>4.88400527</v>
      </c>
      <c r="F38" s="20" t="n">
        <v>0.32498234</v>
      </c>
      <c r="G38" s="18" t="n">
        <v>13.0129464</v>
      </c>
      <c r="H38" s="20" t="n">
        <v>0.49925664</v>
      </c>
      <c r="I38" s="18" t="n">
        <v>41.68196878</v>
      </c>
      <c r="J38" s="20" t="n">
        <v>0.84255977</v>
      </c>
      <c r="K38" s="18" t="n">
        <v>31.24576935</v>
      </c>
      <c r="L38" s="20" t="n">
        <v>0.85316223</v>
      </c>
      <c r="M38" s="18" t="n">
        <v>0.64006138</v>
      </c>
      <c r="N38" s="20" t="n">
        <v>0.12675269</v>
      </c>
      <c r="O38" s="18" t="s">
        <v>182</v>
      </c>
      <c r="P38" s="20" t="s">
        <v>182</v>
      </c>
      <c r="Q38" s="18" t="n">
        <v>0</v>
      </c>
      <c r="R38" s="20" t="n">
        <v>0</v>
      </c>
      <c r="S38" s="18" t="n">
        <v>0</v>
      </c>
      <c r="T38" s="20" t="n">
        <v>0</v>
      </c>
      <c r="U38" s="18" t="n">
        <v>8.53524883</v>
      </c>
      <c r="V38" s="20" t="n">
        <v>0.67047927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2.08872005</v>
      </c>
      <c r="F40" s="20" t="n">
        <v>0.22155972</v>
      </c>
      <c r="G40" s="18" t="n">
        <v>5.0940764</v>
      </c>
      <c r="H40" s="20" t="n">
        <v>0.30460532</v>
      </c>
      <c r="I40" s="18" t="n">
        <v>43.90456337</v>
      </c>
      <c r="J40" s="20" t="n">
        <v>0.83681568</v>
      </c>
      <c r="K40" s="18" t="n">
        <v>32.45207369</v>
      </c>
      <c r="L40" s="20" t="n">
        <v>0.78056355</v>
      </c>
      <c r="M40" s="18" t="n">
        <v>0.41492253</v>
      </c>
      <c r="N40" s="20" t="n">
        <v>0.09637219</v>
      </c>
      <c r="O40" s="18" t="s">
        <v>182</v>
      </c>
      <c r="P40" s="20" t="s">
        <v>182</v>
      </c>
      <c r="Q40" s="18" t="n">
        <v>9.0302693</v>
      </c>
      <c r="R40" s="20" t="n">
        <v>0.20214227</v>
      </c>
      <c r="S40" s="18" t="n">
        <v>0</v>
      </c>
      <c r="T40" s="20" t="n">
        <v>0</v>
      </c>
      <c r="U40" s="18" t="n">
        <v>7.01537465</v>
      </c>
      <c r="V40" s="20" t="n">
        <v>0.7778348899999999</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3.10061684</v>
      </c>
      <c r="F46" s="20" t="n">
        <v>0.19005585</v>
      </c>
      <c r="G46" s="18" t="n">
        <v>6.95907374</v>
      </c>
      <c r="H46" s="20" t="n">
        <v>0.24204708</v>
      </c>
      <c r="I46" s="18" t="n">
        <v>34.18118481</v>
      </c>
      <c r="J46" s="20" t="n">
        <v>0.81083707</v>
      </c>
      <c r="K46" s="18" t="n">
        <v>16.09132675</v>
      </c>
      <c r="L46" s="20" t="n">
        <v>0.49086897</v>
      </c>
      <c r="M46" s="18" t="n">
        <v>1.14579297</v>
      </c>
      <c r="N46" s="20" t="n">
        <v>0.10211763</v>
      </c>
      <c r="O46" s="18" t="s">
        <v>182</v>
      </c>
      <c r="P46" s="20" t="s">
        <v>182</v>
      </c>
      <c r="Q46" s="18" t="n">
        <v>0</v>
      </c>
      <c r="R46" s="20" t="n">
        <v>0</v>
      </c>
      <c r="S46" s="18" t="n">
        <v>0</v>
      </c>
      <c r="T46" s="20" t="n">
        <v>0</v>
      </c>
      <c r="U46" s="18" t="n">
        <v>38.52200489</v>
      </c>
      <c r="V46" s="20" t="n">
        <v>1.25505629</v>
      </c>
    </row>
    <row r="47" spans="1:22">
      <c r="A47" s="15" t="s">
        <v>222</v>
      </c>
      <c r="B47" s="17" t="n">
        <v>5928</v>
      </c>
      <c r="C47" s="18">
        <f>(227.0/B47*100)</f>
        <v/>
      </c>
      <c r="D47" s="19" t="n">
        <v>5701</v>
      </c>
      <c r="E47" s="18" t="n">
        <v>6.21758585</v>
      </c>
      <c r="F47" s="20" t="n">
        <v>0.36948899</v>
      </c>
      <c r="G47" s="18" t="n">
        <v>12.83193662</v>
      </c>
      <c r="H47" s="20" t="n">
        <v>0.49412525</v>
      </c>
      <c r="I47" s="18" t="n">
        <v>43.2198373</v>
      </c>
      <c r="J47" s="20" t="n">
        <v>1.01171274</v>
      </c>
      <c r="K47" s="18" t="n">
        <v>19.86841653</v>
      </c>
      <c r="L47" s="20" t="n">
        <v>0.66990351</v>
      </c>
      <c r="M47" s="18" t="n">
        <v>1.45530951</v>
      </c>
      <c r="N47" s="20" t="n">
        <v>0.18984816</v>
      </c>
      <c r="O47" s="18" t="s">
        <v>182</v>
      </c>
      <c r="P47" s="20" t="s">
        <v>182</v>
      </c>
      <c r="Q47" s="18" t="n">
        <v>0</v>
      </c>
      <c r="R47" s="20" t="n">
        <v>0</v>
      </c>
      <c r="S47" s="18" t="n">
        <v>0</v>
      </c>
      <c r="T47" s="20" t="n">
        <v>0</v>
      </c>
      <c r="U47" s="18" t="n">
        <v>16.40691418</v>
      </c>
      <c r="V47" s="20" t="n">
        <v>1.13558362</v>
      </c>
    </row>
    <row r="48" spans="1:22">
      <c r="A48" s="15" t="s">
        <v>223</v>
      </c>
      <c r="B48" s="17" t="n">
        <v>9841</v>
      </c>
      <c r="C48" s="18">
        <f>(19.0/B48*100)</f>
        <v/>
      </c>
      <c r="D48" s="19" t="n">
        <v>9822</v>
      </c>
      <c r="E48" s="18" t="n">
        <v>4.74039693</v>
      </c>
      <c r="F48" s="20" t="n">
        <v>0.29152056</v>
      </c>
      <c r="G48" s="18" t="n">
        <v>12.47650123</v>
      </c>
      <c r="H48" s="20" t="n">
        <v>0.4829714</v>
      </c>
      <c r="I48" s="18" t="n">
        <v>63.29453879</v>
      </c>
      <c r="J48" s="20" t="n">
        <v>0.79856571</v>
      </c>
      <c r="K48" s="18" t="n">
        <v>15.41319136</v>
      </c>
      <c r="L48" s="20" t="n">
        <v>0.5085664</v>
      </c>
      <c r="M48" s="18" t="n">
        <v>2.15559195</v>
      </c>
      <c r="N48" s="20" t="n">
        <v>0.33339127</v>
      </c>
      <c r="O48" s="18" t="s">
        <v>182</v>
      </c>
      <c r="P48" s="20" t="s">
        <v>182</v>
      </c>
      <c r="Q48" s="18" t="n">
        <v>0</v>
      </c>
      <c r="R48" s="20" t="n">
        <v>0</v>
      </c>
      <c r="S48" s="18" t="n">
        <v>0</v>
      </c>
      <c r="T48" s="20" t="n">
        <v>0</v>
      </c>
      <c r="U48" s="18" t="n">
        <v>1.91977974</v>
      </c>
      <c r="V48" s="20" t="n">
        <v>0.42098995</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5.73669547</v>
      </c>
      <c r="F50" s="20" t="n">
        <v>0.3925576</v>
      </c>
      <c r="G50" s="18" t="n">
        <v>9.828836709999999</v>
      </c>
      <c r="H50" s="20" t="n">
        <v>0.46926525</v>
      </c>
      <c r="I50" s="18" t="n">
        <v>49.90347102</v>
      </c>
      <c r="J50" s="20" t="n">
        <v>0.92216964</v>
      </c>
      <c r="K50" s="18" t="n">
        <v>25.20375101</v>
      </c>
      <c r="L50" s="20" t="n">
        <v>0.59183064</v>
      </c>
      <c r="M50" s="18" t="n">
        <v>1.76699706</v>
      </c>
      <c r="N50" s="20" t="n">
        <v>0.2676775</v>
      </c>
      <c r="O50" s="18" t="s">
        <v>182</v>
      </c>
      <c r="P50" s="20" t="s">
        <v>182</v>
      </c>
      <c r="Q50" s="18" t="n">
        <v>0</v>
      </c>
      <c r="R50" s="20" t="n">
        <v>0</v>
      </c>
      <c r="S50" s="18" t="n">
        <v>0</v>
      </c>
      <c r="T50" s="20" t="n">
        <v>0</v>
      </c>
      <c r="U50" s="18" t="n">
        <v>7.56024873</v>
      </c>
      <c r="V50" s="20" t="n">
        <v>0.73004217</v>
      </c>
    </row>
    <row r="51" spans="1:22">
      <c r="A51" s="15" t="s">
        <v>226</v>
      </c>
      <c r="B51" s="17" t="n">
        <v>6866</v>
      </c>
      <c r="C51" s="18">
        <f>(116.0/B51*100)</f>
        <v/>
      </c>
      <c r="D51" s="19" t="n">
        <v>6750</v>
      </c>
      <c r="E51" s="18" t="n">
        <v>3.79359435</v>
      </c>
      <c r="F51" s="20" t="n">
        <v>0.26115286</v>
      </c>
      <c r="G51" s="18" t="n">
        <v>6.61439963</v>
      </c>
      <c r="H51" s="20" t="n">
        <v>0.31926592</v>
      </c>
      <c r="I51" s="18" t="n">
        <v>38.72070448</v>
      </c>
      <c r="J51" s="20" t="n">
        <v>0.92599322</v>
      </c>
      <c r="K51" s="18" t="n">
        <v>28.15646248</v>
      </c>
      <c r="L51" s="20" t="n">
        <v>0.80647187</v>
      </c>
      <c r="M51" s="18" t="n">
        <v>0.5829354</v>
      </c>
      <c r="N51" s="20" t="n">
        <v>0.10103223</v>
      </c>
      <c r="O51" s="18" t="s">
        <v>182</v>
      </c>
      <c r="P51" s="20" t="s">
        <v>182</v>
      </c>
      <c r="Q51" s="18" t="n">
        <v>10.58020749</v>
      </c>
      <c r="R51" s="20" t="n">
        <v>0.61245387</v>
      </c>
      <c r="S51" s="18" t="n">
        <v>0</v>
      </c>
      <c r="T51" s="20" t="n">
        <v>0</v>
      </c>
      <c r="U51" s="18" t="n">
        <v>11.55169618</v>
      </c>
      <c r="V51" s="20" t="n">
        <v>1.3115836</v>
      </c>
    </row>
    <row r="52" spans="1:22">
      <c r="A52" s="15" t="s">
        <v>227</v>
      </c>
      <c r="B52" s="17" t="n">
        <v>5809</v>
      </c>
      <c r="C52" s="18">
        <f>(126.0/B52*100)</f>
        <v/>
      </c>
      <c r="D52" s="19" t="n">
        <v>5683</v>
      </c>
      <c r="E52" s="18" t="n">
        <v>3.3532376</v>
      </c>
      <c r="F52" s="20" t="n">
        <v>0.32393226</v>
      </c>
      <c r="G52" s="18" t="n">
        <v>11.07072678</v>
      </c>
      <c r="H52" s="20" t="n">
        <v>0.42641475</v>
      </c>
      <c r="I52" s="18" t="n">
        <v>56.6699901</v>
      </c>
      <c r="J52" s="20" t="n">
        <v>0.76451895</v>
      </c>
      <c r="K52" s="18" t="n">
        <v>23.69526329</v>
      </c>
      <c r="L52" s="20" t="n">
        <v>0.66073359</v>
      </c>
      <c r="M52" s="18" t="n">
        <v>0.34101016</v>
      </c>
      <c r="N52" s="20" t="n">
        <v>0.08857619</v>
      </c>
      <c r="O52" s="18" t="s">
        <v>182</v>
      </c>
      <c r="P52" s="20" t="s">
        <v>182</v>
      </c>
      <c r="Q52" s="18" t="n">
        <v>0</v>
      </c>
      <c r="R52" s="20" t="n">
        <v>0</v>
      </c>
      <c r="S52" s="18" t="n">
        <v>0</v>
      </c>
      <c r="T52" s="20" t="n">
        <v>0</v>
      </c>
      <c r="U52" s="18" t="n">
        <v>4.86977207</v>
      </c>
      <c r="V52" s="20" t="n">
        <v>0.47023819</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8.13386835</v>
      </c>
      <c r="F54" s="20" t="n">
        <v>0.54590714</v>
      </c>
      <c r="G54" s="18" t="n">
        <v>7.04431868</v>
      </c>
      <c r="H54" s="20" t="n">
        <v>0.54730724</v>
      </c>
      <c r="I54" s="18" t="n">
        <v>38.11334261</v>
      </c>
      <c r="J54" s="20" t="n">
        <v>0.8905305</v>
      </c>
      <c r="K54" s="18" t="n">
        <v>30.01638867</v>
      </c>
      <c r="L54" s="20" t="n">
        <v>0.97878192</v>
      </c>
      <c r="M54" s="18" t="n">
        <v>3.39831162</v>
      </c>
      <c r="N54" s="20" t="n">
        <v>0.32769352</v>
      </c>
      <c r="O54" s="18" t="s">
        <v>182</v>
      </c>
      <c r="P54" s="20" t="s">
        <v>182</v>
      </c>
      <c r="Q54" s="18" t="n">
        <v>0</v>
      </c>
      <c r="R54" s="20" t="n">
        <v>0</v>
      </c>
      <c r="S54" s="18" t="n">
        <v>0</v>
      </c>
      <c r="T54" s="20" t="n">
        <v>0</v>
      </c>
      <c r="U54" s="18" t="n">
        <v>13.29377007</v>
      </c>
      <c r="V54" s="20" t="n">
        <v>1.0728503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2.2672137</v>
      </c>
      <c r="F56" s="20" t="n">
        <v>0.22300117</v>
      </c>
      <c r="G56" s="18" t="n">
        <v>7.23894997</v>
      </c>
      <c r="H56" s="20" t="n">
        <v>0.40696802</v>
      </c>
      <c r="I56" s="18" t="n">
        <v>63.51073311</v>
      </c>
      <c r="J56" s="20" t="n">
        <v>0.85270581</v>
      </c>
      <c r="K56" s="18" t="n">
        <v>24.62625423</v>
      </c>
      <c r="L56" s="20" t="n">
        <v>0.68574782</v>
      </c>
      <c r="M56" s="18" t="n">
        <v>0.86031267</v>
      </c>
      <c r="N56" s="20" t="n">
        <v>0.13753162</v>
      </c>
      <c r="O56" s="18" t="s">
        <v>182</v>
      </c>
      <c r="P56" s="20" t="s">
        <v>182</v>
      </c>
      <c r="Q56" s="18" t="n">
        <v>0</v>
      </c>
      <c r="R56" s="20" t="n">
        <v>0</v>
      </c>
      <c r="S56" s="18" t="n">
        <v>0</v>
      </c>
      <c r="T56" s="20" t="n">
        <v>0</v>
      </c>
      <c r="U56" s="18" t="n">
        <v>1.49653632</v>
      </c>
      <c r="V56" s="20" t="n">
        <v>0.28849118</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12.19276561</v>
      </c>
      <c r="F61" s="20" t="n">
        <v>0.47628311</v>
      </c>
      <c r="G61" s="18" t="n">
        <v>25.4886941</v>
      </c>
      <c r="H61" s="20" t="n">
        <v>0.67727917</v>
      </c>
      <c r="I61" s="18" t="n">
        <v>39.18476626</v>
      </c>
      <c r="J61" s="20" t="n">
        <v>0.67561728</v>
      </c>
      <c r="K61" s="18" t="n">
        <v>16.19054361</v>
      </c>
      <c r="L61" s="20" t="n">
        <v>0.41727017</v>
      </c>
      <c r="M61" s="18" t="n">
        <v>1.11564783</v>
      </c>
      <c r="N61" s="20" t="n">
        <v>0.15894657</v>
      </c>
      <c r="O61" s="18" t="s">
        <v>182</v>
      </c>
      <c r="P61" s="20" t="s">
        <v>182</v>
      </c>
      <c r="Q61" s="18" t="n">
        <v>0</v>
      </c>
      <c r="R61" s="20" t="n">
        <v>0</v>
      </c>
      <c r="S61" s="18" t="n">
        <v>0</v>
      </c>
      <c r="T61" s="20" t="n">
        <v>0</v>
      </c>
      <c r="U61" s="18" t="n">
        <v>5.82758259</v>
      </c>
      <c r="V61" s="20" t="n">
        <v>0.64387068</v>
      </c>
    </row>
    <row r="62" spans="1:22">
      <c r="A62" s="15" t="s">
        <v>237</v>
      </c>
      <c r="B62" s="17" t="n">
        <v>4476</v>
      </c>
      <c r="C62" s="18">
        <f>(5.0/B62*100)</f>
        <v/>
      </c>
      <c r="D62" s="19" t="n">
        <v>4471</v>
      </c>
      <c r="E62" s="18" t="n">
        <v>1.19296063</v>
      </c>
      <c r="F62" s="20" t="n">
        <v>0.15420437</v>
      </c>
      <c r="G62" s="18" t="n">
        <v>4.36152822</v>
      </c>
      <c r="H62" s="20" t="n">
        <v>0.29758757</v>
      </c>
      <c r="I62" s="18" t="n">
        <v>60.01433181</v>
      </c>
      <c r="J62" s="20" t="n">
        <v>0.62844948</v>
      </c>
      <c r="K62" s="18" t="n">
        <v>33.06617431</v>
      </c>
      <c r="L62" s="20" t="n">
        <v>0.61872299</v>
      </c>
      <c r="M62" s="18" t="n">
        <v>0.58527585</v>
      </c>
      <c r="N62" s="20" t="n">
        <v>0.13101018</v>
      </c>
      <c r="O62" s="18" t="s">
        <v>182</v>
      </c>
      <c r="P62" s="20" t="s">
        <v>182</v>
      </c>
      <c r="Q62" s="18" t="n">
        <v>0</v>
      </c>
      <c r="R62" s="20" t="n">
        <v>0</v>
      </c>
      <c r="S62" s="18" t="n">
        <v>0</v>
      </c>
      <c r="T62" s="20" t="n">
        <v>0</v>
      </c>
      <c r="U62" s="18" t="n">
        <v>0.77972919</v>
      </c>
      <c r="V62" s="20" t="n">
        <v>0.14857297</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4.82083449</v>
      </c>
      <c r="F67" s="20" t="n">
        <v>0.3269422</v>
      </c>
      <c r="G67" s="18" t="n">
        <v>9.288368930000001</v>
      </c>
      <c r="H67" s="20" t="n">
        <v>0.39832222</v>
      </c>
      <c r="I67" s="18" t="n">
        <v>54.1169555</v>
      </c>
      <c r="J67" s="20" t="n">
        <v>0.76414759</v>
      </c>
      <c r="K67" s="18" t="n">
        <v>22.28750321</v>
      </c>
      <c r="L67" s="20" t="n">
        <v>0.60051117</v>
      </c>
      <c r="M67" s="18" t="n">
        <v>4.53933848</v>
      </c>
      <c r="N67" s="20" t="n">
        <v>0.36892804</v>
      </c>
      <c r="O67" s="18" t="s">
        <v>182</v>
      </c>
      <c r="P67" s="20" t="s">
        <v>182</v>
      </c>
      <c r="Q67" s="18" t="n">
        <v>0</v>
      </c>
      <c r="R67" s="20" t="n">
        <v>0</v>
      </c>
      <c r="S67" s="18" t="n">
        <v>0</v>
      </c>
      <c r="T67" s="20" t="n">
        <v>0</v>
      </c>
      <c r="U67" s="18" t="n">
        <v>4.9469994</v>
      </c>
      <c r="V67" s="20" t="n">
        <v>0.33577787</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4.48416161</v>
      </c>
      <c r="F70" s="20" t="n">
        <v>0.43527079</v>
      </c>
      <c r="G70" s="18" t="n">
        <v>18.37805521</v>
      </c>
      <c r="H70" s="20" t="n">
        <v>0.56612735</v>
      </c>
      <c r="I70" s="18" t="n">
        <v>54.36334358</v>
      </c>
      <c r="J70" s="20" t="n">
        <v>0.71311862</v>
      </c>
      <c r="K70" s="18" t="n">
        <v>16.96897762</v>
      </c>
      <c r="L70" s="20" t="n">
        <v>0.57385147</v>
      </c>
      <c r="M70" s="18" t="n">
        <v>0.78554432</v>
      </c>
      <c r="N70" s="20" t="n">
        <v>0.1032537</v>
      </c>
      <c r="O70" s="18" t="s">
        <v>182</v>
      </c>
      <c r="P70" s="20" t="s">
        <v>182</v>
      </c>
      <c r="Q70" s="18" t="n">
        <v>0</v>
      </c>
      <c r="R70" s="20" t="n">
        <v>0</v>
      </c>
      <c r="S70" s="18" t="n">
        <v>0</v>
      </c>
      <c r="T70" s="20" t="n">
        <v>0</v>
      </c>
      <c r="U70" s="18" t="n">
        <v>5.01991766</v>
      </c>
      <c r="V70" s="20" t="n">
        <v>0.52520933</v>
      </c>
    </row>
    <row r="71" spans="1:22">
      <c r="A71" s="15" t="s">
        <v>246</v>
      </c>
      <c r="B71" s="17" t="n">
        <v>6115</v>
      </c>
      <c r="C71" s="18">
        <f>(124.0/B71*100)</f>
        <v/>
      </c>
      <c r="D71" s="19" t="n">
        <v>5991</v>
      </c>
      <c r="E71" s="18" t="n">
        <v>2.17311516</v>
      </c>
      <c r="F71" s="20" t="n">
        <v>0.17164023</v>
      </c>
      <c r="G71" s="18" t="n">
        <v>6.15268473</v>
      </c>
      <c r="H71" s="20" t="n">
        <v>0.32940832</v>
      </c>
      <c r="I71" s="18" t="n">
        <v>54.09702663</v>
      </c>
      <c r="J71" s="20" t="n">
        <v>0.77352818</v>
      </c>
      <c r="K71" s="18" t="n">
        <v>35.53024948</v>
      </c>
      <c r="L71" s="20" t="n">
        <v>0.69369102</v>
      </c>
      <c r="M71" s="18" t="n">
        <v>0.43902827</v>
      </c>
      <c r="N71" s="20" t="n">
        <v>0.07819717</v>
      </c>
      <c r="O71" s="18" t="s">
        <v>182</v>
      </c>
      <c r="P71" s="20" t="s">
        <v>182</v>
      </c>
      <c r="Q71" s="18" t="n">
        <v>0</v>
      </c>
      <c r="R71" s="20" t="n">
        <v>0</v>
      </c>
      <c r="S71" s="18" t="n">
        <v>0</v>
      </c>
      <c r="T71" s="20" t="n">
        <v>0</v>
      </c>
      <c r="U71" s="18" t="n">
        <v>1.60789573</v>
      </c>
      <c r="V71" s="20" t="n">
        <v>0.14984475</v>
      </c>
    </row>
    <row r="72" spans="1:22">
      <c r="A72" s="15" t="s">
        <v>247</v>
      </c>
      <c r="B72" s="17" t="n">
        <v>7708</v>
      </c>
      <c r="C72" s="18">
        <f>(9.0/B72*100)</f>
        <v/>
      </c>
      <c r="D72" s="19" t="n">
        <v>7699</v>
      </c>
      <c r="E72" s="18" t="n">
        <v>2.27292807</v>
      </c>
      <c r="F72" s="20" t="n">
        <v>0.16783279</v>
      </c>
      <c r="G72" s="18" t="n">
        <v>6.94438249</v>
      </c>
      <c r="H72" s="20" t="n">
        <v>0.31756963</v>
      </c>
      <c r="I72" s="18" t="n">
        <v>61.24796074</v>
      </c>
      <c r="J72" s="20" t="n">
        <v>0.59023009</v>
      </c>
      <c r="K72" s="18" t="n">
        <v>28.56152869</v>
      </c>
      <c r="L72" s="20" t="n">
        <v>0.49564636</v>
      </c>
      <c r="M72" s="18" t="n">
        <v>0.58568115</v>
      </c>
      <c r="N72" s="20" t="n">
        <v>0.09795208</v>
      </c>
      <c r="O72" s="18" t="s">
        <v>182</v>
      </c>
      <c r="P72" s="20" t="s">
        <v>182</v>
      </c>
      <c r="Q72" s="18" t="n">
        <v>0</v>
      </c>
      <c r="R72" s="20" t="n">
        <v>0</v>
      </c>
      <c r="S72" s="18" t="n">
        <v>0</v>
      </c>
      <c r="T72" s="20" t="n">
        <v>0</v>
      </c>
      <c r="U72" s="18" t="n">
        <v>0.38751885</v>
      </c>
      <c r="V72" s="20" t="n">
        <v>0.06797267</v>
      </c>
    </row>
    <row r="73" spans="1:22">
      <c r="A73" s="15" t="s">
        <v>248</v>
      </c>
      <c r="B73" s="17" t="n">
        <v>8249</v>
      </c>
      <c r="C73" s="18">
        <f>(262.0/B73*100)</f>
        <v/>
      </c>
      <c r="D73" s="19" t="n">
        <v>7987</v>
      </c>
      <c r="E73" s="18" t="n">
        <v>4.05952072</v>
      </c>
      <c r="F73" s="20" t="n">
        <v>0.34374829</v>
      </c>
      <c r="G73" s="18" t="n">
        <v>9.63545231</v>
      </c>
      <c r="H73" s="20" t="n">
        <v>0.46679894</v>
      </c>
      <c r="I73" s="18" t="n">
        <v>60.56802028</v>
      </c>
      <c r="J73" s="20" t="n">
        <v>0.64890636</v>
      </c>
      <c r="K73" s="18" t="n">
        <v>21.47277533</v>
      </c>
      <c r="L73" s="20" t="n">
        <v>0.74645677</v>
      </c>
      <c r="M73" s="18" t="n">
        <v>2.49551015</v>
      </c>
      <c r="N73" s="20" t="n">
        <v>0.25126283</v>
      </c>
      <c r="O73" s="18" t="s">
        <v>182</v>
      </c>
      <c r="P73" s="20" t="s">
        <v>182</v>
      </c>
      <c r="Q73" s="18" t="n">
        <v>0</v>
      </c>
      <c r="R73" s="20" t="n">
        <v>0</v>
      </c>
      <c r="S73" s="18" t="n">
        <v>0</v>
      </c>
      <c r="T73" s="20" t="n">
        <v>0</v>
      </c>
      <c r="U73" s="18" t="n">
        <v>1.76872119</v>
      </c>
      <c r="V73" s="20" t="n">
        <v>0.20952357</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5.4726718</v>
      </c>
      <c r="F77" s="20" t="n">
        <v>0.31756375</v>
      </c>
      <c r="G77" s="18" t="n">
        <v>6.8606412</v>
      </c>
      <c r="H77" s="20" t="n">
        <v>0.39689482</v>
      </c>
      <c r="I77" s="18" t="n">
        <v>36.04999113</v>
      </c>
      <c r="J77" s="20" t="n">
        <v>0.85477055</v>
      </c>
      <c r="K77" s="18" t="n">
        <v>29.4288762</v>
      </c>
      <c r="L77" s="20" t="n">
        <v>0.81845325</v>
      </c>
      <c r="M77" s="18" t="n">
        <v>0.99494008</v>
      </c>
      <c r="N77" s="20" t="n">
        <v>0.11786314</v>
      </c>
      <c r="O77" s="18" t="s">
        <v>182</v>
      </c>
      <c r="P77" s="20" t="s">
        <v>182</v>
      </c>
      <c r="Q77" s="18" t="n">
        <v>0</v>
      </c>
      <c r="R77" s="20" t="n">
        <v>0</v>
      </c>
      <c r="S77" s="18" t="n">
        <v>0</v>
      </c>
      <c r="T77" s="20" t="n">
        <v>0</v>
      </c>
      <c r="U77" s="18" t="n">
        <v>21.19287959</v>
      </c>
      <c r="V77" s="20" t="n">
        <v>0.9519869</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5.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356</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3.36763809</v>
      </c>
      <c r="F7" s="20" t="n">
        <v>0.18074104</v>
      </c>
      <c r="G7" s="18" t="n">
        <v>21.25971266</v>
      </c>
      <c r="H7" s="20" t="n">
        <v>0.49406684</v>
      </c>
      <c r="I7" s="18" t="n">
        <v>44.08761003</v>
      </c>
      <c r="J7" s="20" t="n">
        <v>0.6603920599999999</v>
      </c>
      <c r="K7" s="18" t="n">
        <v>19.34090749</v>
      </c>
      <c r="L7" s="20" t="n">
        <v>0.46814239</v>
      </c>
      <c r="M7" s="18" t="n">
        <v>0.69853779</v>
      </c>
      <c r="N7" s="20" t="n">
        <v>0.09121319</v>
      </c>
      <c r="O7" s="18" t="s">
        <v>182</v>
      </c>
      <c r="P7" s="20" t="s">
        <v>182</v>
      </c>
      <c r="Q7" s="18" t="n">
        <v>0</v>
      </c>
      <c r="R7" s="20" t="n">
        <v>0</v>
      </c>
      <c r="S7" s="18" t="n">
        <v>0</v>
      </c>
      <c r="T7" s="20" t="n">
        <v>0</v>
      </c>
      <c r="U7" s="18" t="n">
        <v>11.24559393</v>
      </c>
      <c r="V7" s="20" t="n">
        <v>0.61794161</v>
      </c>
    </row>
    <row r="8" spans="1:22">
      <c r="A8" s="15" t="s">
        <v>183</v>
      </c>
      <c r="B8" s="17" t="n">
        <v>7007</v>
      </c>
      <c r="C8" s="18">
        <f>(227.0/B8*100)</f>
        <v/>
      </c>
      <c r="D8" s="19" t="n">
        <v>6780</v>
      </c>
      <c r="E8" s="18" t="n">
        <v>7.81596138</v>
      </c>
      <c r="F8" s="20" t="n">
        <v>0.39973177</v>
      </c>
      <c r="G8" s="18" t="n">
        <v>22.96506291</v>
      </c>
      <c r="H8" s="20" t="n">
        <v>0.61835365</v>
      </c>
      <c r="I8" s="18" t="n">
        <v>35.53427243</v>
      </c>
      <c r="J8" s="20" t="n">
        <v>0.69460774</v>
      </c>
      <c r="K8" s="18" t="n">
        <v>25.4963921</v>
      </c>
      <c r="L8" s="20" t="n">
        <v>0.59658022</v>
      </c>
      <c r="M8" s="18" t="n">
        <v>0.38881725</v>
      </c>
      <c r="N8" s="20" t="n">
        <v>0.10195443</v>
      </c>
      <c r="O8" s="18" t="s">
        <v>182</v>
      </c>
      <c r="P8" s="20" t="s">
        <v>182</v>
      </c>
      <c r="Q8" s="18" t="n">
        <v>0.48800417</v>
      </c>
      <c r="R8" s="20" t="n">
        <v>0.12014987</v>
      </c>
      <c r="S8" s="18" t="n">
        <v>0</v>
      </c>
      <c r="T8" s="20" t="n">
        <v>0</v>
      </c>
      <c r="U8" s="18" t="n">
        <v>7.31148975</v>
      </c>
      <c r="V8" s="20" t="n">
        <v>0.58971913</v>
      </c>
    </row>
    <row r="9" spans="1:22">
      <c r="A9" s="15" t="s">
        <v>184</v>
      </c>
      <c r="B9" s="17" t="n">
        <v>9651</v>
      </c>
      <c r="C9" s="18">
        <f>(627.0/B9*100)</f>
        <v/>
      </c>
      <c r="D9" s="19" t="n">
        <v>9024</v>
      </c>
      <c r="E9" s="18" t="n">
        <v>5.20004492</v>
      </c>
      <c r="F9" s="20" t="n">
        <v>0.22462866</v>
      </c>
      <c r="G9" s="18" t="n">
        <v>20.26412492</v>
      </c>
      <c r="H9" s="20" t="n">
        <v>0.53007732</v>
      </c>
      <c r="I9" s="18" t="n">
        <v>43.19011163</v>
      </c>
      <c r="J9" s="20" t="n">
        <v>0.6415527600000001</v>
      </c>
      <c r="K9" s="18" t="n">
        <v>20.23251362</v>
      </c>
      <c r="L9" s="20" t="n">
        <v>0.56600012</v>
      </c>
      <c r="M9" s="18" t="n">
        <v>0.05056494</v>
      </c>
      <c r="N9" s="20" t="n">
        <v>0.02011432</v>
      </c>
      <c r="O9" s="18" t="s">
        <v>182</v>
      </c>
      <c r="P9" s="20" t="s">
        <v>182</v>
      </c>
      <c r="Q9" s="18" t="n">
        <v>3.18651338</v>
      </c>
      <c r="R9" s="20" t="n">
        <v>0.5688800899999999</v>
      </c>
      <c r="S9" s="18" t="n">
        <v>0</v>
      </c>
      <c r="T9" s="20" t="n">
        <v>0</v>
      </c>
      <c r="U9" s="18" t="n">
        <v>7.87612659</v>
      </c>
      <c r="V9" s="20" t="n">
        <v>0.55657492</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5.90166494</v>
      </c>
      <c r="F11" s="20" t="n">
        <v>0.40038384</v>
      </c>
      <c r="G11" s="18" t="n">
        <v>21.38523086</v>
      </c>
      <c r="H11" s="20" t="n">
        <v>0.67098375</v>
      </c>
      <c r="I11" s="18" t="n">
        <v>42.61070913</v>
      </c>
      <c r="J11" s="20" t="n">
        <v>0.84014329</v>
      </c>
      <c r="K11" s="18" t="n">
        <v>19.40699376</v>
      </c>
      <c r="L11" s="20" t="n">
        <v>0.58331798</v>
      </c>
      <c r="M11" s="18" t="n">
        <v>0.51497744</v>
      </c>
      <c r="N11" s="20" t="n">
        <v>0.12464217</v>
      </c>
      <c r="O11" s="18" t="s">
        <v>182</v>
      </c>
      <c r="P11" s="20" t="s">
        <v>182</v>
      </c>
      <c r="Q11" s="18" t="n">
        <v>0</v>
      </c>
      <c r="R11" s="20" t="n">
        <v>0</v>
      </c>
      <c r="S11" s="18" t="n">
        <v>0</v>
      </c>
      <c r="T11" s="20" t="n">
        <v>0</v>
      </c>
      <c r="U11" s="18" t="n">
        <v>10.18042388</v>
      </c>
      <c r="V11" s="20" t="n">
        <v>0.8715597</v>
      </c>
    </row>
    <row r="12" spans="1:22">
      <c r="A12" s="15" t="s">
        <v>187</v>
      </c>
      <c r="B12" s="17" t="n">
        <v>6894</v>
      </c>
      <c r="C12" s="18">
        <f>(128.0/B12*100)</f>
        <v/>
      </c>
      <c r="D12" s="19" t="n">
        <v>6766</v>
      </c>
      <c r="E12" s="18" t="n">
        <v>8.089166329999999</v>
      </c>
      <c r="F12" s="20" t="n">
        <v>0.37360842</v>
      </c>
      <c r="G12" s="18" t="n">
        <v>28.9708215</v>
      </c>
      <c r="H12" s="20" t="n">
        <v>0.67594941</v>
      </c>
      <c r="I12" s="18" t="n">
        <v>39.79184048</v>
      </c>
      <c r="J12" s="20" t="n">
        <v>0.7939762500000001</v>
      </c>
      <c r="K12" s="18" t="n">
        <v>14.35119436</v>
      </c>
      <c r="L12" s="20" t="n">
        <v>0.44671867</v>
      </c>
      <c r="M12" s="18" t="n">
        <v>0.27950138</v>
      </c>
      <c r="N12" s="20" t="n">
        <v>0.06468574000000001</v>
      </c>
      <c r="O12" s="18" t="s">
        <v>182</v>
      </c>
      <c r="P12" s="20" t="s">
        <v>182</v>
      </c>
      <c r="Q12" s="18" t="n">
        <v>2.37582273</v>
      </c>
      <c r="R12" s="20" t="n">
        <v>0.5983856</v>
      </c>
      <c r="S12" s="18" t="n">
        <v>0</v>
      </c>
      <c r="T12" s="20" t="n">
        <v>0</v>
      </c>
      <c r="U12" s="18" t="n">
        <v>6.14165321</v>
      </c>
      <c r="V12" s="20" t="n">
        <v>0.51657806</v>
      </c>
    </row>
    <row r="13" spans="1:22">
      <c r="A13" s="15" t="s">
        <v>188</v>
      </c>
      <c r="B13" s="17" t="n">
        <v>7161</v>
      </c>
      <c r="C13" s="18">
        <f>(353.0/B13*100)</f>
        <v/>
      </c>
      <c r="D13" s="19" t="n">
        <v>6808</v>
      </c>
      <c r="E13" s="18" t="n">
        <v>4.76971887</v>
      </c>
      <c r="F13" s="20" t="n">
        <v>0.30640873</v>
      </c>
      <c r="G13" s="18" t="n">
        <v>24.45128053</v>
      </c>
      <c r="H13" s="20" t="n">
        <v>0.71014994</v>
      </c>
      <c r="I13" s="18" t="n">
        <v>42.67442376</v>
      </c>
      <c r="J13" s="20" t="n">
        <v>0.77571874</v>
      </c>
      <c r="K13" s="18" t="n">
        <v>16.9276603</v>
      </c>
      <c r="L13" s="20" t="n">
        <v>0.55875209</v>
      </c>
      <c r="M13" s="18" t="n">
        <v>0.21815821</v>
      </c>
      <c r="N13" s="20" t="n">
        <v>0.052706</v>
      </c>
      <c r="O13" s="18" t="s">
        <v>182</v>
      </c>
      <c r="P13" s="20" t="s">
        <v>182</v>
      </c>
      <c r="Q13" s="18" t="n">
        <v>4.21345083</v>
      </c>
      <c r="R13" s="20" t="n">
        <v>0.48446757</v>
      </c>
      <c r="S13" s="18" t="n">
        <v>0</v>
      </c>
      <c r="T13" s="20" t="n">
        <v>0</v>
      </c>
      <c r="U13" s="18" t="n">
        <v>6.7453075</v>
      </c>
      <c r="V13" s="20" t="n">
        <v>0.6036685000000001</v>
      </c>
    </row>
    <row r="14" spans="1:22">
      <c r="A14" s="15" t="s">
        <v>189</v>
      </c>
      <c r="B14" s="17" t="n">
        <v>5587</v>
      </c>
      <c r="C14" s="18">
        <f>(204.0/B14*100)</f>
        <v/>
      </c>
      <c r="D14" s="19" t="n">
        <v>5383</v>
      </c>
      <c r="E14" s="18" t="n">
        <v>4.65939118</v>
      </c>
      <c r="F14" s="20" t="n">
        <v>0.32745189</v>
      </c>
      <c r="G14" s="18" t="n">
        <v>18.69619819</v>
      </c>
      <c r="H14" s="20" t="n">
        <v>0.63738552</v>
      </c>
      <c r="I14" s="18" t="n">
        <v>54.86419238</v>
      </c>
      <c r="J14" s="20" t="n">
        <v>0.83172673</v>
      </c>
      <c r="K14" s="18" t="n">
        <v>18.01794171</v>
      </c>
      <c r="L14" s="20" t="n">
        <v>0.56455829</v>
      </c>
      <c r="M14" s="18" t="n">
        <v>0.61607387</v>
      </c>
      <c r="N14" s="20" t="n">
        <v>0.11416439</v>
      </c>
      <c r="O14" s="18" t="s">
        <v>182</v>
      </c>
      <c r="P14" s="20" t="s">
        <v>182</v>
      </c>
      <c r="Q14" s="18" t="n">
        <v>0</v>
      </c>
      <c r="R14" s="20" t="n">
        <v>0</v>
      </c>
      <c r="S14" s="18" t="n">
        <v>0</v>
      </c>
      <c r="T14" s="20" t="n">
        <v>0</v>
      </c>
      <c r="U14" s="18" t="n">
        <v>3.14620267</v>
      </c>
      <c r="V14" s="20" t="n">
        <v>0.25784641</v>
      </c>
    </row>
    <row r="15" spans="1:22">
      <c r="A15" s="15" t="s">
        <v>190</v>
      </c>
      <c r="B15" s="17" t="n">
        <v>5882</v>
      </c>
      <c r="C15" s="18">
        <f>(180.0/B15*100)</f>
        <v/>
      </c>
      <c r="D15" s="19" t="n">
        <v>5702</v>
      </c>
      <c r="E15" s="18" t="n">
        <v>5.10048363</v>
      </c>
      <c r="F15" s="20" t="n">
        <v>0.31516387</v>
      </c>
      <c r="G15" s="18" t="n">
        <v>29.58415015</v>
      </c>
      <c r="H15" s="20" t="n">
        <v>0.7289521799999999</v>
      </c>
      <c r="I15" s="18" t="n">
        <v>45.23471577</v>
      </c>
      <c r="J15" s="20" t="n">
        <v>0.79667318</v>
      </c>
      <c r="K15" s="18" t="n">
        <v>13.60538485</v>
      </c>
      <c r="L15" s="20" t="n">
        <v>0.53197573</v>
      </c>
      <c r="M15" s="18" t="n">
        <v>0.47362151</v>
      </c>
      <c r="N15" s="20" t="n">
        <v>0.10703965</v>
      </c>
      <c r="O15" s="18" t="s">
        <v>182</v>
      </c>
      <c r="P15" s="20" t="s">
        <v>182</v>
      </c>
      <c r="Q15" s="18" t="n">
        <v>1.03497365</v>
      </c>
      <c r="R15" s="20" t="n">
        <v>0.46392284</v>
      </c>
      <c r="S15" s="18" t="n">
        <v>0</v>
      </c>
      <c r="T15" s="20" t="n">
        <v>0</v>
      </c>
      <c r="U15" s="18" t="n">
        <v>4.96667044</v>
      </c>
      <c r="V15" s="20" t="n">
        <v>0.50450458</v>
      </c>
    </row>
    <row r="16" spans="1:22">
      <c r="A16" s="15" t="s">
        <v>191</v>
      </c>
      <c r="B16" s="17" t="n">
        <v>6108</v>
      </c>
      <c r="C16" s="18">
        <f>(276.0/B16*100)</f>
        <v/>
      </c>
      <c r="D16" s="19" t="n">
        <v>5832</v>
      </c>
      <c r="E16" s="18" t="n">
        <v>5.62637212</v>
      </c>
      <c r="F16" s="20" t="n">
        <v>0.30788321</v>
      </c>
      <c r="G16" s="18" t="n">
        <v>23.88174274</v>
      </c>
      <c r="H16" s="20" t="n">
        <v>0.67015438</v>
      </c>
      <c r="I16" s="18" t="n">
        <v>37.54004721</v>
      </c>
      <c r="J16" s="20" t="n">
        <v>0.7049597</v>
      </c>
      <c r="K16" s="18" t="n">
        <v>23.0782883</v>
      </c>
      <c r="L16" s="20" t="n">
        <v>0.5971707000000001</v>
      </c>
      <c r="M16" s="18" t="n">
        <v>0.51504992</v>
      </c>
      <c r="N16" s="20" t="n">
        <v>0.08790642999999999</v>
      </c>
      <c r="O16" s="18" t="s">
        <v>182</v>
      </c>
      <c r="P16" s="20" t="s">
        <v>182</v>
      </c>
      <c r="Q16" s="18" t="n">
        <v>0</v>
      </c>
      <c r="R16" s="20" t="n">
        <v>0</v>
      </c>
      <c r="S16" s="18" t="n">
        <v>0</v>
      </c>
      <c r="T16" s="20" t="n">
        <v>0</v>
      </c>
      <c r="U16" s="18" t="n">
        <v>9.358499719999999</v>
      </c>
      <c r="V16" s="20" t="n">
        <v>0.7267757</v>
      </c>
    </row>
    <row r="17" spans="1:22">
      <c r="A17" s="15" t="s">
        <v>192</v>
      </c>
      <c r="B17" s="17" t="n">
        <v>6504</v>
      </c>
      <c r="C17" s="18">
        <f>(824.0/B17*100)</f>
        <v/>
      </c>
      <c r="D17" s="19" t="n">
        <v>5680</v>
      </c>
      <c r="E17" s="18" t="n">
        <v>6.28864294</v>
      </c>
      <c r="F17" s="20" t="n">
        <v>0.33569332</v>
      </c>
      <c r="G17" s="18" t="n">
        <v>22.28587901</v>
      </c>
      <c r="H17" s="20" t="n">
        <v>0.65524454</v>
      </c>
      <c r="I17" s="18" t="n">
        <v>39.53071062</v>
      </c>
      <c r="J17" s="20" t="n">
        <v>0.71393441</v>
      </c>
      <c r="K17" s="18" t="n">
        <v>24.08670323</v>
      </c>
      <c r="L17" s="20" t="n">
        <v>0.59897346</v>
      </c>
      <c r="M17" s="18" t="n">
        <v>0</v>
      </c>
      <c r="N17" s="20" t="n">
        <v>0</v>
      </c>
      <c r="O17" s="18" t="s">
        <v>182</v>
      </c>
      <c r="P17" s="20" t="s">
        <v>182</v>
      </c>
      <c r="Q17" s="18" t="n">
        <v>2.6067051</v>
      </c>
      <c r="R17" s="20" t="n">
        <v>0.34669992</v>
      </c>
      <c r="S17" s="18" t="n">
        <v>0</v>
      </c>
      <c r="T17" s="20" t="n">
        <v>0</v>
      </c>
      <c r="U17" s="18" t="n">
        <v>5.2013591</v>
      </c>
      <c r="V17" s="20" t="n">
        <v>0.55125719</v>
      </c>
    </row>
    <row r="18" spans="1:22">
      <c r="A18" s="15" t="s">
        <v>193</v>
      </c>
      <c r="B18" s="17" t="n">
        <v>5532</v>
      </c>
      <c r="C18" s="18">
        <f>(40.0/B18*100)</f>
        <v/>
      </c>
      <c r="D18" s="19" t="n">
        <v>5492</v>
      </c>
      <c r="E18" s="18" t="n">
        <v>5.40014259</v>
      </c>
      <c r="F18" s="20" t="n">
        <v>0.33836714</v>
      </c>
      <c r="G18" s="18" t="n">
        <v>21.52873995</v>
      </c>
      <c r="H18" s="20" t="n">
        <v>0.73711977</v>
      </c>
      <c r="I18" s="18" t="n">
        <v>45.81705896</v>
      </c>
      <c r="J18" s="20" t="n">
        <v>1.00903145</v>
      </c>
      <c r="K18" s="18" t="n">
        <v>18.91516845</v>
      </c>
      <c r="L18" s="20" t="n">
        <v>0.60989658</v>
      </c>
      <c r="M18" s="18" t="n">
        <v>1.16433953</v>
      </c>
      <c r="N18" s="20" t="n">
        <v>0.19354156</v>
      </c>
      <c r="O18" s="18" t="s">
        <v>182</v>
      </c>
      <c r="P18" s="20" t="s">
        <v>182</v>
      </c>
      <c r="Q18" s="18" t="n">
        <v>0</v>
      </c>
      <c r="R18" s="20" t="n">
        <v>0</v>
      </c>
      <c r="S18" s="18" t="n">
        <v>0</v>
      </c>
      <c r="T18" s="20" t="n">
        <v>0</v>
      </c>
      <c r="U18" s="18" t="n">
        <v>7.17455051</v>
      </c>
      <c r="V18" s="20" t="n">
        <v>0.85530971</v>
      </c>
    </row>
    <row r="19" spans="1:22">
      <c r="A19" s="15" t="s">
        <v>194</v>
      </c>
      <c r="B19" s="17" t="n">
        <v>5658</v>
      </c>
      <c r="C19" s="18">
        <f>(225.0/B19*100)</f>
        <v/>
      </c>
      <c r="D19" s="19" t="n">
        <v>5433</v>
      </c>
      <c r="E19" s="18" t="n">
        <v>18.71059811</v>
      </c>
      <c r="F19" s="20" t="n">
        <v>0.61392829</v>
      </c>
      <c r="G19" s="18" t="n">
        <v>36.60292134</v>
      </c>
      <c r="H19" s="20" t="n">
        <v>0.7310402499999999</v>
      </c>
      <c r="I19" s="18" t="n">
        <v>27.49400733</v>
      </c>
      <c r="J19" s="20" t="n">
        <v>0.74116427</v>
      </c>
      <c r="K19" s="18" t="n">
        <v>10.58767383</v>
      </c>
      <c r="L19" s="20" t="n">
        <v>0.49279504</v>
      </c>
      <c r="M19" s="18" t="n">
        <v>0.65503166</v>
      </c>
      <c r="N19" s="20" t="n">
        <v>0.13594505</v>
      </c>
      <c r="O19" s="18" t="s">
        <v>182</v>
      </c>
      <c r="P19" s="20" t="s">
        <v>182</v>
      </c>
      <c r="Q19" s="18" t="n">
        <v>0</v>
      </c>
      <c r="R19" s="20" t="n">
        <v>0</v>
      </c>
      <c r="S19" s="18" t="n">
        <v>0</v>
      </c>
      <c r="T19" s="20" t="n">
        <v>0</v>
      </c>
      <c r="U19" s="18" t="n">
        <v>5.94976772</v>
      </c>
      <c r="V19" s="20" t="n">
        <v>0.5438078200000001</v>
      </c>
    </row>
    <row r="20" spans="1:22">
      <c r="A20" s="15" t="s">
        <v>195</v>
      </c>
      <c r="B20" s="17" t="n">
        <v>3371</v>
      </c>
      <c r="C20" s="18">
        <f>(81.0/B20*100)</f>
        <v/>
      </c>
      <c r="D20" s="19" t="n">
        <v>3290</v>
      </c>
      <c r="E20" s="18" t="n">
        <v>5.18677921</v>
      </c>
      <c r="F20" s="20" t="n">
        <v>0.41099268</v>
      </c>
      <c r="G20" s="18" t="n">
        <v>21.56370854</v>
      </c>
      <c r="H20" s="20" t="n">
        <v>0.70055752</v>
      </c>
      <c r="I20" s="18" t="n">
        <v>46.0483795</v>
      </c>
      <c r="J20" s="20" t="n">
        <v>0.78711796</v>
      </c>
      <c r="K20" s="18" t="n">
        <v>19.73890625</v>
      </c>
      <c r="L20" s="20" t="n">
        <v>0.65172682</v>
      </c>
      <c r="M20" s="18" t="n">
        <v>0</v>
      </c>
      <c r="N20" s="20" t="n">
        <v>0</v>
      </c>
      <c r="O20" s="18" t="s">
        <v>182</v>
      </c>
      <c r="P20" s="20" t="s">
        <v>182</v>
      </c>
      <c r="Q20" s="18" t="n">
        <v>0</v>
      </c>
      <c r="R20" s="20" t="n">
        <v>0</v>
      </c>
      <c r="S20" s="18" t="n">
        <v>0</v>
      </c>
      <c r="T20" s="20" t="n">
        <v>0</v>
      </c>
      <c r="U20" s="18" t="n">
        <v>7.4622265</v>
      </c>
      <c r="V20" s="20" t="n">
        <v>0.4331462</v>
      </c>
    </row>
    <row r="21" spans="1:22">
      <c r="A21" s="15" t="s">
        <v>196</v>
      </c>
      <c r="B21" s="17" t="n">
        <v>5741</v>
      </c>
      <c r="C21" s="18">
        <f>(102.0/B21*100)</f>
        <v/>
      </c>
      <c r="D21" s="19" t="n">
        <v>5639</v>
      </c>
      <c r="E21" s="18" t="n">
        <v>1.88861642</v>
      </c>
      <c r="F21" s="20" t="n">
        <v>0.18846895</v>
      </c>
      <c r="G21" s="18" t="n">
        <v>16.89315825</v>
      </c>
      <c r="H21" s="20" t="n">
        <v>0.51387303</v>
      </c>
      <c r="I21" s="18" t="n">
        <v>52.8935195</v>
      </c>
      <c r="J21" s="20" t="n">
        <v>0.70556841</v>
      </c>
      <c r="K21" s="18" t="n">
        <v>24.49530114</v>
      </c>
      <c r="L21" s="20" t="n">
        <v>0.5813171499999999</v>
      </c>
      <c r="M21" s="18" t="n">
        <v>0.1827695</v>
      </c>
      <c r="N21" s="20" t="n">
        <v>0.05724875</v>
      </c>
      <c r="O21" s="18" t="s">
        <v>182</v>
      </c>
      <c r="P21" s="20" t="s">
        <v>182</v>
      </c>
      <c r="Q21" s="18" t="n">
        <v>0</v>
      </c>
      <c r="R21" s="20" t="n">
        <v>0</v>
      </c>
      <c r="S21" s="18" t="n">
        <v>0</v>
      </c>
      <c r="T21" s="20" t="n">
        <v>0</v>
      </c>
      <c r="U21" s="18" t="n">
        <v>3.64663519</v>
      </c>
      <c r="V21" s="20" t="n">
        <v>0.29416702</v>
      </c>
    </row>
    <row r="22" spans="1:22">
      <c r="A22" s="15" t="s">
        <v>197</v>
      </c>
      <c r="B22" s="17" t="n">
        <v>6598</v>
      </c>
      <c r="C22" s="18">
        <f>(105.0/B22*100)</f>
        <v/>
      </c>
      <c r="D22" s="19" t="n">
        <v>6493</v>
      </c>
      <c r="E22" s="18" t="n">
        <v>12.30258976</v>
      </c>
      <c r="F22" s="20" t="n">
        <v>0.6904572</v>
      </c>
      <c r="G22" s="18" t="n">
        <v>25.86361306</v>
      </c>
      <c r="H22" s="20" t="n">
        <v>0.89165867</v>
      </c>
      <c r="I22" s="18" t="n">
        <v>27.99133424</v>
      </c>
      <c r="J22" s="20" t="n">
        <v>0.84281516</v>
      </c>
      <c r="K22" s="18" t="n">
        <v>13.85505642</v>
      </c>
      <c r="L22" s="20" t="n">
        <v>0.56123616</v>
      </c>
      <c r="M22" s="18" t="n">
        <v>2.36029315</v>
      </c>
      <c r="N22" s="20" t="n">
        <v>0.31596072</v>
      </c>
      <c r="O22" s="18" t="s">
        <v>182</v>
      </c>
      <c r="P22" s="20" t="s">
        <v>182</v>
      </c>
      <c r="Q22" s="18" t="n">
        <v>10.39146256</v>
      </c>
      <c r="R22" s="20" t="n">
        <v>1.34177736</v>
      </c>
      <c r="S22" s="18" t="n">
        <v>0</v>
      </c>
      <c r="T22" s="20" t="n">
        <v>0</v>
      </c>
      <c r="U22" s="18" t="n">
        <v>7.23565082</v>
      </c>
      <c r="V22" s="20" t="n">
        <v>0.68814414</v>
      </c>
    </row>
    <row r="23" spans="1:22">
      <c r="A23" s="15" t="s">
        <v>198</v>
      </c>
      <c r="B23" s="17" t="n">
        <v>11583</v>
      </c>
      <c r="C23" s="18">
        <f>(549.0/B23*100)</f>
        <v/>
      </c>
      <c r="D23" s="19" t="n">
        <v>11034</v>
      </c>
      <c r="E23" s="18" t="n">
        <v>5.54343542</v>
      </c>
      <c r="F23" s="20" t="n">
        <v>0.35232397</v>
      </c>
      <c r="G23" s="18" t="n">
        <v>20.44003962</v>
      </c>
      <c r="H23" s="20" t="n">
        <v>0.53197768</v>
      </c>
      <c r="I23" s="18" t="n">
        <v>47.87050002</v>
      </c>
      <c r="J23" s="20" t="n">
        <v>0.63265296</v>
      </c>
      <c r="K23" s="18" t="n">
        <v>18.07020755</v>
      </c>
      <c r="L23" s="20" t="n">
        <v>0.58532059</v>
      </c>
      <c r="M23" s="18" t="n">
        <v>0.42232466</v>
      </c>
      <c r="N23" s="20" t="n">
        <v>0.10190537</v>
      </c>
      <c r="O23" s="18" t="s">
        <v>182</v>
      </c>
      <c r="P23" s="20" t="s">
        <v>182</v>
      </c>
      <c r="Q23" s="18" t="n">
        <v>0</v>
      </c>
      <c r="R23" s="20" t="n">
        <v>0</v>
      </c>
      <c r="S23" s="18" t="n">
        <v>0</v>
      </c>
      <c r="T23" s="20" t="n">
        <v>0</v>
      </c>
      <c r="U23" s="18" t="n">
        <v>7.65349272</v>
      </c>
      <c r="V23" s="20" t="n">
        <v>0.50444213</v>
      </c>
    </row>
    <row r="24" spans="1:22">
      <c r="A24" s="15" t="s">
        <v>199</v>
      </c>
      <c r="B24" s="17" t="n">
        <v>6647</v>
      </c>
      <c r="C24" s="18">
        <f>(28.0/B24*100)</f>
        <v/>
      </c>
      <c r="D24" s="19" t="n">
        <v>6619</v>
      </c>
      <c r="E24" s="18" t="n">
        <v>27.42404275</v>
      </c>
      <c r="F24" s="20" t="n">
        <v>0.6743433599999999</v>
      </c>
      <c r="G24" s="18" t="n">
        <v>38.17741277</v>
      </c>
      <c r="H24" s="20" t="n">
        <v>0.6905185</v>
      </c>
      <c r="I24" s="18" t="n">
        <v>21.86953539</v>
      </c>
      <c r="J24" s="20" t="n">
        <v>0.5349895</v>
      </c>
      <c r="K24" s="18" t="n">
        <v>9.47320435</v>
      </c>
      <c r="L24" s="20" t="n">
        <v>0.4355062</v>
      </c>
      <c r="M24" s="18" t="n">
        <v>0.74373947</v>
      </c>
      <c r="N24" s="20" t="n">
        <v>0.13576108</v>
      </c>
      <c r="O24" s="18" t="s">
        <v>182</v>
      </c>
      <c r="P24" s="20" t="s">
        <v>182</v>
      </c>
      <c r="Q24" s="18" t="n">
        <v>0</v>
      </c>
      <c r="R24" s="20" t="n">
        <v>0</v>
      </c>
      <c r="S24" s="18" t="n">
        <v>0</v>
      </c>
      <c r="T24" s="20" t="n">
        <v>0</v>
      </c>
      <c r="U24" s="18" t="n">
        <v>2.31206527</v>
      </c>
      <c r="V24" s="20" t="n">
        <v>0.31920017</v>
      </c>
    </row>
    <row r="25" spans="1:22">
      <c r="A25" s="15" t="s">
        <v>200</v>
      </c>
      <c r="B25" s="17" t="n">
        <v>5581</v>
      </c>
      <c r="C25" s="18">
        <f>(28.0/B25*100)</f>
        <v/>
      </c>
      <c r="D25" s="19" t="n">
        <v>5553</v>
      </c>
      <c r="E25" s="18" t="n">
        <v>11.77526259</v>
      </c>
      <c r="F25" s="20" t="n">
        <v>0.51935031</v>
      </c>
      <c r="G25" s="18" t="n">
        <v>25.94197217</v>
      </c>
      <c r="H25" s="20" t="n">
        <v>0.6121989</v>
      </c>
      <c r="I25" s="18" t="n">
        <v>51.00114951</v>
      </c>
      <c r="J25" s="20" t="n">
        <v>0.62371119</v>
      </c>
      <c r="K25" s="18" t="n">
        <v>10.04637404</v>
      </c>
      <c r="L25" s="20" t="n">
        <v>0.47568545</v>
      </c>
      <c r="M25" s="18" t="n">
        <v>0.26888821</v>
      </c>
      <c r="N25" s="20" t="n">
        <v>0.07687529999999999</v>
      </c>
      <c r="O25" s="18" t="s">
        <v>182</v>
      </c>
      <c r="P25" s="20" t="s">
        <v>182</v>
      </c>
      <c r="Q25" s="18" t="n">
        <v>0</v>
      </c>
      <c r="R25" s="20" t="n">
        <v>0</v>
      </c>
      <c r="S25" s="18" t="n">
        <v>0</v>
      </c>
      <c r="T25" s="20" t="n">
        <v>0</v>
      </c>
      <c r="U25" s="18" t="n">
        <v>0.96635349</v>
      </c>
      <c r="V25" s="20" t="n">
        <v>0.16241281</v>
      </c>
    </row>
    <row r="26" spans="1:22">
      <c r="A26" s="15" t="s">
        <v>201</v>
      </c>
      <c r="B26" s="17" t="n">
        <v>4869</v>
      </c>
      <c r="C26" s="18">
        <f>(113.0/B26*100)</f>
        <v/>
      </c>
      <c r="D26" s="19" t="n">
        <v>4756</v>
      </c>
      <c r="E26" s="18" t="n">
        <v>6.02693492</v>
      </c>
      <c r="F26" s="20" t="n">
        <v>0.35982714</v>
      </c>
      <c r="G26" s="18" t="n">
        <v>19.09952845</v>
      </c>
      <c r="H26" s="20" t="n">
        <v>0.6672592000000001</v>
      </c>
      <c r="I26" s="18" t="n">
        <v>53.87727224</v>
      </c>
      <c r="J26" s="20" t="n">
        <v>0.86796182</v>
      </c>
      <c r="K26" s="18" t="n">
        <v>17.8630788</v>
      </c>
      <c r="L26" s="20" t="n">
        <v>0.63641245</v>
      </c>
      <c r="M26" s="18" t="n">
        <v>0</v>
      </c>
      <c r="N26" s="20" t="n">
        <v>0</v>
      </c>
      <c r="O26" s="18" t="s">
        <v>182</v>
      </c>
      <c r="P26" s="20" t="s">
        <v>182</v>
      </c>
      <c r="Q26" s="18" t="n">
        <v>0</v>
      </c>
      <c r="R26" s="20" t="n">
        <v>0</v>
      </c>
      <c r="S26" s="18" t="n">
        <v>0</v>
      </c>
      <c r="T26" s="20" t="n">
        <v>0</v>
      </c>
      <c r="U26" s="18" t="n">
        <v>3.13318559</v>
      </c>
      <c r="V26" s="20" t="n">
        <v>0.28102513</v>
      </c>
    </row>
    <row r="27" spans="1:22">
      <c r="A27" s="15" t="s">
        <v>202</v>
      </c>
      <c r="B27" s="17" t="n">
        <v>5299</v>
      </c>
      <c r="C27" s="18">
        <f>(225.0/B27*100)</f>
        <v/>
      </c>
      <c r="D27" s="19" t="n">
        <v>5074</v>
      </c>
      <c r="E27" s="18" t="n">
        <v>7.32388389</v>
      </c>
      <c r="F27" s="20" t="n">
        <v>0.28100276</v>
      </c>
      <c r="G27" s="18" t="n">
        <v>25.77232882</v>
      </c>
      <c r="H27" s="20" t="n">
        <v>0.62347451</v>
      </c>
      <c r="I27" s="18" t="n">
        <v>34.42511556</v>
      </c>
      <c r="J27" s="20" t="n">
        <v>0.64178863</v>
      </c>
      <c r="K27" s="18" t="n">
        <v>19.58859685</v>
      </c>
      <c r="L27" s="20" t="n">
        <v>0.54200998</v>
      </c>
      <c r="M27" s="18" t="n">
        <v>1.22020035</v>
      </c>
      <c r="N27" s="20" t="n">
        <v>0.1374423</v>
      </c>
      <c r="O27" s="18" t="s">
        <v>182</v>
      </c>
      <c r="P27" s="20" t="s">
        <v>182</v>
      </c>
      <c r="Q27" s="18" t="n">
        <v>0</v>
      </c>
      <c r="R27" s="20" t="n">
        <v>0</v>
      </c>
      <c r="S27" s="18" t="n">
        <v>0</v>
      </c>
      <c r="T27" s="20" t="n">
        <v>0</v>
      </c>
      <c r="U27" s="18" t="n">
        <v>11.66987454</v>
      </c>
      <c r="V27" s="20" t="n">
        <v>0.43562977</v>
      </c>
    </row>
    <row r="28" spans="1:22">
      <c r="A28" s="15" t="s">
        <v>203</v>
      </c>
      <c r="B28" s="17" t="n">
        <v>7568</v>
      </c>
      <c r="C28" s="18">
        <f>(150.0/B28*100)</f>
        <v/>
      </c>
      <c r="D28" s="19" t="n">
        <v>7418</v>
      </c>
      <c r="E28" s="18" t="n">
        <v>8.46697221</v>
      </c>
      <c r="F28" s="20" t="n">
        <v>0.38684516</v>
      </c>
      <c r="G28" s="18" t="n">
        <v>23.63354684</v>
      </c>
      <c r="H28" s="20" t="n">
        <v>0.65548563</v>
      </c>
      <c r="I28" s="18" t="n">
        <v>45.89834519</v>
      </c>
      <c r="J28" s="20" t="n">
        <v>0.65997563</v>
      </c>
      <c r="K28" s="18" t="n">
        <v>17.00282697</v>
      </c>
      <c r="L28" s="20" t="n">
        <v>0.59533015</v>
      </c>
      <c r="M28" s="18" t="n">
        <v>2.26710548</v>
      </c>
      <c r="N28" s="20" t="n">
        <v>0.33186049</v>
      </c>
      <c r="O28" s="18" t="s">
        <v>182</v>
      </c>
      <c r="P28" s="20" t="s">
        <v>182</v>
      </c>
      <c r="Q28" s="18" t="n">
        <v>0</v>
      </c>
      <c r="R28" s="20" t="n">
        <v>0</v>
      </c>
      <c r="S28" s="18" t="n">
        <v>0</v>
      </c>
      <c r="T28" s="20" t="n">
        <v>0</v>
      </c>
      <c r="U28" s="18" t="n">
        <v>2.73120332</v>
      </c>
      <c r="V28" s="20" t="n">
        <v>0.41688454</v>
      </c>
    </row>
    <row r="29" spans="1:22">
      <c r="A29" s="15" t="s">
        <v>204</v>
      </c>
      <c r="B29" s="17" t="n">
        <v>5385</v>
      </c>
      <c r="C29" s="18">
        <f>(37.0/B29*100)</f>
        <v/>
      </c>
      <c r="D29" s="19" t="n">
        <v>5348</v>
      </c>
      <c r="E29" s="18" t="n">
        <v>2.89858195</v>
      </c>
      <c r="F29" s="20" t="n">
        <v>0.19997511</v>
      </c>
      <c r="G29" s="18" t="n">
        <v>16.39496817</v>
      </c>
      <c r="H29" s="20" t="n">
        <v>0.5664966299999999</v>
      </c>
      <c r="I29" s="18" t="n">
        <v>53.27261658</v>
      </c>
      <c r="J29" s="20" t="n">
        <v>0.690766</v>
      </c>
      <c r="K29" s="18" t="n">
        <v>22.36441908</v>
      </c>
      <c r="L29" s="20" t="n">
        <v>0.71278685</v>
      </c>
      <c r="M29" s="18" t="n">
        <v>0.11230563</v>
      </c>
      <c r="N29" s="20" t="n">
        <v>0.03615354</v>
      </c>
      <c r="O29" s="18" t="s">
        <v>182</v>
      </c>
      <c r="P29" s="20" t="s">
        <v>182</v>
      </c>
      <c r="Q29" s="18" t="n">
        <v>2.76962022</v>
      </c>
      <c r="R29" s="20" t="n">
        <v>0.2415476</v>
      </c>
      <c r="S29" s="18" t="n">
        <v>0</v>
      </c>
      <c r="T29" s="20" t="n">
        <v>0</v>
      </c>
      <c r="U29" s="18" t="n">
        <v>2.18748837</v>
      </c>
      <c r="V29" s="20" t="n">
        <v>0.27452662</v>
      </c>
    </row>
    <row r="30" spans="1:22">
      <c r="A30" s="15" t="s">
        <v>205</v>
      </c>
      <c r="B30" s="17" t="n">
        <v>4520</v>
      </c>
      <c r="C30" s="18">
        <f>(641.0/B30*100)</f>
        <v/>
      </c>
      <c r="D30" s="19" t="n">
        <v>3879</v>
      </c>
      <c r="E30" s="18" t="n">
        <v>3.77856853</v>
      </c>
      <c r="F30" s="20" t="n">
        <v>0.34260762</v>
      </c>
      <c r="G30" s="18" t="n">
        <v>22.43748987</v>
      </c>
      <c r="H30" s="20" t="n">
        <v>0.77485277</v>
      </c>
      <c r="I30" s="18" t="n">
        <v>46.50818294</v>
      </c>
      <c r="J30" s="20" t="n">
        <v>0.8578227899999999</v>
      </c>
      <c r="K30" s="18" t="n">
        <v>18.56850528</v>
      </c>
      <c r="L30" s="20" t="n">
        <v>0.61294128</v>
      </c>
      <c r="M30" s="18" t="n">
        <v>0.82068556</v>
      </c>
      <c r="N30" s="20" t="n">
        <v>0.15890808</v>
      </c>
      <c r="O30" s="18" t="s">
        <v>182</v>
      </c>
      <c r="P30" s="20" t="s">
        <v>182</v>
      </c>
      <c r="Q30" s="18" t="n">
        <v>0</v>
      </c>
      <c r="R30" s="20" t="n">
        <v>0</v>
      </c>
      <c r="S30" s="18" t="n">
        <v>0</v>
      </c>
      <c r="T30" s="20" t="n">
        <v>0</v>
      </c>
      <c r="U30" s="18" t="n">
        <v>7.88656782</v>
      </c>
      <c r="V30" s="20" t="n">
        <v>0.6652605700000001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8.66099934</v>
      </c>
      <c r="F32" s="20" t="n">
        <v>0.48483795</v>
      </c>
      <c r="G32" s="18" t="n">
        <v>29.83530612</v>
      </c>
      <c r="H32" s="20" t="n">
        <v>0.81695383</v>
      </c>
      <c r="I32" s="18" t="n">
        <v>43.46913596</v>
      </c>
      <c r="J32" s="20" t="n">
        <v>0.93623794</v>
      </c>
      <c r="K32" s="18" t="n">
        <v>14.77091287</v>
      </c>
      <c r="L32" s="20" t="n">
        <v>0.6004523</v>
      </c>
      <c r="M32" s="18" t="n">
        <v>0.34543745</v>
      </c>
      <c r="N32" s="20" t="n">
        <v>0.08415569000000001</v>
      </c>
      <c r="O32" s="18" t="s">
        <v>182</v>
      </c>
      <c r="P32" s="20" t="s">
        <v>182</v>
      </c>
      <c r="Q32" s="18" t="n">
        <v>0</v>
      </c>
      <c r="R32" s="20" t="n">
        <v>0</v>
      </c>
      <c r="S32" s="18" t="n">
        <v>0</v>
      </c>
      <c r="T32" s="20" t="n">
        <v>0</v>
      </c>
      <c r="U32" s="18" t="n">
        <v>2.91820825</v>
      </c>
      <c r="V32" s="20" t="n">
        <v>0.30735233</v>
      </c>
    </row>
    <row r="33" spans="1:22">
      <c r="A33" s="15" t="s">
        <v>208</v>
      </c>
      <c r="B33" s="17" t="n">
        <v>7325</v>
      </c>
      <c r="C33" s="18">
        <f>(260.0/B33*100)</f>
        <v/>
      </c>
      <c r="D33" s="19" t="n">
        <v>7065</v>
      </c>
      <c r="E33" s="18" t="n">
        <v>2.51156494</v>
      </c>
      <c r="F33" s="20" t="n">
        <v>0.21797319</v>
      </c>
      <c r="G33" s="18" t="n">
        <v>16.90987422</v>
      </c>
      <c r="H33" s="20" t="n">
        <v>0.46778055</v>
      </c>
      <c r="I33" s="18" t="n">
        <v>53.37259566</v>
      </c>
      <c r="J33" s="20" t="n">
        <v>0.6841828</v>
      </c>
      <c r="K33" s="18" t="n">
        <v>23.42622421</v>
      </c>
      <c r="L33" s="20" t="n">
        <v>0.54846745</v>
      </c>
      <c r="M33" s="18" t="n">
        <v>0.23192156</v>
      </c>
      <c r="N33" s="20" t="n">
        <v>0.06123738</v>
      </c>
      <c r="O33" s="18" t="s">
        <v>182</v>
      </c>
      <c r="P33" s="20" t="s">
        <v>182</v>
      </c>
      <c r="Q33" s="18" t="n">
        <v>0</v>
      </c>
      <c r="R33" s="20" t="n">
        <v>0</v>
      </c>
      <c r="S33" s="18" t="n">
        <v>0</v>
      </c>
      <c r="T33" s="20" t="n">
        <v>0</v>
      </c>
      <c r="U33" s="18" t="n">
        <v>3.54781941</v>
      </c>
      <c r="V33" s="20" t="n">
        <v>0.33431249</v>
      </c>
    </row>
    <row r="34" spans="1:22">
      <c r="A34" s="15" t="s">
        <v>209</v>
      </c>
      <c r="B34" s="17" t="n">
        <v>6350</v>
      </c>
      <c r="C34" s="18">
        <f>(103.0/B34*100)</f>
        <v/>
      </c>
      <c r="D34" s="19" t="n">
        <v>6247</v>
      </c>
      <c r="E34" s="18" t="n">
        <v>6.70637609</v>
      </c>
      <c r="F34" s="20" t="n">
        <v>0.4056349</v>
      </c>
      <c r="G34" s="18" t="n">
        <v>26.85670319</v>
      </c>
      <c r="H34" s="20" t="n">
        <v>0.72961642</v>
      </c>
      <c r="I34" s="18" t="n">
        <v>43.03895192</v>
      </c>
      <c r="J34" s="20" t="n">
        <v>0.71411742</v>
      </c>
      <c r="K34" s="18" t="n">
        <v>12.84119454</v>
      </c>
      <c r="L34" s="20" t="n">
        <v>0.48895439</v>
      </c>
      <c r="M34" s="18" t="n">
        <v>1.16974322</v>
      </c>
      <c r="N34" s="20" t="n">
        <v>0.13839343</v>
      </c>
      <c r="O34" s="18" t="s">
        <v>182</v>
      </c>
      <c r="P34" s="20" t="s">
        <v>182</v>
      </c>
      <c r="Q34" s="18" t="n">
        <v>2.5870456</v>
      </c>
      <c r="R34" s="20" t="n">
        <v>0.53669858</v>
      </c>
      <c r="S34" s="18" t="n">
        <v>0</v>
      </c>
      <c r="T34" s="20" t="n">
        <v>0</v>
      </c>
      <c r="U34" s="18" t="n">
        <v>6.79998544</v>
      </c>
      <c r="V34" s="20" t="n">
        <v>0.58871012</v>
      </c>
    </row>
    <row r="35" spans="1:22">
      <c r="A35" s="15" t="s">
        <v>210</v>
      </c>
      <c r="B35" s="17" t="n">
        <v>6406</v>
      </c>
      <c r="C35" s="18">
        <f>(92.0/B35*100)</f>
        <v/>
      </c>
      <c r="D35" s="19" t="n">
        <v>6314</v>
      </c>
      <c r="E35" s="18" t="n">
        <v>4.84105077</v>
      </c>
      <c r="F35" s="20" t="n">
        <v>0.30744303</v>
      </c>
      <c r="G35" s="18" t="n">
        <v>22.37700857</v>
      </c>
      <c r="H35" s="20" t="n">
        <v>0.61623242</v>
      </c>
      <c r="I35" s="18" t="n">
        <v>49.18988406</v>
      </c>
      <c r="J35" s="20" t="n">
        <v>0.67622645</v>
      </c>
      <c r="K35" s="18" t="n">
        <v>16.72224057</v>
      </c>
      <c r="L35" s="20" t="n">
        <v>0.64338658</v>
      </c>
      <c r="M35" s="18" t="n">
        <v>0.53063084</v>
      </c>
      <c r="N35" s="20" t="n">
        <v>0.09346343</v>
      </c>
      <c r="O35" s="18" t="s">
        <v>182</v>
      </c>
      <c r="P35" s="20" t="s">
        <v>182</v>
      </c>
      <c r="Q35" s="18" t="n">
        <v>1.04648481</v>
      </c>
      <c r="R35" s="20" t="n">
        <v>0.05713219</v>
      </c>
      <c r="S35" s="18" t="n">
        <v>0</v>
      </c>
      <c r="T35" s="20" t="n">
        <v>0</v>
      </c>
      <c r="U35" s="18" t="n">
        <v>5.29270038</v>
      </c>
      <c r="V35" s="20" t="n">
        <v>0.29824523</v>
      </c>
    </row>
    <row r="36" spans="1:22">
      <c r="A36" s="15" t="s">
        <v>211</v>
      </c>
      <c r="B36" s="17" t="n">
        <v>6736</v>
      </c>
      <c r="C36" s="18">
        <f>(85.0/B36*100)</f>
        <v/>
      </c>
      <c r="D36" s="19" t="n">
        <v>6651</v>
      </c>
      <c r="E36" s="18" t="n">
        <v>5.47422415</v>
      </c>
      <c r="F36" s="20" t="n">
        <v>0.32427088</v>
      </c>
      <c r="G36" s="18" t="n">
        <v>24.35017033</v>
      </c>
      <c r="H36" s="20" t="n">
        <v>0.67042959</v>
      </c>
      <c r="I36" s="18" t="n">
        <v>44.5979067</v>
      </c>
      <c r="J36" s="20" t="n">
        <v>0.79310067</v>
      </c>
      <c r="K36" s="18" t="n">
        <v>20.44357001</v>
      </c>
      <c r="L36" s="20" t="n">
        <v>0.49709908</v>
      </c>
      <c r="M36" s="18" t="n">
        <v>0.41793332</v>
      </c>
      <c r="N36" s="20" t="n">
        <v>0.08177834</v>
      </c>
      <c r="O36" s="18" t="s">
        <v>182</v>
      </c>
      <c r="P36" s="20" t="s">
        <v>182</v>
      </c>
      <c r="Q36" s="18" t="n">
        <v>0</v>
      </c>
      <c r="R36" s="20" t="n">
        <v>0</v>
      </c>
      <c r="S36" s="18" t="n">
        <v>0</v>
      </c>
      <c r="T36" s="20" t="n">
        <v>0</v>
      </c>
      <c r="U36" s="18" t="n">
        <v>4.71619548</v>
      </c>
      <c r="V36" s="20" t="n">
        <v>0.36753781</v>
      </c>
    </row>
    <row r="37" spans="1:22">
      <c r="A37" s="15" t="s">
        <v>212</v>
      </c>
      <c r="B37" s="17" t="n">
        <v>5458</v>
      </c>
      <c r="C37" s="18">
        <f>(340.0/B37*100)</f>
        <v/>
      </c>
      <c r="D37" s="19" t="n">
        <v>5118</v>
      </c>
      <c r="E37" s="18" t="n">
        <v>4.63998714</v>
      </c>
      <c r="F37" s="20" t="n">
        <v>0.36130256</v>
      </c>
      <c r="G37" s="18" t="n">
        <v>16.0582317</v>
      </c>
      <c r="H37" s="20" t="n">
        <v>0.59124401</v>
      </c>
      <c r="I37" s="18" t="n">
        <v>45.02741715</v>
      </c>
      <c r="J37" s="20" t="n">
        <v>0.89115223</v>
      </c>
      <c r="K37" s="18" t="n">
        <v>21.93552868</v>
      </c>
      <c r="L37" s="20" t="n">
        <v>0.57191326</v>
      </c>
      <c r="M37" s="18" t="n">
        <v>0.79842259</v>
      </c>
      <c r="N37" s="20" t="n">
        <v>0.14163876</v>
      </c>
      <c r="O37" s="18" t="s">
        <v>182</v>
      </c>
      <c r="P37" s="20" t="s">
        <v>182</v>
      </c>
      <c r="Q37" s="18" t="n">
        <v>0</v>
      </c>
      <c r="R37" s="20" t="n">
        <v>0</v>
      </c>
      <c r="S37" s="18" t="n">
        <v>0</v>
      </c>
      <c r="T37" s="20" t="n">
        <v>0</v>
      </c>
      <c r="U37" s="18" t="n">
        <v>11.54041273</v>
      </c>
      <c r="V37" s="20" t="n">
        <v>0.9599294900000001</v>
      </c>
    </row>
    <row r="38" spans="1:22">
      <c r="A38" s="15" t="s">
        <v>213</v>
      </c>
      <c r="B38" s="17" t="n">
        <v>5860</v>
      </c>
      <c r="C38" s="18">
        <f>(76.0/B38*100)</f>
        <v/>
      </c>
      <c r="D38" s="19" t="n">
        <v>5784</v>
      </c>
      <c r="E38" s="18" t="n">
        <v>8.68132679</v>
      </c>
      <c r="F38" s="20" t="n">
        <v>0.39555825</v>
      </c>
      <c r="G38" s="18" t="n">
        <v>27.01069058</v>
      </c>
      <c r="H38" s="20" t="n">
        <v>0.63652323</v>
      </c>
      <c r="I38" s="18" t="n">
        <v>35.96806918</v>
      </c>
      <c r="J38" s="20" t="n">
        <v>0.62828785</v>
      </c>
      <c r="K38" s="18" t="n">
        <v>19.20977834</v>
      </c>
      <c r="L38" s="20" t="n">
        <v>0.60004223</v>
      </c>
      <c r="M38" s="18" t="n">
        <v>0.64006138</v>
      </c>
      <c r="N38" s="20" t="n">
        <v>0.12675269</v>
      </c>
      <c r="O38" s="18" t="s">
        <v>182</v>
      </c>
      <c r="P38" s="20" t="s">
        <v>182</v>
      </c>
      <c r="Q38" s="18" t="n">
        <v>0</v>
      </c>
      <c r="R38" s="20" t="n">
        <v>0</v>
      </c>
      <c r="S38" s="18" t="n">
        <v>0</v>
      </c>
      <c r="T38" s="20" t="n">
        <v>0</v>
      </c>
      <c r="U38" s="18" t="n">
        <v>8.490073730000001</v>
      </c>
      <c r="V38" s="20" t="n">
        <v>0.66652395</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3.39054005</v>
      </c>
      <c r="F40" s="20" t="n">
        <v>0.26652293</v>
      </c>
      <c r="G40" s="18" t="n">
        <v>20.82097178</v>
      </c>
      <c r="H40" s="20" t="n">
        <v>0.6952369900000001</v>
      </c>
      <c r="I40" s="18" t="n">
        <v>39.57864636</v>
      </c>
      <c r="J40" s="20" t="n">
        <v>0.75540195</v>
      </c>
      <c r="K40" s="18" t="n">
        <v>19.48956237</v>
      </c>
      <c r="L40" s="20" t="n">
        <v>0.5875829</v>
      </c>
      <c r="M40" s="18" t="n">
        <v>0.41492253</v>
      </c>
      <c r="N40" s="20" t="n">
        <v>0.09637219</v>
      </c>
      <c r="O40" s="18" t="s">
        <v>182</v>
      </c>
      <c r="P40" s="20" t="s">
        <v>182</v>
      </c>
      <c r="Q40" s="18" t="n">
        <v>9.0302693</v>
      </c>
      <c r="R40" s="20" t="n">
        <v>0.20214227</v>
      </c>
      <c r="S40" s="18" t="n">
        <v>0</v>
      </c>
      <c r="T40" s="20" t="n">
        <v>0</v>
      </c>
      <c r="U40" s="18" t="n">
        <v>7.2750876</v>
      </c>
      <c r="V40" s="20" t="n">
        <v>0.83160694</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3.07071757</v>
      </c>
      <c r="F46" s="20" t="n">
        <v>0.2007026</v>
      </c>
      <c r="G46" s="18" t="n">
        <v>8.38057965</v>
      </c>
      <c r="H46" s="20" t="n">
        <v>0.35664552</v>
      </c>
      <c r="I46" s="18" t="n">
        <v>32.99183258</v>
      </c>
      <c r="J46" s="20" t="n">
        <v>0.77545931</v>
      </c>
      <c r="K46" s="18" t="n">
        <v>15.52311131</v>
      </c>
      <c r="L46" s="20" t="n">
        <v>0.48584954</v>
      </c>
      <c r="M46" s="18" t="n">
        <v>1.14579297</v>
      </c>
      <c r="N46" s="20" t="n">
        <v>0.10211763</v>
      </c>
      <c r="O46" s="18" t="s">
        <v>182</v>
      </c>
      <c r="P46" s="20" t="s">
        <v>182</v>
      </c>
      <c r="Q46" s="18" t="n">
        <v>0</v>
      </c>
      <c r="R46" s="20" t="n">
        <v>0</v>
      </c>
      <c r="S46" s="18" t="n">
        <v>0</v>
      </c>
      <c r="T46" s="20" t="n">
        <v>0</v>
      </c>
      <c r="U46" s="18" t="n">
        <v>38.88796592</v>
      </c>
      <c r="V46" s="20" t="n">
        <v>1.24287441</v>
      </c>
    </row>
    <row r="47" spans="1:22">
      <c r="A47" s="15" t="s">
        <v>222</v>
      </c>
      <c r="B47" s="17" t="n">
        <v>5928</v>
      </c>
      <c r="C47" s="18">
        <f>(227.0/B47*100)</f>
        <v/>
      </c>
      <c r="D47" s="19" t="n">
        <v>5701</v>
      </c>
      <c r="E47" s="18" t="n">
        <v>8.54486855</v>
      </c>
      <c r="F47" s="20" t="n">
        <v>0.3625739</v>
      </c>
      <c r="G47" s="18" t="n">
        <v>22.48753143</v>
      </c>
      <c r="H47" s="20" t="n">
        <v>0.73375349</v>
      </c>
      <c r="I47" s="18" t="n">
        <v>37.08418671</v>
      </c>
      <c r="J47" s="20" t="n">
        <v>0.91702036</v>
      </c>
      <c r="K47" s="18" t="n">
        <v>13.57784261</v>
      </c>
      <c r="L47" s="20" t="n">
        <v>0.5060554</v>
      </c>
      <c r="M47" s="18" t="n">
        <v>1.45530951</v>
      </c>
      <c r="N47" s="20" t="n">
        <v>0.18984816</v>
      </c>
      <c r="O47" s="18" t="s">
        <v>182</v>
      </c>
      <c r="P47" s="20" t="s">
        <v>182</v>
      </c>
      <c r="Q47" s="18" t="n">
        <v>0</v>
      </c>
      <c r="R47" s="20" t="n">
        <v>0</v>
      </c>
      <c r="S47" s="18" t="n">
        <v>0</v>
      </c>
      <c r="T47" s="20" t="n">
        <v>0</v>
      </c>
      <c r="U47" s="18" t="n">
        <v>16.85026119</v>
      </c>
      <c r="V47" s="20" t="n">
        <v>1.17853554</v>
      </c>
    </row>
    <row r="48" spans="1:22">
      <c r="A48" s="15" t="s">
        <v>223</v>
      </c>
      <c r="B48" s="17" t="n">
        <v>9841</v>
      </c>
      <c r="C48" s="18">
        <f>(19.0/B48*100)</f>
        <v/>
      </c>
      <c r="D48" s="19" t="n">
        <v>9822</v>
      </c>
      <c r="E48" s="18" t="n">
        <v>8.18828135</v>
      </c>
      <c r="F48" s="20" t="n">
        <v>0.36986263</v>
      </c>
      <c r="G48" s="18" t="n">
        <v>33.19350946</v>
      </c>
      <c r="H48" s="20" t="n">
        <v>0.72141857</v>
      </c>
      <c r="I48" s="18" t="n">
        <v>43.3076414</v>
      </c>
      <c r="J48" s="20" t="n">
        <v>0.66919505</v>
      </c>
      <c r="K48" s="18" t="n">
        <v>11.13364357</v>
      </c>
      <c r="L48" s="20" t="n">
        <v>0.42524157</v>
      </c>
      <c r="M48" s="18" t="n">
        <v>2.15559195</v>
      </c>
      <c r="N48" s="20" t="n">
        <v>0.33339127</v>
      </c>
      <c r="O48" s="18" t="s">
        <v>182</v>
      </c>
      <c r="P48" s="20" t="s">
        <v>182</v>
      </c>
      <c r="Q48" s="18" t="n">
        <v>0</v>
      </c>
      <c r="R48" s="20" t="n">
        <v>0</v>
      </c>
      <c r="S48" s="18" t="n">
        <v>0</v>
      </c>
      <c r="T48" s="20" t="n">
        <v>0</v>
      </c>
      <c r="U48" s="18" t="n">
        <v>2.02133227</v>
      </c>
      <c r="V48" s="20" t="n">
        <v>0.44326196</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6.90333469</v>
      </c>
      <c r="F50" s="20" t="n">
        <v>0.37955653</v>
      </c>
      <c r="G50" s="18" t="n">
        <v>16.64256533</v>
      </c>
      <c r="H50" s="20" t="n">
        <v>0.48587483</v>
      </c>
      <c r="I50" s="18" t="n">
        <v>45.46777282</v>
      </c>
      <c r="J50" s="20" t="n">
        <v>0.8556076500000001</v>
      </c>
      <c r="K50" s="18" t="n">
        <v>20.95924891</v>
      </c>
      <c r="L50" s="20" t="n">
        <v>0.57120705</v>
      </c>
      <c r="M50" s="18" t="n">
        <v>1.76699706</v>
      </c>
      <c r="N50" s="20" t="n">
        <v>0.2676775</v>
      </c>
      <c r="O50" s="18" t="s">
        <v>182</v>
      </c>
      <c r="P50" s="20" t="s">
        <v>182</v>
      </c>
      <c r="Q50" s="18" t="n">
        <v>0</v>
      </c>
      <c r="R50" s="20" t="n">
        <v>0</v>
      </c>
      <c r="S50" s="18" t="n">
        <v>0</v>
      </c>
      <c r="T50" s="20" t="n">
        <v>0</v>
      </c>
      <c r="U50" s="18" t="n">
        <v>8.260081189999999</v>
      </c>
      <c r="V50" s="20" t="n">
        <v>0.72185037</v>
      </c>
    </row>
    <row r="51" spans="1:22">
      <c r="A51" s="15" t="s">
        <v>226</v>
      </c>
      <c r="B51" s="17" t="n">
        <v>6866</v>
      </c>
      <c r="C51" s="18">
        <f>(116.0/B51*100)</f>
        <v/>
      </c>
      <c r="D51" s="19" t="n">
        <v>6750</v>
      </c>
      <c r="E51" s="18" t="n">
        <v>3.77675569</v>
      </c>
      <c r="F51" s="20" t="n">
        <v>0.27722534</v>
      </c>
      <c r="G51" s="18" t="n">
        <v>7.06412055</v>
      </c>
      <c r="H51" s="20" t="n">
        <v>0.35878263</v>
      </c>
      <c r="I51" s="18" t="n">
        <v>40.56943993</v>
      </c>
      <c r="J51" s="20" t="n">
        <v>1.03996716</v>
      </c>
      <c r="K51" s="18" t="n">
        <v>25.30658985</v>
      </c>
      <c r="L51" s="20" t="n">
        <v>0.78696328</v>
      </c>
      <c r="M51" s="18" t="n">
        <v>0.5829354</v>
      </c>
      <c r="N51" s="20" t="n">
        <v>0.10103223</v>
      </c>
      <c r="O51" s="18" t="s">
        <v>182</v>
      </c>
      <c r="P51" s="20" t="s">
        <v>182</v>
      </c>
      <c r="Q51" s="18" t="n">
        <v>10.58020749</v>
      </c>
      <c r="R51" s="20" t="n">
        <v>0.61245387</v>
      </c>
      <c r="S51" s="18" t="n">
        <v>0</v>
      </c>
      <c r="T51" s="20" t="n">
        <v>0</v>
      </c>
      <c r="U51" s="18" t="n">
        <v>12.11995109</v>
      </c>
      <c r="V51" s="20" t="n">
        <v>1.31194948</v>
      </c>
    </row>
    <row r="52" spans="1:22">
      <c r="A52" s="15" t="s">
        <v>227</v>
      </c>
      <c r="B52" s="17" t="n">
        <v>5809</v>
      </c>
      <c r="C52" s="18">
        <f>(126.0/B52*100)</f>
        <v/>
      </c>
      <c r="D52" s="19" t="n">
        <v>5683</v>
      </c>
      <c r="E52" s="18" t="n">
        <v>8.03183114</v>
      </c>
      <c r="F52" s="20" t="n">
        <v>0.3639619</v>
      </c>
      <c r="G52" s="18" t="n">
        <v>30.58355632</v>
      </c>
      <c r="H52" s="20" t="n">
        <v>0.70187458</v>
      </c>
      <c r="I52" s="18" t="n">
        <v>41.18887241</v>
      </c>
      <c r="J52" s="20" t="n">
        <v>0.71032177</v>
      </c>
      <c r="K52" s="18" t="n">
        <v>14.81503289</v>
      </c>
      <c r="L52" s="20" t="n">
        <v>0.57115781</v>
      </c>
      <c r="M52" s="18" t="n">
        <v>0.34101016</v>
      </c>
      <c r="N52" s="20" t="n">
        <v>0.08857619</v>
      </c>
      <c r="O52" s="18" t="s">
        <v>182</v>
      </c>
      <c r="P52" s="20" t="s">
        <v>182</v>
      </c>
      <c r="Q52" s="18" t="n">
        <v>0</v>
      </c>
      <c r="R52" s="20" t="n">
        <v>0</v>
      </c>
      <c r="S52" s="18" t="n">
        <v>0</v>
      </c>
      <c r="T52" s="20" t="n">
        <v>0</v>
      </c>
      <c r="U52" s="18" t="n">
        <v>5.03969708</v>
      </c>
      <c r="V52" s="20" t="n">
        <v>0.50457353</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9.43712837</v>
      </c>
      <c r="F54" s="20" t="n">
        <v>0.53538465</v>
      </c>
      <c r="G54" s="18" t="n">
        <v>9.62371149</v>
      </c>
      <c r="H54" s="20" t="n">
        <v>0.53109145</v>
      </c>
      <c r="I54" s="18" t="n">
        <v>35.55084175</v>
      </c>
      <c r="J54" s="20" t="n">
        <v>0.90256271</v>
      </c>
      <c r="K54" s="18" t="n">
        <v>26.64641622</v>
      </c>
      <c r="L54" s="20" t="n">
        <v>0.97000897</v>
      </c>
      <c r="M54" s="18" t="n">
        <v>3.39831162</v>
      </c>
      <c r="N54" s="20" t="n">
        <v>0.32769352</v>
      </c>
      <c r="O54" s="18" t="s">
        <v>182</v>
      </c>
      <c r="P54" s="20" t="s">
        <v>182</v>
      </c>
      <c r="Q54" s="18" t="n">
        <v>0</v>
      </c>
      <c r="R54" s="20" t="n">
        <v>0</v>
      </c>
      <c r="S54" s="18" t="n">
        <v>0</v>
      </c>
      <c r="T54" s="20" t="n">
        <v>0</v>
      </c>
      <c r="U54" s="18" t="n">
        <v>15.34359055</v>
      </c>
      <c r="V54" s="20" t="n">
        <v>0.98433887</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4.56950092</v>
      </c>
      <c r="F56" s="20" t="n">
        <v>0.31868201</v>
      </c>
      <c r="G56" s="18" t="n">
        <v>24.6053685</v>
      </c>
      <c r="H56" s="20" t="n">
        <v>0.5426384400000001</v>
      </c>
      <c r="I56" s="18" t="n">
        <v>51.95547263</v>
      </c>
      <c r="J56" s="20" t="n">
        <v>0.61549224</v>
      </c>
      <c r="K56" s="18" t="n">
        <v>16.79156213</v>
      </c>
      <c r="L56" s="20" t="n">
        <v>0.59007021</v>
      </c>
      <c r="M56" s="18" t="n">
        <v>0.86031267</v>
      </c>
      <c r="N56" s="20" t="n">
        <v>0.13753162</v>
      </c>
      <c r="O56" s="18" t="s">
        <v>182</v>
      </c>
      <c r="P56" s="20" t="s">
        <v>182</v>
      </c>
      <c r="Q56" s="18" t="n">
        <v>0</v>
      </c>
      <c r="R56" s="20" t="n">
        <v>0</v>
      </c>
      <c r="S56" s="18" t="n">
        <v>0</v>
      </c>
      <c r="T56" s="20" t="n">
        <v>0</v>
      </c>
      <c r="U56" s="18" t="n">
        <v>1.21778315</v>
      </c>
      <c r="V56" s="20" t="n">
        <v>0.25019669</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11.70121569</v>
      </c>
      <c r="F61" s="20" t="n">
        <v>0.54739031</v>
      </c>
      <c r="G61" s="18" t="n">
        <v>22.604427</v>
      </c>
      <c r="H61" s="20" t="n">
        <v>0.66104633</v>
      </c>
      <c r="I61" s="18" t="n">
        <v>40.47558976</v>
      </c>
      <c r="J61" s="20" t="n">
        <v>0.7826288300000001</v>
      </c>
      <c r="K61" s="18" t="n">
        <v>18.52340777</v>
      </c>
      <c r="L61" s="20" t="n">
        <v>0.5621216999999999</v>
      </c>
      <c r="M61" s="18" t="n">
        <v>1.11564783</v>
      </c>
      <c r="N61" s="20" t="n">
        <v>0.15894657</v>
      </c>
      <c r="O61" s="18" t="s">
        <v>182</v>
      </c>
      <c r="P61" s="20" t="s">
        <v>182</v>
      </c>
      <c r="Q61" s="18" t="n">
        <v>0</v>
      </c>
      <c r="R61" s="20" t="n">
        <v>0</v>
      </c>
      <c r="S61" s="18" t="n">
        <v>0</v>
      </c>
      <c r="T61" s="20" t="n">
        <v>0</v>
      </c>
      <c r="U61" s="18" t="n">
        <v>5.57971196</v>
      </c>
      <c r="V61" s="20" t="n">
        <v>0.64477291</v>
      </c>
    </row>
    <row r="62" spans="1:22">
      <c r="A62" s="15" t="s">
        <v>237</v>
      </c>
      <c r="B62" s="17" t="n">
        <v>4476</v>
      </c>
      <c r="C62" s="18">
        <f>(5.0/B62*100)</f>
        <v/>
      </c>
      <c r="D62" s="19" t="n">
        <v>4471</v>
      </c>
      <c r="E62" s="18" t="n">
        <v>1.68055367</v>
      </c>
      <c r="F62" s="20" t="n">
        <v>0.20906692</v>
      </c>
      <c r="G62" s="18" t="n">
        <v>13.29127812</v>
      </c>
      <c r="H62" s="20" t="n">
        <v>0.4487544</v>
      </c>
      <c r="I62" s="18" t="n">
        <v>59.8572985</v>
      </c>
      <c r="J62" s="20" t="n">
        <v>0.74172357</v>
      </c>
      <c r="K62" s="18" t="n">
        <v>23.35970299</v>
      </c>
      <c r="L62" s="20" t="n">
        <v>0.6488632600000001</v>
      </c>
      <c r="M62" s="18" t="n">
        <v>0.58527585</v>
      </c>
      <c r="N62" s="20" t="n">
        <v>0.13101018</v>
      </c>
      <c r="O62" s="18" t="s">
        <v>182</v>
      </c>
      <c r="P62" s="20" t="s">
        <v>182</v>
      </c>
      <c r="Q62" s="18" t="n">
        <v>0</v>
      </c>
      <c r="R62" s="20" t="n">
        <v>0</v>
      </c>
      <c r="S62" s="18" t="n">
        <v>0</v>
      </c>
      <c r="T62" s="20" t="n">
        <v>0</v>
      </c>
      <c r="U62" s="18" t="n">
        <v>1.22589088</v>
      </c>
      <c r="V62" s="20" t="n">
        <v>0.14503159</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5.29948558</v>
      </c>
      <c r="F67" s="20" t="n">
        <v>0.3446955</v>
      </c>
      <c r="G67" s="18" t="n">
        <v>13.18709418</v>
      </c>
      <c r="H67" s="20" t="n">
        <v>0.43239631</v>
      </c>
      <c r="I67" s="18" t="n">
        <v>48.04936667</v>
      </c>
      <c r="J67" s="20" t="n">
        <v>0.69551682</v>
      </c>
      <c r="K67" s="18" t="n">
        <v>23.27255843</v>
      </c>
      <c r="L67" s="20" t="n">
        <v>0.53980259</v>
      </c>
      <c r="M67" s="18" t="n">
        <v>4.53933848</v>
      </c>
      <c r="N67" s="20" t="n">
        <v>0.36892804</v>
      </c>
      <c r="O67" s="18" t="s">
        <v>182</v>
      </c>
      <c r="P67" s="20" t="s">
        <v>182</v>
      </c>
      <c r="Q67" s="18" t="n">
        <v>0</v>
      </c>
      <c r="R67" s="20" t="n">
        <v>0</v>
      </c>
      <c r="S67" s="18" t="n">
        <v>0</v>
      </c>
      <c r="T67" s="20" t="n">
        <v>0</v>
      </c>
      <c r="U67" s="18" t="n">
        <v>5.65215667</v>
      </c>
      <c r="V67" s="20" t="n">
        <v>0.35945344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5.86591454</v>
      </c>
      <c r="F70" s="20" t="n">
        <v>0.39897382</v>
      </c>
      <c r="G70" s="18" t="n">
        <v>24.89964743</v>
      </c>
      <c r="H70" s="20" t="n">
        <v>0.71630475</v>
      </c>
      <c r="I70" s="18" t="n">
        <v>49.57888409</v>
      </c>
      <c r="J70" s="20" t="n">
        <v>0.7811814500000001</v>
      </c>
      <c r="K70" s="18" t="n">
        <v>13.44955131</v>
      </c>
      <c r="L70" s="20" t="n">
        <v>0.5793016600000001</v>
      </c>
      <c r="M70" s="18" t="n">
        <v>0.78554432</v>
      </c>
      <c r="N70" s="20" t="n">
        <v>0.1032537</v>
      </c>
      <c r="O70" s="18" t="s">
        <v>182</v>
      </c>
      <c r="P70" s="20" t="s">
        <v>182</v>
      </c>
      <c r="Q70" s="18" t="n">
        <v>0</v>
      </c>
      <c r="R70" s="20" t="n">
        <v>0</v>
      </c>
      <c r="S70" s="18" t="n">
        <v>0</v>
      </c>
      <c r="T70" s="20" t="n">
        <v>0</v>
      </c>
      <c r="U70" s="18" t="n">
        <v>5.42045829</v>
      </c>
      <c r="V70" s="20" t="n">
        <v>0.56319834</v>
      </c>
    </row>
    <row r="71" spans="1:22">
      <c r="A71" s="15" t="s">
        <v>246</v>
      </c>
      <c r="B71" s="17" t="n">
        <v>6115</v>
      </c>
      <c r="C71" s="18">
        <f>(124.0/B71*100)</f>
        <v/>
      </c>
      <c r="D71" s="19" t="n">
        <v>5991</v>
      </c>
      <c r="E71" s="18" t="n">
        <v>2.93384081</v>
      </c>
      <c r="F71" s="20" t="n">
        <v>0.22185606</v>
      </c>
      <c r="G71" s="18" t="n">
        <v>16.3511717</v>
      </c>
      <c r="H71" s="20" t="n">
        <v>0.5044662600000001</v>
      </c>
      <c r="I71" s="18" t="n">
        <v>51.93968024</v>
      </c>
      <c r="J71" s="20" t="n">
        <v>0.78091767</v>
      </c>
      <c r="K71" s="18" t="n">
        <v>26.61969041</v>
      </c>
      <c r="L71" s="20" t="n">
        <v>0.61004498</v>
      </c>
      <c r="M71" s="18" t="n">
        <v>0.43902827</v>
      </c>
      <c r="N71" s="20" t="n">
        <v>0.07819717</v>
      </c>
      <c r="O71" s="18" t="s">
        <v>182</v>
      </c>
      <c r="P71" s="20" t="s">
        <v>182</v>
      </c>
      <c r="Q71" s="18" t="n">
        <v>0</v>
      </c>
      <c r="R71" s="20" t="n">
        <v>0</v>
      </c>
      <c r="S71" s="18" t="n">
        <v>0</v>
      </c>
      <c r="T71" s="20" t="n">
        <v>0</v>
      </c>
      <c r="U71" s="18" t="n">
        <v>1.71658857</v>
      </c>
      <c r="V71" s="20" t="n">
        <v>0.13929268</v>
      </c>
    </row>
    <row r="72" spans="1:22">
      <c r="A72" s="15" t="s">
        <v>247</v>
      </c>
      <c r="B72" s="17" t="n">
        <v>7708</v>
      </c>
      <c r="C72" s="18">
        <f>(9.0/B72*100)</f>
        <v/>
      </c>
      <c r="D72" s="19" t="n">
        <v>7699</v>
      </c>
      <c r="E72" s="18" t="n">
        <v>3.4133003</v>
      </c>
      <c r="F72" s="20" t="n">
        <v>0.19594416</v>
      </c>
      <c r="G72" s="18" t="n">
        <v>21.27046534</v>
      </c>
      <c r="H72" s="20" t="n">
        <v>0.47930086</v>
      </c>
      <c r="I72" s="18" t="n">
        <v>55.02730035</v>
      </c>
      <c r="J72" s="20" t="n">
        <v>0.54060782</v>
      </c>
      <c r="K72" s="18" t="n">
        <v>19.24606194</v>
      </c>
      <c r="L72" s="20" t="n">
        <v>0.49435856</v>
      </c>
      <c r="M72" s="18" t="n">
        <v>0.58568115</v>
      </c>
      <c r="N72" s="20" t="n">
        <v>0.09795208</v>
      </c>
      <c r="O72" s="18" t="s">
        <v>182</v>
      </c>
      <c r="P72" s="20" t="s">
        <v>182</v>
      </c>
      <c r="Q72" s="18" t="n">
        <v>0</v>
      </c>
      <c r="R72" s="20" t="n">
        <v>0</v>
      </c>
      <c r="S72" s="18" t="n">
        <v>0</v>
      </c>
      <c r="T72" s="20" t="n">
        <v>0</v>
      </c>
      <c r="U72" s="18" t="n">
        <v>0.45719092</v>
      </c>
      <c r="V72" s="20" t="n">
        <v>0.07828765</v>
      </c>
    </row>
    <row r="73" spans="1:22">
      <c r="A73" s="15" t="s">
        <v>248</v>
      </c>
      <c r="B73" s="17" t="n">
        <v>8249</v>
      </c>
      <c r="C73" s="18">
        <f>(262.0/B73*100)</f>
        <v/>
      </c>
      <c r="D73" s="19" t="n">
        <v>7987</v>
      </c>
      <c r="E73" s="18" t="n">
        <v>5.0180116</v>
      </c>
      <c r="F73" s="20" t="n">
        <v>0.38965544</v>
      </c>
      <c r="G73" s="18" t="n">
        <v>18.9471724</v>
      </c>
      <c r="H73" s="20" t="n">
        <v>0.53938424</v>
      </c>
      <c r="I73" s="18" t="n">
        <v>57.45477444</v>
      </c>
      <c r="J73" s="20" t="n">
        <v>0.66213405</v>
      </c>
      <c r="K73" s="18" t="n">
        <v>14.37339654</v>
      </c>
      <c r="L73" s="20" t="n">
        <v>0.42079452</v>
      </c>
      <c r="M73" s="18" t="n">
        <v>2.49551015</v>
      </c>
      <c r="N73" s="20" t="n">
        <v>0.25126283</v>
      </c>
      <c r="O73" s="18" t="s">
        <v>182</v>
      </c>
      <c r="P73" s="20" t="s">
        <v>182</v>
      </c>
      <c r="Q73" s="18" t="n">
        <v>0</v>
      </c>
      <c r="R73" s="20" t="n">
        <v>0</v>
      </c>
      <c r="S73" s="18" t="n">
        <v>0</v>
      </c>
      <c r="T73" s="20" t="n">
        <v>0</v>
      </c>
      <c r="U73" s="18" t="n">
        <v>1.71113487</v>
      </c>
      <c r="V73" s="20" t="n">
        <v>0.20770665</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7.41796302</v>
      </c>
      <c r="F77" s="20" t="n">
        <v>0.36416497</v>
      </c>
      <c r="G77" s="18" t="n">
        <v>15.63203437</v>
      </c>
      <c r="H77" s="20" t="n">
        <v>0.5975809399999999</v>
      </c>
      <c r="I77" s="18" t="n">
        <v>33.79019828</v>
      </c>
      <c r="J77" s="20" t="n">
        <v>0.71539191</v>
      </c>
      <c r="K77" s="18" t="n">
        <v>19.76431162</v>
      </c>
      <c r="L77" s="20" t="n">
        <v>0.5713177699999999</v>
      </c>
      <c r="M77" s="18" t="n">
        <v>0.99494008</v>
      </c>
      <c r="N77" s="20" t="n">
        <v>0.11786314</v>
      </c>
      <c r="O77" s="18" t="s">
        <v>182</v>
      </c>
      <c r="P77" s="20" t="s">
        <v>182</v>
      </c>
      <c r="Q77" s="18" t="n">
        <v>0</v>
      </c>
      <c r="R77" s="20" t="n">
        <v>0</v>
      </c>
      <c r="S77" s="18" t="n">
        <v>0</v>
      </c>
      <c r="T77" s="20" t="n">
        <v>0</v>
      </c>
      <c r="U77" s="18" t="n">
        <v>22.40055263</v>
      </c>
      <c r="V77" s="20" t="n">
        <v>1.02293674</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6.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357</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7.41737823</v>
      </c>
      <c r="F7" s="20" t="n">
        <v>0.2510287</v>
      </c>
      <c r="G7" s="18" t="n">
        <v>31.63694718</v>
      </c>
      <c r="H7" s="20" t="n">
        <v>0.49727534</v>
      </c>
      <c r="I7" s="18" t="n">
        <v>32.03919036</v>
      </c>
      <c r="J7" s="20" t="n">
        <v>0.57628062</v>
      </c>
      <c r="K7" s="18" t="n">
        <v>17.54501988</v>
      </c>
      <c r="L7" s="20" t="n">
        <v>0.44143023</v>
      </c>
      <c r="M7" s="18" t="n">
        <v>0.69853779</v>
      </c>
      <c r="N7" s="20" t="n">
        <v>0.09121319</v>
      </c>
      <c r="O7" s="18" t="s">
        <v>182</v>
      </c>
      <c r="P7" s="20" t="s">
        <v>182</v>
      </c>
      <c r="Q7" s="18" t="n">
        <v>0</v>
      </c>
      <c r="R7" s="20" t="n">
        <v>0</v>
      </c>
      <c r="S7" s="18" t="n">
        <v>0</v>
      </c>
      <c r="T7" s="20" t="n">
        <v>0</v>
      </c>
      <c r="U7" s="18" t="n">
        <v>10.66292655</v>
      </c>
      <c r="V7" s="20" t="n">
        <v>0.60051671</v>
      </c>
    </row>
    <row r="8" spans="1:22">
      <c r="A8" s="15" t="s">
        <v>183</v>
      </c>
      <c r="B8" s="17" t="n">
        <v>7007</v>
      </c>
      <c r="C8" s="18">
        <f>(227.0/B8*100)</f>
        <v/>
      </c>
      <c r="D8" s="19" t="n">
        <v>6780</v>
      </c>
      <c r="E8" s="18" t="n">
        <v>20.93446723</v>
      </c>
      <c r="F8" s="20" t="n">
        <v>0.56814308</v>
      </c>
      <c r="G8" s="18" t="n">
        <v>32.71139303</v>
      </c>
      <c r="H8" s="20" t="n">
        <v>0.565856</v>
      </c>
      <c r="I8" s="18" t="n">
        <v>24.97582493</v>
      </c>
      <c r="J8" s="20" t="n">
        <v>0.60402248</v>
      </c>
      <c r="K8" s="18" t="n">
        <v>13.5969813</v>
      </c>
      <c r="L8" s="20" t="n">
        <v>0.46183773</v>
      </c>
      <c r="M8" s="18" t="n">
        <v>0.38881725</v>
      </c>
      <c r="N8" s="20" t="n">
        <v>0.10195443</v>
      </c>
      <c r="O8" s="18" t="s">
        <v>182</v>
      </c>
      <c r="P8" s="20" t="s">
        <v>182</v>
      </c>
      <c r="Q8" s="18" t="n">
        <v>0.48800417</v>
      </c>
      <c r="R8" s="20" t="n">
        <v>0.12014987</v>
      </c>
      <c r="S8" s="18" t="n">
        <v>0</v>
      </c>
      <c r="T8" s="20" t="n">
        <v>0</v>
      </c>
      <c r="U8" s="18" t="n">
        <v>6.9045121</v>
      </c>
      <c r="V8" s="20" t="n">
        <v>0.5737207</v>
      </c>
    </row>
    <row r="9" spans="1:22">
      <c r="A9" s="15" t="s">
        <v>184</v>
      </c>
      <c r="B9" s="17" t="n">
        <v>9651</v>
      </c>
      <c r="C9" s="18">
        <f>(627.0/B9*100)</f>
        <v/>
      </c>
      <c r="D9" s="19" t="n">
        <v>9024</v>
      </c>
      <c r="E9" s="18" t="n">
        <v>7.42500113</v>
      </c>
      <c r="F9" s="20" t="n">
        <v>0.31874379</v>
      </c>
      <c r="G9" s="18" t="n">
        <v>27.3510794</v>
      </c>
      <c r="H9" s="20" t="n">
        <v>0.5165594</v>
      </c>
      <c r="I9" s="18" t="n">
        <v>32.87688375</v>
      </c>
      <c r="J9" s="20" t="n">
        <v>0.60630281</v>
      </c>
      <c r="K9" s="18" t="n">
        <v>21.70603476</v>
      </c>
      <c r="L9" s="20" t="n">
        <v>0.59326025</v>
      </c>
      <c r="M9" s="18" t="n">
        <v>0.05056494</v>
      </c>
      <c r="N9" s="20" t="n">
        <v>0.02011432</v>
      </c>
      <c r="O9" s="18" t="s">
        <v>182</v>
      </c>
      <c r="P9" s="20" t="s">
        <v>182</v>
      </c>
      <c r="Q9" s="18" t="n">
        <v>3.18651338</v>
      </c>
      <c r="R9" s="20" t="n">
        <v>0.5688800899999999</v>
      </c>
      <c r="S9" s="18" t="n">
        <v>0</v>
      </c>
      <c r="T9" s="20" t="n">
        <v>0</v>
      </c>
      <c r="U9" s="18" t="n">
        <v>7.40392265</v>
      </c>
      <c r="V9" s="20" t="n">
        <v>0.55151705</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13.47700871</v>
      </c>
      <c r="F11" s="20" t="n">
        <v>0.5470321</v>
      </c>
      <c r="G11" s="18" t="n">
        <v>36.19869485</v>
      </c>
      <c r="H11" s="20" t="n">
        <v>0.82130001</v>
      </c>
      <c r="I11" s="18" t="n">
        <v>27.8515707</v>
      </c>
      <c r="J11" s="20" t="n">
        <v>0.62735005</v>
      </c>
      <c r="K11" s="18" t="n">
        <v>12.39466362</v>
      </c>
      <c r="L11" s="20" t="n">
        <v>0.45031816</v>
      </c>
      <c r="M11" s="18" t="n">
        <v>0.51497744</v>
      </c>
      <c r="N11" s="20" t="n">
        <v>0.12464217</v>
      </c>
      <c r="O11" s="18" t="s">
        <v>182</v>
      </c>
      <c r="P11" s="20" t="s">
        <v>182</v>
      </c>
      <c r="Q11" s="18" t="n">
        <v>0</v>
      </c>
      <c r="R11" s="20" t="n">
        <v>0</v>
      </c>
      <c r="S11" s="18" t="n">
        <v>0</v>
      </c>
      <c r="T11" s="20" t="n">
        <v>0</v>
      </c>
      <c r="U11" s="18" t="n">
        <v>9.56308467</v>
      </c>
      <c r="V11" s="20" t="n">
        <v>0.82158952</v>
      </c>
    </row>
    <row r="12" spans="1:22">
      <c r="A12" s="15" t="s">
        <v>187</v>
      </c>
      <c r="B12" s="17" t="n">
        <v>6894</v>
      </c>
      <c r="C12" s="18">
        <f>(128.0/B12*100)</f>
        <v/>
      </c>
      <c r="D12" s="19" t="n">
        <v>6766</v>
      </c>
      <c r="E12" s="18" t="n">
        <v>11.64111976</v>
      </c>
      <c r="F12" s="20" t="n">
        <v>0.46133904</v>
      </c>
      <c r="G12" s="18" t="n">
        <v>36.34068155</v>
      </c>
      <c r="H12" s="20" t="n">
        <v>0.73832598</v>
      </c>
      <c r="I12" s="18" t="n">
        <v>30.3387487</v>
      </c>
      <c r="J12" s="20" t="n">
        <v>0.6385084</v>
      </c>
      <c r="K12" s="18" t="n">
        <v>13.24961832</v>
      </c>
      <c r="L12" s="20" t="n">
        <v>0.5467527</v>
      </c>
      <c r="M12" s="18" t="n">
        <v>0.27950138</v>
      </c>
      <c r="N12" s="20" t="n">
        <v>0.06468574000000001</v>
      </c>
      <c r="O12" s="18" t="s">
        <v>182</v>
      </c>
      <c r="P12" s="20" t="s">
        <v>182</v>
      </c>
      <c r="Q12" s="18" t="n">
        <v>2.37582273</v>
      </c>
      <c r="R12" s="20" t="n">
        <v>0.5983856</v>
      </c>
      <c r="S12" s="18" t="n">
        <v>0</v>
      </c>
      <c r="T12" s="20" t="n">
        <v>0</v>
      </c>
      <c r="U12" s="18" t="n">
        <v>5.77450756</v>
      </c>
      <c r="V12" s="20" t="n">
        <v>0.5162753</v>
      </c>
    </row>
    <row r="13" spans="1:22">
      <c r="A13" s="15" t="s">
        <v>188</v>
      </c>
      <c r="B13" s="17" t="n">
        <v>7161</v>
      </c>
      <c r="C13" s="18">
        <f>(353.0/B13*100)</f>
        <v/>
      </c>
      <c r="D13" s="19" t="n">
        <v>6808</v>
      </c>
      <c r="E13" s="18" t="n">
        <v>6.5097446</v>
      </c>
      <c r="F13" s="20" t="n">
        <v>0.39939692</v>
      </c>
      <c r="G13" s="18" t="n">
        <v>27.60338604</v>
      </c>
      <c r="H13" s="20" t="n">
        <v>0.8628269200000001</v>
      </c>
      <c r="I13" s="18" t="n">
        <v>36.14320228</v>
      </c>
      <c r="J13" s="20" t="n">
        <v>0.69351967</v>
      </c>
      <c r="K13" s="18" t="n">
        <v>19.01282418</v>
      </c>
      <c r="L13" s="20" t="n">
        <v>0.6072029799999999</v>
      </c>
      <c r="M13" s="18" t="n">
        <v>0.21815821</v>
      </c>
      <c r="N13" s="20" t="n">
        <v>0.052706</v>
      </c>
      <c r="O13" s="18" t="s">
        <v>182</v>
      </c>
      <c r="P13" s="20" t="s">
        <v>182</v>
      </c>
      <c r="Q13" s="18" t="n">
        <v>4.21345083</v>
      </c>
      <c r="R13" s="20" t="n">
        <v>0.48446757</v>
      </c>
      <c r="S13" s="18" t="n">
        <v>0</v>
      </c>
      <c r="T13" s="20" t="n">
        <v>0</v>
      </c>
      <c r="U13" s="18" t="n">
        <v>6.29923387</v>
      </c>
      <c r="V13" s="20" t="n">
        <v>0.61890041</v>
      </c>
    </row>
    <row r="14" spans="1:22">
      <c r="A14" s="15" t="s">
        <v>189</v>
      </c>
      <c r="B14" s="17" t="n">
        <v>5587</v>
      </c>
      <c r="C14" s="18">
        <f>(204.0/B14*100)</f>
        <v/>
      </c>
      <c r="D14" s="19" t="n">
        <v>5383</v>
      </c>
      <c r="E14" s="18" t="n">
        <v>14.16097208</v>
      </c>
      <c r="F14" s="20" t="n">
        <v>0.49663811</v>
      </c>
      <c r="G14" s="18" t="n">
        <v>45.64778737</v>
      </c>
      <c r="H14" s="20" t="n">
        <v>0.802356</v>
      </c>
      <c r="I14" s="18" t="n">
        <v>27.92695498</v>
      </c>
      <c r="J14" s="20" t="n">
        <v>0.79199186</v>
      </c>
      <c r="K14" s="18" t="n">
        <v>9.22489356</v>
      </c>
      <c r="L14" s="20" t="n">
        <v>0.45420608</v>
      </c>
      <c r="M14" s="18" t="n">
        <v>0.61607387</v>
      </c>
      <c r="N14" s="20" t="n">
        <v>0.11416439</v>
      </c>
      <c r="O14" s="18" t="s">
        <v>182</v>
      </c>
      <c r="P14" s="20" t="s">
        <v>182</v>
      </c>
      <c r="Q14" s="18" t="n">
        <v>0</v>
      </c>
      <c r="R14" s="20" t="n">
        <v>0</v>
      </c>
      <c r="S14" s="18" t="n">
        <v>0</v>
      </c>
      <c r="T14" s="20" t="n">
        <v>0</v>
      </c>
      <c r="U14" s="18" t="n">
        <v>2.42331814</v>
      </c>
      <c r="V14" s="20" t="n">
        <v>0.21331172</v>
      </c>
    </row>
    <row r="15" spans="1:22">
      <c r="A15" s="15" t="s">
        <v>190</v>
      </c>
      <c r="B15" s="17" t="n">
        <v>5882</v>
      </c>
      <c r="C15" s="18">
        <f>(180.0/B15*100)</f>
        <v/>
      </c>
      <c r="D15" s="19" t="n">
        <v>5702</v>
      </c>
      <c r="E15" s="18" t="n">
        <v>11.41478111</v>
      </c>
      <c r="F15" s="20" t="n">
        <v>0.40267913</v>
      </c>
      <c r="G15" s="18" t="n">
        <v>41.80266298</v>
      </c>
      <c r="H15" s="20" t="n">
        <v>0.85275986</v>
      </c>
      <c r="I15" s="18" t="n">
        <v>30.37220589</v>
      </c>
      <c r="J15" s="20" t="n">
        <v>0.77712635</v>
      </c>
      <c r="K15" s="18" t="n">
        <v>10.38399498</v>
      </c>
      <c r="L15" s="20" t="n">
        <v>0.54701901</v>
      </c>
      <c r="M15" s="18" t="n">
        <v>0.47362151</v>
      </c>
      <c r="N15" s="20" t="n">
        <v>0.10703965</v>
      </c>
      <c r="O15" s="18" t="s">
        <v>182</v>
      </c>
      <c r="P15" s="20" t="s">
        <v>182</v>
      </c>
      <c r="Q15" s="18" t="n">
        <v>1.03497365</v>
      </c>
      <c r="R15" s="20" t="n">
        <v>0.46392284</v>
      </c>
      <c r="S15" s="18" t="n">
        <v>0</v>
      </c>
      <c r="T15" s="20" t="n">
        <v>0</v>
      </c>
      <c r="U15" s="18" t="n">
        <v>4.51775987</v>
      </c>
      <c r="V15" s="20" t="n">
        <v>0.49924991</v>
      </c>
    </row>
    <row r="16" spans="1:22">
      <c r="A16" s="15" t="s">
        <v>191</v>
      </c>
      <c r="B16" s="17" t="n">
        <v>6108</v>
      </c>
      <c r="C16" s="18">
        <f>(276.0/B16*100)</f>
        <v/>
      </c>
      <c r="D16" s="19" t="n">
        <v>5832</v>
      </c>
      <c r="E16" s="18" t="n">
        <v>4.33915564</v>
      </c>
      <c r="F16" s="20" t="n">
        <v>0.28297791</v>
      </c>
      <c r="G16" s="18" t="n">
        <v>14.236517</v>
      </c>
      <c r="H16" s="20" t="n">
        <v>0.54417565</v>
      </c>
      <c r="I16" s="18" t="n">
        <v>37.909704</v>
      </c>
      <c r="J16" s="20" t="n">
        <v>0.73608752</v>
      </c>
      <c r="K16" s="18" t="n">
        <v>33.99237649</v>
      </c>
      <c r="L16" s="20" t="n">
        <v>0.7150341099999999</v>
      </c>
      <c r="M16" s="18" t="n">
        <v>0.51504992</v>
      </c>
      <c r="N16" s="20" t="n">
        <v>0.08790642999999999</v>
      </c>
      <c r="O16" s="18" t="s">
        <v>182</v>
      </c>
      <c r="P16" s="20" t="s">
        <v>182</v>
      </c>
      <c r="Q16" s="18" t="n">
        <v>0</v>
      </c>
      <c r="R16" s="20" t="n">
        <v>0</v>
      </c>
      <c r="S16" s="18" t="n">
        <v>0</v>
      </c>
      <c r="T16" s="20" t="n">
        <v>0</v>
      </c>
      <c r="U16" s="18" t="n">
        <v>9.00719696</v>
      </c>
      <c r="V16" s="20" t="n">
        <v>0.69799541</v>
      </c>
    </row>
    <row r="17" spans="1:22">
      <c r="A17" s="15" t="s">
        <v>192</v>
      </c>
      <c r="B17" s="17" t="n">
        <v>6504</v>
      </c>
      <c r="C17" s="18">
        <f>(824.0/B17*100)</f>
        <v/>
      </c>
      <c r="D17" s="19" t="n">
        <v>5680</v>
      </c>
      <c r="E17" s="18" t="n">
        <v>20.07314904</v>
      </c>
      <c r="F17" s="20" t="n">
        <v>0.59960448</v>
      </c>
      <c r="G17" s="18" t="n">
        <v>34.81821459</v>
      </c>
      <c r="H17" s="20" t="n">
        <v>0.7257984</v>
      </c>
      <c r="I17" s="18" t="n">
        <v>23.75659573</v>
      </c>
      <c r="J17" s="20" t="n">
        <v>0.56668065</v>
      </c>
      <c r="K17" s="18" t="n">
        <v>14.12594877</v>
      </c>
      <c r="L17" s="20" t="n">
        <v>0.57850085</v>
      </c>
      <c r="M17" s="18" t="n">
        <v>0</v>
      </c>
      <c r="N17" s="20" t="n">
        <v>0</v>
      </c>
      <c r="O17" s="18" t="s">
        <v>182</v>
      </c>
      <c r="P17" s="20" t="s">
        <v>182</v>
      </c>
      <c r="Q17" s="18" t="n">
        <v>2.6067051</v>
      </c>
      <c r="R17" s="20" t="n">
        <v>0.34669992</v>
      </c>
      <c r="S17" s="18" t="n">
        <v>0</v>
      </c>
      <c r="T17" s="20" t="n">
        <v>0</v>
      </c>
      <c r="U17" s="18" t="n">
        <v>4.61938677</v>
      </c>
      <c r="V17" s="20" t="n">
        <v>0.55220495</v>
      </c>
    </row>
    <row r="18" spans="1:22">
      <c r="A18" s="15" t="s">
        <v>193</v>
      </c>
      <c r="B18" s="17" t="n">
        <v>5532</v>
      </c>
      <c r="C18" s="18">
        <f>(40.0/B18*100)</f>
        <v/>
      </c>
      <c r="D18" s="19" t="n">
        <v>5492</v>
      </c>
      <c r="E18" s="18" t="n">
        <v>5.01541866</v>
      </c>
      <c r="F18" s="20" t="n">
        <v>0.30309461</v>
      </c>
      <c r="G18" s="18" t="n">
        <v>15.65830894</v>
      </c>
      <c r="H18" s="20" t="n">
        <v>0.4584844</v>
      </c>
      <c r="I18" s="18" t="n">
        <v>39.13833152</v>
      </c>
      <c r="J18" s="20" t="n">
        <v>0.69580525</v>
      </c>
      <c r="K18" s="18" t="n">
        <v>31.9596604</v>
      </c>
      <c r="L18" s="20" t="n">
        <v>0.87972764</v>
      </c>
      <c r="M18" s="18" t="n">
        <v>1.16433953</v>
      </c>
      <c r="N18" s="20" t="n">
        <v>0.19354156</v>
      </c>
      <c r="O18" s="18" t="s">
        <v>182</v>
      </c>
      <c r="P18" s="20" t="s">
        <v>182</v>
      </c>
      <c r="Q18" s="18" t="n">
        <v>0</v>
      </c>
      <c r="R18" s="20" t="n">
        <v>0</v>
      </c>
      <c r="S18" s="18" t="n">
        <v>0</v>
      </c>
      <c r="T18" s="20" t="n">
        <v>0</v>
      </c>
      <c r="U18" s="18" t="n">
        <v>7.06394095</v>
      </c>
      <c r="V18" s="20" t="n">
        <v>0.87978812</v>
      </c>
    </row>
    <row r="19" spans="1:22">
      <c r="A19" s="15" t="s">
        <v>194</v>
      </c>
      <c r="B19" s="17" t="n">
        <v>5658</v>
      </c>
      <c r="C19" s="18">
        <f>(225.0/B19*100)</f>
        <v/>
      </c>
      <c r="D19" s="19" t="n">
        <v>5433</v>
      </c>
      <c r="E19" s="18" t="n">
        <v>9.88118903</v>
      </c>
      <c r="F19" s="20" t="n">
        <v>0.41451373</v>
      </c>
      <c r="G19" s="18" t="n">
        <v>28.19359497</v>
      </c>
      <c r="H19" s="20" t="n">
        <v>0.63488749</v>
      </c>
      <c r="I19" s="18" t="n">
        <v>34.94696249</v>
      </c>
      <c r="J19" s="20" t="n">
        <v>0.6889748</v>
      </c>
      <c r="K19" s="18" t="n">
        <v>20.50095354</v>
      </c>
      <c r="L19" s="20" t="n">
        <v>0.63583283</v>
      </c>
      <c r="M19" s="18" t="n">
        <v>0.65503166</v>
      </c>
      <c r="N19" s="20" t="n">
        <v>0.13594505</v>
      </c>
      <c r="O19" s="18" t="s">
        <v>182</v>
      </c>
      <c r="P19" s="20" t="s">
        <v>182</v>
      </c>
      <c r="Q19" s="18" t="n">
        <v>0</v>
      </c>
      <c r="R19" s="20" t="n">
        <v>0</v>
      </c>
      <c r="S19" s="18" t="n">
        <v>0</v>
      </c>
      <c r="T19" s="20" t="n">
        <v>0</v>
      </c>
      <c r="U19" s="18" t="n">
        <v>5.8222683</v>
      </c>
      <c r="V19" s="20" t="n">
        <v>0.51949617</v>
      </c>
    </row>
    <row r="20" spans="1:22">
      <c r="A20" s="15" t="s">
        <v>195</v>
      </c>
      <c r="B20" s="17" t="n">
        <v>3371</v>
      </c>
      <c r="C20" s="18">
        <f>(81.0/B20*100)</f>
        <v/>
      </c>
      <c r="D20" s="19" t="n">
        <v>3290</v>
      </c>
      <c r="E20" s="18" t="n">
        <v>14.44353138</v>
      </c>
      <c r="F20" s="20" t="n">
        <v>0.7311448699999999</v>
      </c>
      <c r="G20" s="18" t="n">
        <v>40.36368595</v>
      </c>
      <c r="H20" s="20" t="n">
        <v>0.74392635</v>
      </c>
      <c r="I20" s="18" t="n">
        <v>28.45508604</v>
      </c>
      <c r="J20" s="20" t="n">
        <v>0.65644603</v>
      </c>
      <c r="K20" s="18" t="n">
        <v>9.91451206</v>
      </c>
      <c r="L20" s="20" t="n">
        <v>0.46520056</v>
      </c>
      <c r="M20" s="18" t="n">
        <v>0</v>
      </c>
      <c r="N20" s="20" t="n">
        <v>0</v>
      </c>
      <c r="O20" s="18" t="s">
        <v>182</v>
      </c>
      <c r="P20" s="20" t="s">
        <v>182</v>
      </c>
      <c r="Q20" s="18" t="n">
        <v>0</v>
      </c>
      <c r="R20" s="20" t="n">
        <v>0</v>
      </c>
      <c r="S20" s="18" t="n">
        <v>0</v>
      </c>
      <c r="T20" s="20" t="n">
        <v>0</v>
      </c>
      <c r="U20" s="18" t="n">
        <v>6.82318457</v>
      </c>
      <c r="V20" s="20" t="n">
        <v>0.39937973</v>
      </c>
    </row>
    <row r="21" spans="1:22">
      <c r="A21" s="15" t="s">
        <v>196</v>
      </c>
      <c r="B21" s="17" t="n">
        <v>5741</v>
      </c>
      <c r="C21" s="18">
        <f>(102.0/B21*100)</f>
        <v/>
      </c>
      <c r="D21" s="19" t="n">
        <v>5639</v>
      </c>
      <c r="E21" s="18" t="n">
        <v>10.31057247</v>
      </c>
      <c r="F21" s="20" t="n">
        <v>0.35744823</v>
      </c>
      <c r="G21" s="18" t="n">
        <v>39.27199516</v>
      </c>
      <c r="H21" s="20" t="n">
        <v>0.81314968</v>
      </c>
      <c r="I21" s="18" t="n">
        <v>32.50514565</v>
      </c>
      <c r="J21" s="20" t="n">
        <v>0.6155535</v>
      </c>
      <c r="K21" s="18" t="n">
        <v>14.90762256</v>
      </c>
      <c r="L21" s="20" t="n">
        <v>0.5358274</v>
      </c>
      <c r="M21" s="18" t="n">
        <v>0.1827695</v>
      </c>
      <c r="N21" s="20" t="n">
        <v>0.05724875</v>
      </c>
      <c r="O21" s="18" t="s">
        <v>182</v>
      </c>
      <c r="P21" s="20" t="s">
        <v>182</v>
      </c>
      <c r="Q21" s="18" t="n">
        <v>0</v>
      </c>
      <c r="R21" s="20" t="n">
        <v>0</v>
      </c>
      <c r="S21" s="18" t="n">
        <v>0</v>
      </c>
      <c r="T21" s="20" t="n">
        <v>0</v>
      </c>
      <c r="U21" s="18" t="n">
        <v>2.82189467</v>
      </c>
      <c r="V21" s="20" t="n">
        <v>0.26837023</v>
      </c>
    </row>
    <row r="22" spans="1:22">
      <c r="A22" s="15" t="s">
        <v>197</v>
      </c>
      <c r="B22" s="17" t="n">
        <v>6598</v>
      </c>
      <c r="C22" s="18">
        <f>(105.0/B22*100)</f>
        <v/>
      </c>
      <c r="D22" s="19" t="n">
        <v>6493</v>
      </c>
      <c r="E22" s="18" t="n">
        <v>11.07168035</v>
      </c>
      <c r="F22" s="20" t="n">
        <v>0.71025723</v>
      </c>
      <c r="G22" s="18" t="n">
        <v>23.7650992</v>
      </c>
      <c r="H22" s="20" t="n">
        <v>0.9029422</v>
      </c>
      <c r="I22" s="18" t="n">
        <v>28.18191245</v>
      </c>
      <c r="J22" s="20" t="n">
        <v>0.88222342</v>
      </c>
      <c r="K22" s="18" t="n">
        <v>17.05106266</v>
      </c>
      <c r="L22" s="20" t="n">
        <v>0.75709882</v>
      </c>
      <c r="M22" s="18" t="n">
        <v>2.36029315</v>
      </c>
      <c r="N22" s="20" t="n">
        <v>0.31596072</v>
      </c>
      <c r="O22" s="18" t="s">
        <v>182</v>
      </c>
      <c r="P22" s="20" t="s">
        <v>182</v>
      </c>
      <c r="Q22" s="18" t="n">
        <v>10.39146256</v>
      </c>
      <c r="R22" s="20" t="n">
        <v>1.34177736</v>
      </c>
      <c r="S22" s="18" t="n">
        <v>0</v>
      </c>
      <c r="T22" s="20" t="n">
        <v>0</v>
      </c>
      <c r="U22" s="18" t="n">
        <v>7.17848963</v>
      </c>
      <c r="V22" s="20" t="n">
        <v>0.70335704</v>
      </c>
    </row>
    <row r="23" spans="1:22">
      <c r="A23" s="15" t="s">
        <v>198</v>
      </c>
      <c r="B23" s="17" t="n">
        <v>11583</v>
      </c>
      <c r="C23" s="18">
        <f>(549.0/B23*100)</f>
        <v/>
      </c>
      <c r="D23" s="19" t="n">
        <v>11034</v>
      </c>
      <c r="E23" s="18" t="n">
        <v>13.59676072</v>
      </c>
      <c r="F23" s="20" t="n">
        <v>0.51417799</v>
      </c>
      <c r="G23" s="18" t="n">
        <v>35.63712933</v>
      </c>
      <c r="H23" s="20" t="n">
        <v>0.68273599</v>
      </c>
      <c r="I23" s="18" t="n">
        <v>29.52579268</v>
      </c>
      <c r="J23" s="20" t="n">
        <v>0.63381128</v>
      </c>
      <c r="K23" s="18" t="n">
        <v>13.99192533</v>
      </c>
      <c r="L23" s="20" t="n">
        <v>0.48431724</v>
      </c>
      <c r="M23" s="18" t="n">
        <v>0.42232466</v>
      </c>
      <c r="N23" s="20" t="n">
        <v>0.10190537</v>
      </c>
      <c r="O23" s="18" t="s">
        <v>182</v>
      </c>
      <c r="P23" s="20" t="s">
        <v>182</v>
      </c>
      <c r="Q23" s="18" t="n">
        <v>0</v>
      </c>
      <c r="R23" s="20" t="n">
        <v>0</v>
      </c>
      <c r="S23" s="18" t="n">
        <v>0</v>
      </c>
      <c r="T23" s="20" t="n">
        <v>0</v>
      </c>
      <c r="U23" s="18" t="n">
        <v>6.82606728</v>
      </c>
      <c r="V23" s="20" t="n">
        <v>0.48866553</v>
      </c>
    </row>
    <row r="24" spans="1:22">
      <c r="A24" s="15" t="s">
        <v>199</v>
      </c>
      <c r="B24" s="17" t="n">
        <v>6647</v>
      </c>
      <c r="C24" s="18">
        <f>(28.0/B24*100)</f>
        <v/>
      </c>
      <c r="D24" s="19" t="n">
        <v>6619</v>
      </c>
      <c r="E24" s="18" t="n">
        <v>20.50933669</v>
      </c>
      <c r="F24" s="20" t="n">
        <v>0.65052175</v>
      </c>
      <c r="G24" s="18" t="n">
        <v>29.43660182</v>
      </c>
      <c r="H24" s="20" t="n">
        <v>0.66749861</v>
      </c>
      <c r="I24" s="18" t="n">
        <v>32.02602946</v>
      </c>
      <c r="J24" s="20" t="n">
        <v>0.61706885</v>
      </c>
      <c r="K24" s="18" t="n">
        <v>15.17668862</v>
      </c>
      <c r="L24" s="20" t="n">
        <v>0.56304672</v>
      </c>
      <c r="M24" s="18" t="n">
        <v>0.74373947</v>
      </c>
      <c r="N24" s="20" t="n">
        <v>0.13576108</v>
      </c>
      <c r="O24" s="18" t="s">
        <v>182</v>
      </c>
      <c r="P24" s="20" t="s">
        <v>182</v>
      </c>
      <c r="Q24" s="18" t="n">
        <v>0</v>
      </c>
      <c r="R24" s="20" t="n">
        <v>0</v>
      </c>
      <c r="S24" s="18" t="n">
        <v>0</v>
      </c>
      <c r="T24" s="20" t="n">
        <v>0</v>
      </c>
      <c r="U24" s="18" t="n">
        <v>2.10760394</v>
      </c>
      <c r="V24" s="20" t="n">
        <v>0.30652883</v>
      </c>
    </row>
    <row r="25" spans="1:22">
      <c r="A25" s="15" t="s">
        <v>200</v>
      </c>
      <c r="B25" s="17" t="n">
        <v>5581</v>
      </c>
      <c r="C25" s="18">
        <f>(28.0/B25*100)</f>
        <v/>
      </c>
      <c r="D25" s="19" t="n">
        <v>5553</v>
      </c>
      <c r="E25" s="18" t="n">
        <v>10.03291161</v>
      </c>
      <c r="F25" s="20" t="n">
        <v>0.49580371</v>
      </c>
      <c r="G25" s="18" t="n">
        <v>29.47205751</v>
      </c>
      <c r="H25" s="20" t="n">
        <v>0.64028395</v>
      </c>
      <c r="I25" s="18" t="n">
        <v>47.75117383</v>
      </c>
      <c r="J25" s="20" t="n">
        <v>0.70486803</v>
      </c>
      <c r="K25" s="18" t="n">
        <v>11.74564642</v>
      </c>
      <c r="L25" s="20" t="n">
        <v>0.43156981</v>
      </c>
      <c r="M25" s="18" t="n">
        <v>0.26888821</v>
      </c>
      <c r="N25" s="20" t="n">
        <v>0.07687529999999999</v>
      </c>
      <c r="O25" s="18" t="s">
        <v>182</v>
      </c>
      <c r="P25" s="20" t="s">
        <v>182</v>
      </c>
      <c r="Q25" s="18" t="n">
        <v>0</v>
      </c>
      <c r="R25" s="20" t="n">
        <v>0</v>
      </c>
      <c r="S25" s="18" t="n">
        <v>0</v>
      </c>
      <c r="T25" s="20" t="n">
        <v>0</v>
      </c>
      <c r="U25" s="18" t="n">
        <v>0.72932241</v>
      </c>
      <c r="V25" s="20" t="n">
        <v>0.14530331</v>
      </c>
    </row>
    <row r="26" spans="1:22">
      <c r="A26" s="15" t="s">
        <v>201</v>
      </c>
      <c r="B26" s="17" t="n">
        <v>4869</v>
      </c>
      <c r="C26" s="18">
        <f>(113.0/B26*100)</f>
        <v/>
      </c>
      <c r="D26" s="19" t="n">
        <v>4756</v>
      </c>
      <c r="E26" s="18" t="n">
        <v>12.84272369</v>
      </c>
      <c r="F26" s="20" t="n">
        <v>0.55738111</v>
      </c>
      <c r="G26" s="18" t="n">
        <v>41.74294242</v>
      </c>
      <c r="H26" s="20" t="n">
        <v>0.79290981</v>
      </c>
      <c r="I26" s="18" t="n">
        <v>32.18348809</v>
      </c>
      <c r="J26" s="20" t="n">
        <v>0.76173674</v>
      </c>
      <c r="K26" s="18" t="n">
        <v>10.59247692</v>
      </c>
      <c r="L26" s="20" t="n">
        <v>0.49916111</v>
      </c>
      <c r="M26" s="18" t="n">
        <v>0</v>
      </c>
      <c r="N26" s="20" t="n">
        <v>0</v>
      </c>
      <c r="O26" s="18" t="s">
        <v>182</v>
      </c>
      <c r="P26" s="20" t="s">
        <v>182</v>
      </c>
      <c r="Q26" s="18" t="n">
        <v>0</v>
      </c>
      <c r="R26" s="20" t="n">
        <v>0</v>
      </c>
      <c r="S26" s="18" t="n">
        <v>0</v>
      </c>
      <c r="T26" s="20" t="n">
        <v>0</v>
      </c>
      <c r="U26" s="18" t="n">
        <v>2.63836889</v>
      </c>
      <c r="V26" s="20" t="n">
        <v>0.27327563</v>
      </c>
    </row>
    <row r="27" spans="1:22">
      <c r="A27" s="15" t="s">
        <v>202</v>
      </c>
      <c r="B27" s="17" t="n">
        <v>5299</v>
      </c>
      <c r="C27" s="18">
        <f>(225.0/B27*100)</f>
        <v/>
      </c>
      <c r="D27" s="19" t="n">
        <v>5074</v>
      </c>
      <c r="E27" s="18" t="n">
        <v>19.24853198</v>
      </c>
      <c r="F27" s="20" t="n">
        <v>0.50948108</v>
      </c>
      <c r="G27" s="18" t="n">
        <v>30.19806083</v>
      </c>
      <c r="H27" s="20" t="n">
        <v>0.67849293</v>
      </c>
      <c r="I27" s="18" t="n">
        <v>24.89859757</v>
      </c>
      <c r="J27" s="20" t="n">
        <v>0.62085548</v>
      </c>
      <c r="K27" s="18" t="n">
        <v>13.13157164</v>
      </c>
      <c r="L27" s="20" t="n">
        <v>0.46006776</v>
      </c>
      <c r="M27" s="18" t="n">
        <v>1.22020035</v>
      </c>
      <c r="N27" s="20" t="n">
        <v>0.1374423</v>
      </c>
      <c r="O27" s="18" t="s">
        <v>182</v>
      </c>
      <c r="P27" s="20" t="s">
        <v>182</v>
      </c>
      <c r="Q27" s="18" t="n">
        <v>0</v>
      </c>
      <c r="R27" s="20" t="n">
        <v>0</v>
      </c>
      <c r="S27" s="18" t="n">
        <v>0</v>
      </c>
      <c r="T27" s="20" t="n">
        <v>0</v>
      </c>
      <c r="U27" s="18" t="n">
        <v>11.30303764</v>
      </c>
      <c r="V27" s="20" t="n">
        <v>0.41935529</v>
      </c>
    </row>
    <row r="28" spans="1:22">
      <c r="A28" s="15" t="s">
        <v>203</v>
      </c>
      <c r="B28" s="17" t="n">
        <v>7568</v>
      </c>
      <c r="C28" s="18">
        <f>(150.0/B28*100)</f>
        <v/>
      </c>
      <c r="D28" s="19" t="n">
        <v>7418</v>
      </c>
      <c r="E28" s="18" t="n">
        <v>13.91939365</v>
      </c>
      <c r="F28" s="20" t="n">
        <v>0.40825697</v>
      </c>
      <c r="G28" s="18" t="n">
        <v>35.20058325</v>
      </c>
      <c r="H28" s="20" t="n">
        <v>0.81849499</v>
      </c>
      <c r="I28" s="18" t="n">
        <v>31.79937318</v>
      </c>
      <c r="J28" s="20" t="n">
        <v>0.70195269</v>
      </c>
      <c r="K28" s="18" t="n">
        <v>14.38816375</v>
      </c>
      <c r="L28" s="20" t="n">
        <v>0.5178947</v>
      </c>
      <c r="M28" s="18" t="n">
        <v>2.26710548</v>
      </c>
      <c r="N28" s="20" t="n">
        <v>0.33186049</v>
      </c>
      <c r="O28" s="18" t="s">
        <v>182</v>
      </c>
      <c r="P28" s="20" t="s">
        <v>182</v>
      </c>
      <c r="Q28" s="18" t="n">
        <v>0</v>
      </c>
      <c r="R28" s="20" t="n">
        <v>0</v>
      </c>
      <c r="S28" s="18" t="n">
        <v>0</v>
      </c>
      <c r="T28" s="20" t="n">
        <v>0</v>
      </c>
      <c r="U28" s="18" t="n">
        <v>2.42538069</v>
      </c>
      <c r="V28" s="20" t="n">
        <v>0.43892991</v>
      </c>
    </row>
    <row r="29" spans="1:22">
      <c r="A29" s="15" t="s">
        <v>204</v>
      </c>
      <c r="B29" s="17" t="n">
        <v>5385</v>
      </c>
      <c r="C29" s="18">
        <f>(37.0/B29*100)</f>
        <v/>
      </c>
      <c r="D29" s="19" t="n">
        <v>5348</v>
      </c>
      <c r="E29" s="18" t="n">
        <v>6.5614485</v>
      </c>
      <c r="F29" s="20" t="n">
        <v>0.35919238</v>
      </c>
      <c r="G29" s="18" t="n">
        <v>31.83716151</v>
      </c>
      <c r="H29" s="20" t="n">
        <v>0.68880262</v>
      </c>
      <c r="I29" s="18" t="n">
        <v>39.57744306</v>
      </c>
      <c r="J29" s="20" t="n">
        <v>0.68022949</v>
      </c>
      <c r="K29" s="18" t="n">
        <v>17.33238717</v>
      </c>
      <c r="L29" s="20" t="n">
        <v>0.57484712</v>
      </c>
      <c r="M29" s="18" t="n">
        <v>0.11230563</v>
      </c>
      <c r="N29" s="20" t="n">
        <v>0.03615354</v>
      </c>
      <c r="O29" s="18" t="s">
        <v>182</v>
      </c>
      <c r="P29" s="20" t="s">
        <v>182</v>
      </c>
      <c r="Q29" s="18" t="n">
        <v>2.76962022</v>
      </c>
      <c r="R29" s="20" t="n">
        <v>0.2415476</v>
      </c>
      <c r="S29" s="18" t="n">
        <v>0</v>
      </c>
      <c r="T29" s="20" t="n">
        <v>0</v>
      </c>
      <c r="U29" s="18" t="n">
        <v>1.80963391</v>
      </c>
      <c r="V29" s="20" t="n">
        <v>0.26222406</v>
      </c>
    </row>
    <row r="30" spans="1:22">
      <c r="A30" s="15" t="s">
        <v>205</v>
      </c>
      <c r="B30" s="17" t="n">
        <v>4520</v>
      </c>
      <c r="C30" s="18">
        <f>(641.0/B30*100)</f>
        <v/>
      </c>
      <c r="D30" s="19" t="n">
        <v>3879</v>
      </c>
      <c r="E30" s="18" t="n">
        <v>7.66433437</v>
      </c>
      <c r="F30" s="20" t="n">
        <v>0.44744353</v>
      </c>
      <c r="G30" s="18" t="n">
        <v>29.71063396</v>
      </c>
      <c r="H30" s="20" t="n">
        <v>0.79790051</v>
      </c>
      <c r="I30" s="18" t="n">
        <v>35.92858466</v>
      </c>
      <c r="J30" s="20" t="n">
        <v>0.78889783</v>
      </c>
      <c r="K30" s="18" t="n">
        <v>18.39105695</v>
      </c>
      <c r="L30" s="20" t="n">
        <v>0.6810534499999999</v>
      </c>
      <c r="M30" s="18" t="n">
        <v>0.82068556</v>
      </c>
      <c r="N30" s="20" t="n">
        <v>0.15890808</v>
      </c>
      <c r="O30" s="18" t="s">
        <v>182</v>
      </c>
      <c r="P30" s="20" t="s">
        <v>182</v>
      </c>
      <c r="Q30" s="18" t="n">
        <v>0</v>
      </c>
      <c r="R30" s="20" t="n">
        <v>0</v>
      </c>
      <c r="S30" s="18" t="n">
        <v>0</v>
      </c>
      <c r="T30" s="20" t="n">
        <v>0</v>
      </c>
      <c r="U30" s="18" t="n">
        <v>7.48470451</v>
      </c>
      <c r="V30" s="20" t="n">
        <v>0.66071099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9.6439308</v>
      </c>
      <c r="F32" s="20" t="n">
        <v>0.45720697</v>
      </c>
      <c r="G32" s="18" t="n">
        <v>38.44929243</v>
      </c>
      <c r="H32" s="20" t="n">
        <v>0.78111961</v>
      </c>
      <c r="I32" s="18" t="n">
        <v>34.13157216</v>
      </c>
      <c r="J32" s="20" t="n">
        <v>0.73667889</v>
      </c>
      <c r="K32" s="18" t="n">
        <v>14.61071691</v>
      </c>
      <c r="L32" s="20" t="n">
        <v>0.53175423</v>
      </c>
      <c r="M32" s="18" t="n">
        <v>0.34543745</v>
      </c>
      <c r="N32" s="20" t="n">
        <v>0.08415569000000001</v>
      </c>
      <c r="O32" s="18" t="s">
        <v>182</v>
      </c>
      <c r="P32" s="20" t="s">
        <v>182</v>
      </c>
      <c r="Q32" s="18" t="n">
        <v>0</v>
      </c>
      <c r="R32" s="20" t="n">
        <v>0</v>
      </c>
      <c r="S32" s="18" t="n">
        <v>0</v>
      </c>
      <c r="T32" s="20" t="n">
        <v>0</v>
      </c>
      <c r="U32" s="18" t="n">
        <v>2.81905026</v>
      </c>
      <c r="V32" s="20" t="n">
        <v>0.3159002</v>
      </c>
    </row>
    <row r="33" spans="1:22">
      <c r="A33" s="15" t="s">
        <v>208</v>
      </c>
      <c r="B33" s="17" t="n">
        <v>7325</v>
      </c>
      <c r="C33" s="18">
        <f>(260.0/B33*100)</f>
        <v/>
      </c>
      <c r="D33" s="19" t="n">
        <v>7065</v>
      </c>
      <c r="E33" s="18" t="n">
        <v>3.20146121</v>
      </c>
      <c r="F33" s="20" t="n">
        <v>0.25327599</v>
      </c>
      <c r="G33" s="18" t="n">
        <v>16.7287934</v>
      </c>
      <c r="H33" s="20" t="n">
        <v>0.50787728</v>
      </c>
      <c r="I33" s="18" t="n">
        <v>45.13420451</v>
      </c>
      <c r="J33" s="20" t="n">
        <v>0.7626094</v>
      </c>
      <c r="K33" s="18" t="n">
        <v>31.25956025</v>
      </c>
      <c r="L33" s="20" t="n">
        <v>0.6545566900000001</v>
      </c>
      <c r="M33" s="18" t="n">
        <v>0.23192156</v>
      </c>
      <c r="N33" s="20" t="n">
        <v>0.06123738</v>
      </c>
      <c r="O33" s="18" t="s">
        <v>182</v>
      </c>
      <c r="P33" s="20" t="s">
        <v>182</v>
      </c>
      <c r="Q33" s="18" t="n">
        <v>0</v>
      </c>
      <c r="R33" s="20" t="n">
        <v>0</v>
      </c>
      <c r="S33" s="18" t="n">
        <v>0</v>
      </c>
      <c r="T33" s="20" t="n">
        <v>0</v>
      </c>
      <c r="U33" s="18" t="n">
        <v>3.44405908</v>
      </c>
      <c r="V33" s="20" t="n">
        <v>0.31093484</v>
      </c>
    </row>
    <row r="34" spans="1:22">
      <c r="A34" s="15" t="s">
        <v>209</v>
      </c>
      <c r="B34" s="17" t="n">
        <v>6350</v>
      </c>
      <c r="C34" s="18">
        <f>(103.0/B34*100)</f>
        <v/>
      </c>
      <c r="D34" s="19" t="n">
        <v>6247</v>
      </c>
      <c r="E34" s="18" t="n">
        <v>12.27711463</v>
      </c>
      <c r="F34" s="20" t="n">
        <v>0.42351621</v>
      </c>
      <c r="G34" s="18" t="n">
        <v>36.58863069</v>
      </c>
      <c r="H34" s="20" t="n">
        <v>0.71002611</v>
      </c>
      <c r="I34" s="18" t="n">
        <v>31.14851841</v>
      </c>
      <c r="J34" s="20" t="n">
        <v>0.573255</v>
      </c>
      <c r="K34" s="18" t="n">
        <v>10.00477648</v>
      </c>
      <c r="L34" s="20" t="n">
        <v>0.43329486</v>
      </c>
      <c r="M34" s="18" t="n">
        <v>1.16974322</v>
      </c>
      <c r="N34" s="20" t="n">
        <v>0.13839343</v>
      </c>
      <c r="O34" s="18" t="s">
        <v>182</v>
      </c>
      <c r="P34" s="20" t="s">
        <v>182</v>
      </c>
      <c r="Q34" s="18" t="n">
        <v>2.5870456</v>
      </c>
      <c r="R34" s="20" t="n">
        <v>0.53669858</v>
      </c>
      <c r="S34" s="18" t="n">
        <v>0</v>
      </c>
      <c r="T34" s="20" t="n">
        <v>0</v>
      </c>
      <c r="U34" s="18" t="n">
        <v>6.22417097</v>
      </c>
      <c r="V34" s="20" t="n">
        <v>0.5585858500000001</v>
      </c>
    </row>
    <row r="35" spans="1:22">
      <c r="A35" s="15" t="s">
        <v>210</v>
      </c>
      <c r="B35" s="17" t="n">
        <v>6406</v>
      </c>
      <c r="C35" s="18">
        <f>(92.0/B35*100)</f>
        <v/>
      </c>
      <c r="D35" s="19" t="n">
        <v>6314</v>
      </c>
      <c r="E35" s="18" t="n">
        <v>16.68094277</v>
      </c>
      <c r="F35" s="20" t="n">
        <v>0.57730359</v>
      </c>
      <c r="G35" s="18" t="n">
        <v>41.24880415</v>
      </c>
      <c r="H35" s="20" t="n">
        <v>0.66409111</v>
      </c>
      <c r="I35" s="18" t="n">
        <v>27.21010159</v>
      </c>
      <c r="J35" s="20" t="n">
        <v>0.64456625</v>
      </c>
      <c r="K35" s="18" t="n">
        <v>9.0993618</v>
      </c>
      <c r="L35" s="20" t="n">
        <v>0.39230728</v>
      </c>
      <c r="M35" s="18" t="n">
        <v>0.53063084</v>
      </c>
      <c r="N35" s="20" t="n">
        <v>0.09346343</v>
      </c>
      <c r="O35" s="18" t="s">
        <v>182</v>
      </c>
      <c r="P35" s="20" t="s">
        <v>182</v>
      </c>
      <c r="Q35" s="18" t="n">
        <v>1.04648481</v>
      </c>
      <c r="R35" s="20" t="n">
        <v>0.05713219</v>
      </c>
      <c r="S35" s="18" t="n">
        <v>0</v>
      </c>
      <c r="T35" s="20" t="n">
        <v>0</v>
      </c>
      <c r="U35" s="18" t="n">
        <v>4.18367404</v>
      </c>
      <c r="V35" s="20" t="n">
        <v>0.24023661</v>
      </c>
    </row>
    <row r="36" spans="1:22">
      <c r="A36" s="15" t="s">
        <v>211</v>
      </c>
      <c r="B36" s="17" t="n">
        <v>6736</v>
      </c>
      <c r="C36" s="18">
        <f>(85.0/B36*100)</f>
        <v/>
      </c>
      <c r="D36" s="19" t="n">
        <v>6651</v>
      </c>
      <c r="E36" s="18" t="n">
        <v>6.73884303</v>
      </c>
      <c r="F36" s="20" t="n">
        <v>0.36297751</v>
      </c>
      <c r="G36" s="18" t="n">
        <v>22.94145678</v>
      </c>
      <c r="H36" s="20" t="n">
        <v>0.60027701</v>
      </c>
      <c r="I36" s="18" t="n">
        <v>37.35398142</v>
      </c>
      <c r="J36" s="20" t="n">
        <v>0.6900414</v>
      </c>
      <c r="K36" s="18" t="n">
        <v>28.21805754</v>
      </c>
      <c r="L36" s="20" t="n">
        <v>0.67234586</v>
      </c>
      <c r="M36" s="18" t="n">
        <v>0.41793332</v>
      </c>
      <c r="N36" s="20" t="n">
        <v>0.08177834</v>
      </c>
      <c r="O36" s="18" t="s">
        <v>182</v>
      </c>
      <c r="P36" s="20" t="s">
        <v>182</v>
      </c>
      <c r="Q36" s="18" t="n">
        <v>0</v>
      </c>
      <c r="R36" s="20" t="n">
        <v>0</v>
      </c>
      <c r="S36" s="18" t="n">
        <v>0</v>
      </c>
      <c r="T36" s="20" t="n">
        <v>0</v>
      </c>
      <c r="U36" s="18" t="n">
        <v>4.3297279</v>
      </c>
      <c r="V36" s="20" t="n">
        <v>0.39056526</v>
      </c>
    </row>
    <row r="37" spans="1:22">
      <c r="A37" s="15" t="s">
        <v>212</v>
      </c>
      <c r="B37" s="17" t="n">
        <v>5458</v>
      </c>
      <c r="C37" s="18">
        <f>(340.0/B37*100)</f>
        <v/>
      </c>
      <c r="D37" s="19" t="n">
        <v>5118</v>
      </c>
      <c r="E37" s="18" t="n">
        <v>4.70903324</v>
      </c>
      <c r="F37" s="20" t="n">
        <v>0.30534055</v>
      </c>
      <c r="G37" s="18" t="n">
        <v>14.91241703</v>
      </c>
      <c r="H37" s="20" t="n">
        <v>0.55278267</v>
      </c>
      <c r="I37" s="18" t="n">
        <v>35.56235623</v>
      </c>
      <c r="J37" s="20" t="n">
        <v>0.73050741</v>
      </c>
      <c r="K37" s="18" t="n">
        <v>33.14460923</v>
      </c>
      <c r="L37" s="20" t="n">
        <v>0.81612395</v>
      </c>
      <c r="M37" s="18" t="n">
        <v>0.79842259</v>
      </c>
      <c r="N37" s="20" t="n">
        <v>0.14163876</v>
      </c>
      <c r="O37" s="18" t="s">
        <v>182</v>
      </c>
      <c r="P37" s="20" t="s">
        <v>182</v>
      </c>
      <c r="Q37" s="18" t="n">
        <v>0</v>
      </c>
      <c r="R37" s="20" t="n">
        <v>0</v>
      </c>
      <c r="S37" s="18" t="n">
        <v>0</v>
      </c>
      <c r="T37" s="20" t="n">
        <v>0</v>
      </c>
      <c r="U37" s="18" t="n">
        <v>10.87316167</v>
      </c>
      <c r="V37" s="20" t="n">
        <v>0.94841493</v>
      </c>
    </row>
    <row r="38" spans="1:22">
      <c r="A38" s="15" t="s">
        <v>213</v>
      </c>
      <c r="B38" s="17" t="n">
        <v>5860</v>
      </c>
      <c r="C38" s="18">
        <f>(76.0/B38*100)</f>
        <v/>
      </c>
      <c r="D38" s="19" t="n">
        <v>5784</v>
      </c>
      <c r="E38" s="18" t="n">
        <v>21.44343089</v>
      </c>
      <c r="F38" s="20" t="n">
        <v>0.69583682</v>
      </c>
      <c r="G38" s="18" t="n">
        <v>30.44557297</v>
      </c>
      <c r="H38" s="20" t="n">
        <v>0.72290565</v>
      </c>
      <c r="I38" s="18" t="n">
        <v>25.47746702</v>
      </c>
      <c r="J38" s="20" t="n">
        <v>0.73831156</v>
      </c>
      <c r="K38" s="18" t="n">
        <v>13.86399588</v>
      </c>
      <c r="L38" s="20" t="n">
        <v>0.6903000500000001</v>
      </c>
      <c r="M38" s="18" t="n">
        <v>0.64006138</v>
      </c>
      <c r="N38" s="20" t="n">
        <v>0.12675269</v>
      </c>
      <c r="O38" s="18" t="s">
        <v>182</v>
      </c>
      <c r="P38" s="20" t="s">
        <v>182</v>
      </c>
      <c r="Q38" s="18" t="n">
        <v>0</v>
      </c>
      <c r="R38" s="20" t="n">
        <v>0</v>
      </c>
      <c r="S38" s="18" t="n">
        <v>0</v>
      </c>
      <c r="T38" s="20" t="n">
        <v>0</v>
      </c>
      <c r="U38" s="18" t="n">
        <v>8.12947187</v>
      </c>
      <c r="V38" s="20" t="n">
        <v>0.67382796</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5.7749546</v>
      </c>
      <c r="F40" s="20" t="n">
        <v>0.31780972</v>
      </c>
      <c r="G40" s="18" t="n">
        <v>23.31542626</v>
      </c>
      <c r="H40" s="20" t="n">
        <v>0.6622891</v>
      </c>
      <c r="I40" s="18" t="n">
        <v>32.39568958</v>
      </c>
      <c r="J40" s="20" t="n">
        <v>0.67311393</v>
      </c>
      <c r="K40" s="18" t="n">
        <v>22.29533576</v>
      </c>
      <c r="L40" s="20" t="n">
        <v>0.76499403</v>
      </c>
      <c r="M40" s="18" t="n">
        <v>0.41492253</v>
      </c>
      <c r="N40" s="20" t="n">
        <v>0.09637219</v>
      </c>
      <c r="O40" s="18" t="s">
        <v>182</v>
      </c>
      <c r="P40" s="20" t="s">
        <v>182</v>
      </c>
      <c r="Q40" s="18" t="n">
        <v>9.0302693</v>
      </c>
      <c r="R40" s="20" t="n">
        <v>0.20214227</v>
      </c>
      <c r="S40" s="18" t="n">
        <v>0</v>
      </c>
      <c r="T40" s="20" t="n">
        <v>0</v>
      </c>
      <c r="U40" s="18" t="n">
        <v>6.77340197</v>
      </c>
      <c r="V40" s="20" t="n">
        <v>0.81706985</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5.08770288</v>
      </c>
      <c r="F46" s="20" t="n">
        <v>0.25553736</v>
      </c>
      <c r="G46" s="18" t="n">
        <v>13.91802921</v>
      </c>
      <c r="H46" s="20" t="n">
        <v>0.49854557</v>
      </c>
      <c r="I46" s="18" t="n">
        <v>25.76865926</v>
      </c>
      <c r="J46" s="20" t="n">
        <v>0.59466591</v>
      </c>
      <c r="K46" s="18" t="n">
        <v>15.08302556</v>
      </c>
      <c r="L46" s="20" t="n">
        <v>0.49424916</v>
      </c>
      <c r="M46" s="18" t="n">
        <v>1.14579297</v>
      </c>
      <c r="N46" s="20" t="n">
        <v>0.10211763</v>
      </c>
      <c r="O46" s="18" t="s">
        <v>182</v>
      </c>
      <c r="P46" s="20" t="s">
        <v>182</v>
      </c>
      <c r="Q46" s="18" t="n">
        <v>0</v>
      </c>
      <c r="R46" s="20" t="n">
        <v>0</v>
      </c>
      <c r="S46" s="18" t="n">
        <v>0</v>
      </c>
      <c r="T46" s="20" t="n">
        <v>0</v>
      </c>
      <c r="U46" s="18" t="n">
        <v>38.99679011</v>
      </c>
      <c r="V46" s="20" t="n">
        <v>1.25877199</v>
      </c>
    </row>
    <row r="47" spans="1:22">
      <c r="A47" s="15" t="s">
        <v>222</v>
      </c>
      <c r="B47" s="17" t="n">
        <v>5928</v>
      </c>
      <c r="C47" s="18">
        <f>(227.0/B47*100)</f>
        <v/>
      </c>
      <c r="D47" s="19" t="n">
        <v>5701</v>
      </c>
      <c r="E47" s="18" t="n">
        <v>8.761995730000001</v>
      </c>
      <c r="F47" s="20" t="n">
        <v>0.43743028</v>
      </c>
      <c r="G47" s="18" t="n">
        <v>21.47323592</v>
      </c>
      <c r="H47" s="20" t="n">
        <v>0.78534528</v>
      </c>
      <c r="I47" s="18" t="n">
        <v>32.36221765</v>
      </c>
      <c r="J47" s="20" t="n">
        <v>0.69109199</v>
      </c>
      <c r="K47" s="18" t="n">
        <v>19.72637041</v>
      </c>
      <c r="L47" s="20" t="n">
        <v>0.68122682</v>
      </c>
      <c r="M47" s="18" t="n">
        <v>1.45530951</v>
      </c>
      <c r="N47" s="20" t="n">
        <v>0.18984816</v>
      </c>
      <c r="O47" s="18" t="s">
        <v>182</v>
      </c>
      <c r="P47" s="20" t="s">
        <v>182</v>
      </c>
      <c r="Q47" s="18" t="n">
        <v>0</v>
      </c>
      <c r="R47" s="20" t="n">
        <v>0</v>
      </c>
      <c r="S47" s="18" t="n">
        <v>0</v>
      </c>
      <c r="T47" s="20" t="n">
        <v>0</v>
      </c>
      <c r="U47" s="18" t="n">
        <v>16.22087077</v>
      </c>
      <c r="V47" s="20" t="n">
        <v>1.16928679</v>
      </c>
    </row>
    <row r="48" spans="1:22">
      <c r="A48" s="15" t="s">
        <v>223</v>
      </c>
      <c r="B48" s="17" t="n">
        <v>9841</v>
      </c>
      <c r="C48" s="18">
        <f>(19.0/B48*100)</f>
        <v/>
      </c>
      <c r="D48" s="19" t="n">
        <v>9822</v>
      </c>
      <c r="E48" s="18" t="n">
        <v>10.76282963</v>
      </c>
      <c r="F48" s="20" t="n">
        <v>0.5177257199999999</v>
      </c>
      <c r="G48" s="18" t="n">
        <v>37.63249869</v>
      </c>
      <c r="H48" s="20" t="n">
        <v>0.74198464</v>
      </c>
      <c r="I48" s="18" t="n">
        <v>36.57541712</v>
      </c>
      <c r="J48" s="20" t="n">
        <v>0.73520285</v>
      </c>
      <c r="K48" s="18" t="n">
        <v>11.52789698</v>
      </c>
      <c r="L48" s="20" t="n">
        <v>0.43319329</v>
      </c>
      <c r="M48" s="18" t="n">
        <v>2.15559195</v>
      </c>
      <c r="N48" s="20" t="n">
        <v>0.33339127</v>
      </c>
      <c r="O48" s="18" t="s">
        <v>182</v>
      </c>
      <c r="P48" s="20" t="s">
        <v>182</v>
      </c>
      <c r="Q48" s="18" t="n">
        <v>0</v>
      </c>
      <c r="R48" s="20" t="n">
        <v>0</v>
      </c>
      <c r="S48" s="18" t="n">
        <v>0</v>
      </c>
      <c r="T48" s="20" t="n">
        <v>0</v>
      </c>
      <c r="U48" s="18" t="n">
        <v>1.34576562</v>
      </c>
      <c r="V48" s="20" t="n">
        <v>0.4174065</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12.97069584</v>
      </c>
      <c r="F50" s="20" t="n">
        <v>0.43551753</v>
      </c>
      <c r="G50" s="18" t="n">
        <v>33.01439552</v>
      </c>
      <c r="H50" s="20" t="n">
        <v>0.64084803</v>
      </c>
      <c r="I50" s="18" t="n">
        <v>32.29566671</v>
      </c>
      <c r="J50" s="20" t="n">
        <v>0.72030938</v>
      </c>
      <c r="K50" s="18" t="n">
        <v>12.28060494</v>
      </c>
      <c r="L50" s="20" t="n">
        <v>0.48702307</v>
      </c>
      <c r="M50" s="18" t="n">
        <v>1.76699706</v>
      </c>
      <c r="N50" s="20" t="n">
        <v>0.2676775</v>
      </c>
      <c r="O50" s="18" t="s">
        <v>182</v>
      </c>
      <c r="P50" s="20" t="s">
        <v>182</v>
      </c>
      <c r="Q50" s="18" t="n">
        <v>0</v>
      </c>
      <c r="R50" s="20" t="n">
        <v>0</v>
      </c>
      <c r="S50" s="18" t="n">
        <v>0</v>
      </c>
      <c r="T50" s="20" t="n">
        <v>0</v>
      </c>
      <c r="U50" s="18" t="n">
        <v>7.67163993</v>
      </c>
      <c r="V50" s="20" t="n">
        <v>0.7336996099999999</v>
      </c>
    </row>
    <row r="51" spans="1:22">
      <c r="A51" s="15" t="s">
        <v>226</v>
      </c>
      <c r="B51" s="17" t="n">
        <v>6866</v>
      </c>
      <c r="C51" s="18">
        <f>(116.0/B51*100)</f>
        <v/>
      </c>
      <c r="D51" s="19" t="n">
        <v>6750</v>
      </c>
      <c r="E51" s="18" t="n">
        <v>11.16030531</v>
      </c>
      <c r="F51" s="20" t="n">
        <v>0.49174642</v>
      </c>
      <c r="G51" s="18" t="n">
        <v>25.25847849</v>
      </c>
      <c r="H51" s="20" t="n">
        <v>0.638952</v>
      </c>
      <c r="I51" s="18" t="n">
        <v>25.90199526</v>
      </c>
      <c r="J51" s="20" t="n">
        <v>0.74553984</v>
      </c>
      <c r="K51" s="18" t="n">
        <v>14.97333161</v>
      </c>
      <c r="L51" s="20" t="n">
        <v>0.5644760599999999</v>
      </c>
      <c r="M51" s="18" t="n">
        <v>0.5829354</v>
      </c>
      <c r="N51" s="20" t="n">
        <v>0.10103223</v>
      </c>
      <c r="O51" s="18" t="s">
        <v>182</v>
      </c>
      <c r="P51" s="20" t="s">
        <v>182</v>
      </c>
      <c r="Q51" s="18" t="n">
        <v>10.58020749</v>
      </c>
      <c r="R51" s="20" t="n">
        <v>0.61245387</v>
      </c>
      <c r="S51" s="18" t="n">
        <v>0</v>
      </c>
      <c r="T51" s="20" t="n">
        <v>0</v>
      </c>
      <c r="U51" s="18" t="n">
        <v>11.54274644</v>
      </c>
      <c r="V51" s="20" t="n">
        <v>1.31682145</v>
      </c>
    </row>
    <row r="52" spans="1:22">
      <c r="A52" s="15" t="s">
        <v>227</v>
      </c>
      <c r="B52" s="17" t="n">
        <v>5809</v>
      </c>
      <c r="C52" s="18">
        <f>(126.0/B52*100)</f>
        <v/>
      </c>
      <c r="D52" s="19" t="n">
        <v>5683</v>
      </c>
      <c r="E52" s="18" t="n">
        <v>8.85585408</v>
      </c>
      <c r="F52" s="20" t="n">
        <v>0.41710878</v>
      </c>
      <c r="G52" s="18" t="n">
        <v>28.53773957</v>
      </c>
      <c r="H52" s="20" t="n">
        <v>0.67392782</v>
      </c>
      <c r="I52" s="18" t="n">
        <v>38.30996631</v>
      </c>
      <c r="J52" s="20" t="n">
        <v>0.75072028</v>
      </c>
      <c r="K52" s="18" t="n">
        <v>19.38621455</v>
      </c>
      <c r="L52" s="20" t="n">
        <v>0.60838303</v>
      </c>
      <c r="M52" s="18" t="n">
        <v>0.34101016</v>
      </c>
      <c r="N52" s="20" t="n">
        <v>0.08857619</v>
      </c>
      <c r="O52" s="18" t="s">
        <v>182</v>
      </c>
      <c r="P52" s="20" t="s">
        <v>182</v>
      </c>
      <c r="Q52" s="18" t="n">
        <v>0</v>
      </c>
      <c r="R52" s="20" t="n">
        <v>0</v>
      </c>
      <c r="S52" s="18" t="n">
        <v>0</v>
      </c>
      <c r="T52" s="20" t="n">
        <v>0</v>
      </c>
      <c r="U52" s="18" t="n">
        <v>4.56921533</v>
      </c>
      <c r="V52" s="20" t="n">
        <v>0.49396523</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16.08660629</v>
      </c>
      <c r="F54" s="20" t="n">
        <v>0.69132474</v>
      </c>
      <c r="G54" s="18" t="n">
        <v>21.65335017</v>
      </c>
      <c r="H54" s="20" t="n">
        <v>0.79861551</v>
      </c>
      <c r="I54" s="18" t="n">
        <v>27.80599055</v>
      </c>
      <c r="J54" s="20" t="n">
        <v>0.9282759</v>
      </c>
      <c r="K54" s="18" t="n">
        <v>16.22281065</v>
      </c>
      <c r="L54" s="20" t="n">
        <v>0.76760014</v>
      </c>
      <c r="M54" s="18" t="n">
        <v>3.39831162</v>
      </c>
      <c r="N54" s="20" t="n">
        <v>0.32769352</v>
      </c>
      <c r="O54" s="18" t="s">
        <v>182</v>
      </c>
      <c r="P54" s="20" t="s">
        <v>182</v>
      </c>
      <c r="Q54" s="18" t="n">
        <v>0</v>
      </c>
      <c r="R54" s="20" t="n">
        <v>0</v>
      </c>
      <c r="S54" s="18" t="n">
        <v>0</v>
      </c>
      <c r="T54" s="20" t="n">
        <v>0</v>
      </c>
      <c r="U54" s="18" t="n">
        <v>14.83293074</v>
      </c>
      <c r="V54" s="20" t="n">
        <v>1.15385682</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6.03046083</v>
      </c>
      <c r="F56" s="20" t="n">
        <v>0.36137732</v>
      </c>
      <c r="G56" s="18" t="n">
        <v>29.25715614</v>
      </c>
      <c r="H56" s="20" t="n">
        <v>0.83169574</v>
      </c>
      <c r="I56" s="18" t="n">
        <v>47.59468709</v>
      </c>
      <c r="J56" s="20" t="n">
        <v>0.78733737</v>
      </c>
      <c r="K56" s="18" t="n">
        <v>15.24748648</v>
      </c>
      <c r="L56" s="20" t="n">
        <v>0.54452239</v>
      </c>
      <c r="M56" s="18" t="n">
        <v>0.86031267</v>
      </c>
      <c r="N56" s="20" t="n">
        <v>0.13753162</v>
      </c>
      <c r="O56" s="18" t="s">
        <v>182</v>
      </c>
      <c r="P56" s="20" t="s">
        <v>182</v>
      </c>
      <c r="Q56" s="18" t="n">
        <v>0</v>
      </c>
      <c r="R56" s="20" t="n">
        <v>0</v>
      </c>
      <c r="S56" s="18" t="n">
        <v>0</v>
      </c>
      <c r="T56" s="20" t="n">
        <v>0</v>
      </c>
      <c r="U56" s="18" t="n">
        <v>1.0098968</v>
      </c>
      <c r="V56" s="20" t="n">
        <v>0.23669566</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18.22114706</v>
      </c>
      <c r="F61" s="20" t="n">
        <v>0.55582272</v>
      </c>
      <c r="G61" s="18" t="n">
        <v>28.56943009</v>
      </c>
      <c r="H61" s="20" t="n">
        <v>0.63795705</v>
      </c>
      <c r="I61" s="18" t="n">
        <v>31.47166211</v>
      </c>
      <c r="J61" s="20" t="n">
        <v>0.660124</v>
      </c>
      <c r="K61" s="18" t="n">
        <v>15.45694491</v>
      </c>
      <c r="L61" s="20" t="n">
        <v>0.51703942</v>
      </c>
      <c r="M61" s="18" t="n">
        <v>1.11564783</v>
      </c>
      <c r="N61" s="20" t="n">
        <v>0.15894657</v>
      </c>
      <c r="O61" s="18" t="s">
        <v>182</v>
      </c>
      <c r="P61" s="20" t="s">
        <v>182</v>
      </c>
      <c r="Q61" s="18" t="n">
        <v>0</v>
      </c>
      <c r="R61" s="20" t="n">
        <v>0</v>
      </c>
      <c r="S61" s="18" t="n">
        <v>0</v>
      </c>
      <c r="T61" s="20" t="n">
        <v>0</v>
      </c>
      <c r="U61" s="18" t="n">
        <v>5.165168</v>
      </c>
      <c r="V61" s="20" t="n">
        <v>0.67272494</v>
      </c>
    </row>
    <row r="62" spans="1:22">
      <c r="A62" s="15" t="s">
        <v>237</v>
      </c>
      <c r="B62" s="17" t="n">
        <v>4476</v>
      </c>
      <c r="C62" s="18">
        <f>(5.0/B62*100)</f>
        <v/>
      </c>
      <c r="D62" s="19" t="n">
        <v>4471</v>
      </c>
      <c r="E62" s="18" t="n">
        <v>4.25371703</v>
      </c>
      <c r="F62" s="20" t="n">
        <v>0.29732141</v>
      </c>
      <c r="G62" s="18" t="n">
        <v>28.67541486</v>
      </c>
      <c r="H62" s="20" t="n">
        <v>0.70370844</v>
      </c>
      <c r="I62" s="18" t="n">
        <v>45.65757618</v>
      </c>
      <c r="J62" s="20" t="n">
        <v>0.81811445</v>
      </c>
      <c r="K62" s="18" t="n">
        <v>20.22350368</v>
      </c>
      <c r="L62" s="20" t="n">
        <v>0.69847294</v>
      </c>
      <c r="M62" s="18" t="n">
        <v>0.58527585</v>
      </c>
      <c r="N62" s="20" t="n">
        <v>0.13101018</v>
      </c>
      <c r="O62" s="18" t="s">
        <v>182</v>
      </c>
      <c r="P62" s="20" t="s">
        <v>182</v>
      </c>
      <c r="Q62" s="18" t="n">
        <v>0</v>
      </c>
      <c r="R62" s="20" t="n">
        <v>0</v>
      </c>
      <c r="S62" s="18" t="n">
        <v>0</v>
      </c>
      <c r="T62" s="20" t="n">
        <v>0</v>
      </c>
      <c r="U62" s="18" t="n">
        <v>0.60451241</v>
      </c>
      <c r="V62" s="20" t="n">
        <v>0.10747095</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11.70419924</v>
      </c>
      <c r="F67" s="20" t="n">
        <v>0.42942851</v>
      </c>
      <c r="G67" s="18" t="n">
        <v>36.0044092</v>
      </c>
      <c r="H67" s="20" t="n">
        <v>0.7454123</v>
      </c>
      <c r="I67" s="18" t="n">
        <v>30.63444414</v>
      </c>
      <c r="J67" s="20" t="n">
        <v>0.53276375</v>
      </c>
      <c r="K67" s="18" t="n">
        <v>11.91084189</v>
      </c>
      <c r="L67" s="20" t="n">
        <v>0.5007911900000001</v>
      </c>
      <c r="M67" s="18" t="n">
        <v>4.53933848</v>
      </c>
      <c r="N67" s="20" t="n">
        <v>0.36892804</v>
      </c>
      <c r="O67" s="18" t="s">
        <v>182</v>
      </c>
      <c r="P67" s="20" t="s">
        <v>182</v>
      </c>
      <c r="Q67" s="18" t="n">
        <v>0</v>
      </c>
      <c r="R67" s="20" t="n">
        <v>0</v>
      </c>
      <c r="S67" s="18" t="n">
        <v>0</v>
      </c>
      <c r="T67" s="20" t="n">
        <v>0</v>
      </c>
      <c r="U67" s="18" t="n">
        <v>5.20676706</v>
      </c>
      <c r="V67" s="20" t="n">
        <v>0.37657882</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11.26210556</v>
      </c>
      <c r="F70" s="20" t="n">
        <v>0.43095962</v>
      </c>
      <c r="G70" s="18" t="n">
        <v>40.69995369</v>
      </c>
      <c r="H70" s="20" t="n">
        <v>0.92634406</v>
      </c>
      <c r="I70" s="18" t="n">
        <v>33.05523837</v>
      </c>
      <c r="J70" s="20" t="n">
        <v>0.65460345</v>
      </c>
      <c r="K70" s="18" t="n">
        <v>9.174266340000001</v>
      </c>
      <c r="L70" s="20" t="n">
        <v>0.43418356</v>
      </c>
      <c r="M70" s="18" t="n">
        <v>0.78554432</v>
      </c>
      <c r="N70" s="20" t="n">
        <v>0.1032537</v>
      </c>
      <c r="O70" s="18" t="s">
        <v>182</v>
      </c>
      <c r="P70" s="20" t="s">
        <v>182</v>
      </c>
      <c r="Q70" s="18" t="n">
        <v>0</v>
      </c>
      <c r="R70" s="20" t="n">
        <v>0</v>
      </c>
      <c r="S70" s="18" t="n">
        <v>0</v>
      </c>
      <c r="T70" s="20" t="n">
        <v>0</v>
      </c>
      <c r="U70" s="18" t="n">
        <v>5.02289172</v>
      </c>
      <c r="V70" s="20" t="n">
        <v>0.54079784</v>
      </c>
    </row>
    <row r="71" spans="1:22">
      <c r="A71" s="15" t="s">
        <v>246</v>
      </c>
      <c r="B71" s="17" t="n">
        <v>6115</v>
      </c>
      <c r="C71" s="18">
        <f>(124.0/B71*100)</f>
        <v/>
      </c>
      <c r="D71" s="19" t="n">
        <v>5991</v>
      </c>
      <c r="E71" s="18" t="n">
        <v>5.07587631</v>
      </c>
      <c r="F71" s="20" t="n">
        <v>0.28153174</v>
      </c>
      <c r="G71" s="18" t="n">
        <v>22.06710746</v>
      </c>
      <c r="H71" s="20" t="n">
        <v>0.54329706</v>
      </c>
      <c r="I71" s="18" t="n">
        <v>44.65976204</v>
      </c>
      <c r="J71" s="20" t="n">
        <v>0.76431798</v>
      </c>
      <c r="K71" s="18" t="n">
        <v>26.60826825</v>
      </c>
      <c r="L71" s="20" t="n">
        <v>0.5598468</v>
      </c>
      <c r="M71" s="18" t="n">
        <v>0.43902827</v>
      </c>
      <c r="N71" s="20" t="n">
        <v>0.07819717</v>
      </c>
      <c r="O71" s="18" t="s">
        <v>182</v>
      </c>
      <c r="P71" s="20" t="s">
        <v>182</v>
      </c>
      <c r="Q71" s="18" t="n">
        <v>0</v>
      </c>
      <c r="R71" s="20" t="n">
        <v>0</v>
      </c>
      <c r="S71" s="18" t="n">
        <v>0</v>
      </c>
      <c r="T71" s="20" t="n">
        <v>0</v>
      </c>
      <c r="U71" s="18" t="n">
        <v>1.14995766</v>
      </c>
      <c r="V71" s="20" t="n">
        <v>0.1188116</v>
      </c>
    </row>
    <row r="72" spans="1:22">
      <c r="A72" s="15" t="s">
        <v>247</v>
      </c>
      <c r="B72" s="17" t="n">
        <v>7708</v>
      </c>
      <c r="C72" s="18">
        <f>(9.0/B72*100)</f>
        <v/>
      </c>
      <c r="D72" s="19" t="n">
        <v>7699</v>
      </c>
      <c r="E72" s="18" t="n">
        <v>3.60868948</v>
      </c>
      <c r="F72" s="20" t="n">
        <v>0.23924876</v>
      </c>
      <c r="G72" s="18" t="n">
        <v>14.93403156</v>
      </c>
      <c r="H72" s="20" t="n">
        <v>0.46412053</v>
      </c>
      <c r="I72" s="18" t="n">
        <v>50.5459797</v>
      </c>
      <c r="J72" s="20" t="n">
        <v>0.66269669</v>
      </c>
      <c r="K72" s="18" t="n">
        <v>30.05628009</v>
      </c>
      <c r="L72" s="20" t="n">
        <v>0.61260757</v>
      </c>
      <c r="M72" s="18" t="n">
        <v>0.58568115</v>
      </c>
      <c r="N72" s="20" t="n">
        <v>0.09795208</v>
      </c>
      <c r="O72" s="18" t="s">
        <v>182</v>
      </c>
      <c r="P72" s="20" t="s">
        <v>182</v>
      </c>
      <c r="Q72" s="18" t="n">
        <v>0</v>
      </c>
      <c r="R72" s="20" t="n">
        <v>0</v>
      </c>
      <c r="S72" s="18" t="n">
        <v>0</v>
      </c>
      <c r="T72" s="20" t="n">
        <v>0</v>
      </c>
      <c r="U72" s="18" t="n">
        <v>0.26933803</v>
      </c>
      <c r="V72" s="20" t="n">
        <v>0.05919134</v>
      </c>
    </row>
    <row r="73" spans="1:22">
      <c r="A73" s="15" t="s">
        <v>248</v>
      </c>
      <c r="B73" s="17" t="n">
        <v>8249</v>
      </c>
      <c r="C73" s="18">
        <f>(262.0/B73*100)</f>
        <v/>
      </c>
      <c r="D73" s="19" t="n">
        <v>7987</v>
      </c>
      <c r="E73" s="18" t="n">
        <v>6.03627433</v>
      </c>
      <c r="F73" s="20" t="n">
        <v>0.37101581</v>
      </c>
      <c r="G73" s="18" t="n">
        <v>21.97226965</v>
      </c>
      <c r="H73" s="20" t="n">
        <v>0.60586299</v>
      </c>
      <c r="I73" s="18" t="n">
        <v>50.66720617</v>
      </c>
      <c r="J73" s="20" t="n">
        <v>0.63606612</v>
      </c>
      <c r="K73" s="18" t="n">
        <v>17.31743446</v>
      </c>
      <c r="L73" s="20" t="n">
        <v>0.636298</v>
      </c>
      <c r="M73" s="18" t="n">
        <v>2.49551015</v>
      </c>
      <c r="N73" s="20" t="n">
        <v>0.25126283</v>
      </c>
      <c r="O73" s="18" t="s">
        <v>182</v>
      </c>
      <c r="P73" s="20" t="s">
        <v>182</v>
      </c>
      <c r="Q73" s="18" t="n">
        <v>0</v>
      </c>
      <c r="R73" s="20" t="n">
        <v>0</v>
      </c>
      <c r="S73" s="18" t="n">
        <v>0</v>
      </c>
      <c r="T73" s="20" t="n">
        <v>0</v>
      </c>
      <c r="U73" s="18" t="n">
        <v>1.51130523</v>
      </c>
      <c r="V73" s="20" t="n">
        <v>0.18836589</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9.433752699999999</v>
      </c>
      <c r="F77" s="20" t="n">
        <v>0.44416307</v>
      </c>
      <c r="G77" s="18" t="n">
        <v>22.88546077</v>
      </c>
      <c r="H77" s="20" t="n">
        <v>0.69457312</v>
      </c>
      <c r="I77" s="18" t="n">
        <v>27.85519483</v>
      </c>
      <c r="J77" s="20" t="n">
        <v>0.70248745</v>
      </c>
      <c r="K77" s="18" t="n">
        <v>17.38243206</v>
      </c>
      <c r="L77" s="20" t="n">
        <v>0.60301738</v>
      </c>
      <c r="M77" s="18" t="n">
        <v>0.99494008</v>
      </c>
      <c r="N77" s="20" t="n">
        <v>0.11786314</v>
      </c>
      <c r="O77" s="18" t="s">
        <v>182</v>
      </c>
      <c r="P77" s="20" t="s">
        <v>182</v>
      </c>
      <c r="Q77" s="18" t="n">
        <v>0</v>
      </c>
      <c r="R77" s="20" t="n">
        <v>0</v>
      </c>
      <c r="S77" s="18" t="n">
        <v>0</v>
      </c>
      <c r="T77" s="20" t="n">
        <v>0</v>
      </c>
      <c r="U77" s="18" t="n">
        <v>21.44821956</v>
      </c>
      <c r="V77" s="20" t="n">
        <v>1.02634098</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7.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358</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(1529.0/B7*100)</f>
        <v/>
      </c>
      <c r="D7" s="19" t="n">
        <v>13001</v>
      </c>
      <c r="E7" s="18" t="n">
        <v>1.48323795</v>
      </c>
      <c r="F7" s="20" t="n">
        <v>0.11239877</v>
      </c>
      <c r="G7" s="18" t="n">
        <v>3.93317254</v>
      </c>
      <c r="H7" s="20" t="n">
        <v>0.18585932</v>
      </c>
      <c r="I7" s="18" t="n">
        <v>49.24683938</v>
      </c>
      <c r="J7" s="20" t="n">
        <v>0.5343267900000001</v>
      </c>
      <c r="K7" s="18" t="n">
        <v>33.86726775</v>
      </c>
      <c r="L7" s="20" t="n">
        <v>0.57262533</v>
      </c>
      <c r="M7" s="18" t="n">
        <v>0.69853779</v>
      </c>
      <c r="N7" s="20" t="n">
        <v>0.09121319</v>
      </c>
      <c r="O7" s="18" t="s">
        <v>182</v>
      </c>
      <c r="P7" s="20" t="s">
        <v>182</v>
      </c>
      <c r="Q7" s="18" t="n">
        <v>0</v>
      </c>
      <c r="R7" s="20" t="n">
        <v>0</v>
      </c>
      <c r="S7" s="18" t="n">
        <v>0</v>
      </c>
      <c r="T7" s="20" t="n">
        <v>0</v>
      </c>
      <c r="U7" s="18" t="n">
        <v>10.77094458</v>
      </c>
      <c r="V7" s="20" t="n">
        <v>0.6101350800000001</v>
      </c>
    </row>
    <row r="8" spans="1:22">
      <c r="A8" s="15" t="s">
        <v>183</v>
      </c>
      <c r="B8" s="17" t="n">
        <v>7007</v>
      </c>
      <c r="C8" s="18">
        <f>(227.0/B8*100)</f>
        <v/>
      </c>
      <c r="D8" s="19" t="n">
        <v>6780</v>
      </c>
      <c r="E8" s="18" t="n">
        <v>3.00111447</v>
      </c>
      <c r="F8" s="20" t="n">
        <v>0.23374518</v>
      </c>
      <c r="G8" s="18" t="n">
        <v>7.64188325</v>
      </c>
      <c r="H8" s="20" t="n">
        <v>0.37770379</v>
      </c>
      <c r="I8" s="18" t="n">
        <v>36.44569742</v>
      </c>
      <c r="J8" s="20" t="n">
        <v>0.62914148</v>
      </c>
      <c r="K8" s="18" t="n">
        <v>44.8858958</v>
      </c>
      <c r="L8" s="20" t="n">
        <v>0.74155213</v>
      </c>
      <c r="M8" s="18" t="n">
        <v>0.38881725</v>
      </c>
      <c r="N8" s="20" t="n">
        <v>0.10195443</v>
      </c>
      <c r="O8" s="18" t="s">
        <v>182</v>
      </c>
      <c r="P8" s="20" t="s">
        <v>182</v>
      </c>
      <c r="Q8" s="18" t="n">
        <v>0.48800417</v>
      </c>
      <c r="R8" s="20" t="n">
        <v>0.12014987</v>
      </c>
      <c r="S8" s="18" t="n">
        <v>0</v>
      </c>
      <c r="T8" s="20" t="n">
        <v>0</v>
      </c>
      <c r="U8" s="18" t="n">
        <v>7.14858764</v>
      </c>
      <c r="V8" s="20" t="n">
        <v>0.59062668</v>
      </c>
    </row>
    <row r="9" spans="1:22">
      <c r="A9" s="15" t="s">
        <v>184</v>
      </c>
      <c r="B9" s="17" t="n">
        <v>9651</v>
      </c>
      <c r="C9" s="18">
        <f>(627.0/B9*100)</f>
        <v/>
      </c>
      <c r="D9" s="19" t="n">
        <v>9024</v>
      </c>
      <c r="E9" s="18" t="n">
        <v>2.15787141</v>
      </c>
      <c r="F9" s="20" t="n">
        <v>0.16760323</v>
      </c>
      <c r="G9" s="18" t="n">
        <v>4.53359764</v>
      </c>
      <c r="H9" s="20" t="n">
        <v>0.27134166</v>
      </c>
      <c r="I9" s="18" t="n">
        <v>52.05390781</v>
      </c>
      <c r="J9" s="20" t="n">
        <v>0.75169796</v>
      </c>
      <c r="K9" s="18" t="n">
        <v>30.28425718</v>
      </c>
      <c r="L9" s="20" t="n">
        <v>0.6173492900000001</v>
      </c>
      <c r="M9" s="18" t="n">
        <v>0.05056494</v>
      </c>
      <c r="N9" s="20" t="n">
        <v>0.02011432</v>
      </c>
      <c r="O9" s="18" t="s">
        <v>182</v>
      </c>
      <c r="P9" s="20" t="s">
        <v>182</v>
      </c>
      <c r="Q9" s="18" t="n">
        <v>3.18651338</v>
      </c>
      <c r="R9" s="20" t="n">
        <v>0.5688800899999999</v>
      </c>
      <c r="S9" s="18" t="n">
        <v>0</v>
      </c>
      <c r="T9" s="20" t="n">
        <v>0</v>
      </c>
      <c r="U9" s="18" t="n">
        <v>7.73328765</v>
      </c>
      <c r="V9" s="20" t="n">
        <v>0.57121467</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(154.0/B11*100)</f>
        <v/>
      </c>
      <c r="D11" s="19" t="n">
        <v>6899</v>
      </c>
      <c r="E11" s="18" t="n">
        <v>3.14918346</v>
      </c>
      <c r="F11" s="20" t="n">
        <v>0.32193207</v>
      </c>
      <c r="G11" s="18" t="n">
        <v>5.92959785</v>
      </c>
      <c r="H11" s="20" t="n">
        <v>0.30056311</v>
      </c>
      <c r="I11" s="18" t="n">
        <v>47.99881819</v>
      </c>
      <c r="J11" s="20" t="n">
        <v>0.75288775</v>
      </c>
      <c r="K11" s="18" t="n">
        <v>32.58120971</v>
      </c>
      <c r="L11" s="20" t="n">
        <v>0.68148654</v>
      </c>
      <c r="M11" s="18" t="n">
        <v>0.51497744</v>
      </c>
      <c r="N11" s="20" t="n">
        <v>0.12464217</v>
      </c>
      <c r="O11" s="18" t="s">
        <v>182</v>
      </c>
      <c r="P11" s="20" t="s">
        <v>182</v>
      </c>
      <c r="Q11" s="18" t="n">
        <v>0</v>
      </c>
      <c r="R11" s="20" t="n">
        <v>0</v>
      </c>
      <c r="S11" s="18" t="n">
        <v>0</v>
      </c>
      <c r="T11" s="20" t="n">
        <v>0</v>
      </c>
      <c r="U11" s="18" t="n">
        <v>9.826213340000001</v>
      </c>
      <c r="V11" s="20" t="n">
        <v>0.82607277</v>
      </c>
    </row>
    <row r="12" spans="1:22">
      <c r="A12" s="15" t="s">
        <v>187</v>
      </c>
      <c r="B12" s="17" t="n">
        <v>6894</v>
      </c>
      <c r="C12" s="18">
        <f>(128.0/B12*100)</f>
        <v/>
      </c>
      <c r="D12" s="19" t="n">
        <v>6766</v>
      </c>
      <c r="E12" s="18" t="n">
        <v>3.07218316</v>
      </c>
      <c r="F12" s="20" t="n">
        <v>0.22530687</v>
      </c>
      <c r="G12" s="18" t="n">
        <v>7.23105725</v>
      </c>
      <c r="H12" s="20" t="n">
        <v>0.37390462</v>
      </c>
      <c r="I12" s="18" t="n">
        <v>56.02133631</v>
      </c>
      <c r="J12" s="20" t="n">
        <v>0.8678074</v>
      </c>
      <c r="K12" s="18" t="n">
        <v>25.23146285</v>
      </c>
      <c r="L12" s="20" t="n">
        <v>0.6380460100000001</v>
      </c>
      <c r="M12" s="18" t="n">
        <v>0.27950138</v>
      </c>
      <c r="N12" s="20" t="n">
        <v>0.06468574000000001</v>
      </c>
      <c r="O12" s="18" t="s">
        <v>182</v>
      </c>
      <c r="P12" s="20" t="s">
        <v>182</v>
      </c>
      <c r="Q12" s="18" t="n">
        <v>2.37582273</v>
      </c>
      <c r="R12" s="20" t="n">
        <v>0.5983856</v>
      </c>
      <c r="S12" s="18" t="n">
        <v>0</v>
      </c>
      <c r="T12" s="20" t="n">
        <v>0</v>
      </c>
      <c r="U12" s="18" t="n">
        <v>5.78863631</v>
      </c>
      <c r="V12" s="20" t="n">
        <v>0.5240861999999999</v>
      </c>
    </row>
    <row r="13" spans="1:22">
      <c r="A13" s="15" t="s">
        <v>188</v>
      </c>
      <c r="B13" s="17" t="n">
        <v>7161</v>
      </c>
      <c r="C13" s="18">
        <f>(353.0/B13*100)</f>
        <v/>
      </c>
      <c r="D13" s="19" t="n">
        <v>6808</v>
      </c>
      <c r="E13" s="18" t="n">
        <v>1.21722802</v>
      </c>
      <c r="F13" s="20" t="n">
        <v>0.14581917</v>
      </c>
      <c r="G13" s="18" t="n">
        <v>3.15305204</v>
      </c>
      <c r="H13" s="20" t="n">
        <v>0.22049562</v>
      </c>
      <c r="I13" s="18" t="n">
        <v>47.12613622</v>
      </c>
      <c r="J13" s="20" t="n">
        <v>0.97986045</v>
      </c>
      <c r="K13" s="18" t="n">
        <v>37.6618112</v>
      </c>
      <c r="L13" s="20" t="n">
        <v>0.83739493</v>
      </c>
      <c r="M13" s="18" t="n">
        <v>0.21815821</v>
      </c>
      <c r="N13" s="20" t="n">
        <v>0.052706</v>
      </c>
      <c r="O13" s="18" t="s">
        <v>182</v>
      </c>
      <c r="P13" s="20" t="s">
        <v>182</v>
      </c>
      <c r="Q13" s="18" t="n">
        <v>4.21345083</v>
      </c>
      <c r="R13" s="20" t="n">
        <v>0.48446757</v>
      </c>
      <c r="S13" s="18" t="n">
        <v>0</v>
      </c>
      <c r="T13" s="20" t="n">
        <v>0</v>
      </c>
      <c r="U13" s="18" t="n">
        <v>6.41016348</v>
      </c>
      <c r="V13" s="20" t="n">
        <v>0.63475971</v>
      </c>
    </row>
    <row r="14" spans="1:22">
      <c r="A14" s="15" t="s">
        <v>189</v>
      </c>
      <c r="B14" s="17" t="n">
        <v>5587</v>
      </c>
      <c r="C14" s="18">
        <f>(204.0/B14*100)</f>
        <v/>
      </c>
      <c r="D14" s="19" t="n">
        <v>5383</v>
      </c>
      <c r="E14" s="18" t="n">
        <v>2.99190961</v>
      </c>
      <c r="F14" s="20" t="n">
        <v>0.25382771</v>
      </c>
      <c r="G14" s="18" t="n">
        <v>6.49820543</v>
      </c>
      <c r="H14" s="20" t="n">
        <v>0.34316692</v>
      </c>
      <c r="I14" s="18" t="n">
        <v>61.34453326</v>
      </c>
      <c r="J14" s="20" t="n">
        <v>0.6790551500000001</v>
      </c>
      <c r="K14" s="18" t="n">
        <v>26.00300787</v>
      </c>
      <c r="L14" s="20" t="n">
        <v>0.60587494</v>
      </c>
      <c r="M14" s="18" t="n">
        <v>0.61607387</v>
      </c>
      <c r="N14" s="20" t="n">
        <v>0.11416439</v>
      </c>
      <c r="O14" s="18" t="s">
        <v>182</v>
      </c>
      <c r="P14" s="20" t="s">
        <v>182</v>
      </c>
      <c r="Q14" s="18" t="n">
        <v>0</v>
      </c>
      <c r="R14" s="20" t="n">
        <v>0</v>
      </c>
      <c r="S14" s="18" t="n">
        <v>0</v>
      </c>
      <c r="T14" s="20" t="n">
        <v>0</v>
      </c>
      <c r="U14" s="18" t="n">
        <v>2.54626995</v>
      </c>
      <c r="V14" s="20" t="n">
        <v>0.24716518</v>
      </c>
    </row>
    <row r="15" spans="1:22">
      <c r="A15" s="15" t="s">
        <v>190</v>
      </c>
      <c r="B15" s="17" t="n">
        <v>5882</v>
      </c>
      <c r="C15" s="18">
        <f>(180.0/B15*100)</f>
        <v/>
      </c>
      <c r="D15" s="19" t="n">
        <v>5702</v>
      </c>
      <c r="E15" s="18" t="n">
        <v>2.13643058</v>
      </c>
      <c r="F15" s="20" t="n">
        <v>0.22560814</v>
      </c>
      <c r="G15" s="18" t="n">
        <v>6.55775342</v>
      </c>
      <c r="H15" s="20" t="n">
        <v>0.35128553</v>
      </c>
      <c r="I15" s="18" t="n">
        <v>57.83783268</v>
      </c>
      <c r="J15" s="20" t="n">
        <v>0.83284884</v>
      </c>
      <c r="K15" s="18" t="n">
        <v>27.21596548</v>
      </c>
      <c r="L15" s="20" t="n">
        <v>0.72541193</v>
      </c>
      <c r="M15" s="18" t="n">
        <v>0.47362151</v>
      </c>
      <c r="N15" s="20" t="n">
        <v>0.10703965</v>
      </c>
      <c r="O15" s="18" t="s">
        <v>182</v>
      </c>
      <c r="P15" s="20" t="s">
        <v>182</v>
      </c>
      <c r="Q15" s="18" t="n">
        <v>1.03497365</v>
      </c>
      <c r="R15" s="20" t="n">
        <v>0.46392284</v>
      </c>
      <c r="S15" s="18" t="n">
        <v>0</v>
      </c>
      <c r="T15" s="20" t="n">
        <v>0</v>
      </c>
      <c r="U15" s="18" t="n">
        <v>4.74342269</v>
      </c>
      <c r="V15" s="20" t="n">
        <v>0.53586976</v>
      </c>
    </row>
    <row r="16" spans="1:22">
      <c r="A16" s="15" t="s">
        <v>191</v>
      </c>
      <c r="B16" s="17" t="n">
        <v>6108</v>
      </c>
      <c r="C16" s="18">
        <f>(276.0/B16*100)</f>
        <v/>
      </c>
      <c r="D16" s="19" t="n">
        <v>5832</v>
      </c>
      <c r="E16" s="18" t="n">
        <v>2.12988842</v>
      </c>
      <c r="F16" s="20" t="n">
        <v>0.24556743</v>
      </c>
      <c r="G16" s="18" t="n">
        <v>3.59645426</v>
      </c>
      <c r="H16" s="20" t="n">
        <v>0.22058345</v>
      </c>
      <c r="I16" s="18" t="n">
        <v>48.56566911</v>
      </c>
      <c r="J16" s="20" t="n">
        <v>0.77272321</v>
      </c>
      <c r="K16" s="18" t="n">
        <v>35.83373602</v>
      </c>
      <c r="L16" s="20" t="n">
        <v>0.7255457199999999</v>
      </c>
      <c r="M16" s="18" t="n">
        <v>0.51504992</v>
      </c>
      <c r="N16" s="20" t="n">
        <v>0.08790642999999999</v>
      </c>
      <c r="O16" s="18" t="s">
        <v>182</v>
      </c>
      <c r="P16" s="20" t="s">
        <v>182</v>
      </c>
      <c r="Q16" s="18" t="n">
        <v>0</v>
      </c>
      <c r="R16" s="20" t="n">
        <v>0</v>
      </c>
      <c r="S16" s="18" t="n">
        <v>0</v>
      </c>
      <c r="T16" s="20" t="n">
        <v>0</v>
      </c>
      <c r="U16" s="18" t="n">
        <v>9.35920228</v>
      </c>
      <c r="V16" s="20" t="n">
        <v>0.68667754</v>
      </c>
    </row>
    <row r="17" spans="1:22">
      <c r="A17" s="15" t="s">
        <v>192</v>
      </c>
      <c r="B17" s="17" t="n">
        <v>6504</v>
      </c>
      <c r="C17" s="18">
        <f>(824.0/B17*100)</f>
        <v/>
      </c>
      <c r="D17" s="19" t="n">
        <v>5680</v>
      </c>
      <c r="E17" s="18" t="n">
        <v>2.03995708</v>
      </c>
      <c r="F17" s="20" t="n">
        <v>0.20850223</v>
      </c>
      <c r="G17" s="18" t="n">
        <v>5.70444626</v>
      </c>
      <c r="H17" s="20" t="n">
        <v>0.33644834</v>
      </c>
      <c r="I17" s="18" t="n">
        <v>44.89796801</v>
      </c>
      <c r="J17" s="20" t="n">
        <v>0.79036861</v>
      </c>
      <c r="K17" s="18" t="n">
        <v>39.98139916</v>
      </c>
      <c r="L17" s="20" t="n">
        <v>0.79275081</v>
      </c>
      <c r="M17" s="18" t="n">
        <v>0</v>
      </c>
      <c r="N17" s="20" t="n">
        <v>0</v>
      </c>
      <c r="O17" s="18" t="s">
        <v>182</v>
      </c>
      <c r="P17" s="20" t="s">
        <v>182</v>
      </c>
      <c r="Q17" s="18" t="n">
        <v>2.6067051</v>
      </c>
      <c r="R17" s="20" t="n">
        <v>0.34669992</v>
      </c>
      <c r="S17" s="18" t="n">
        <v>0</v>
      </c>
      <c r="T17" s="20" t="n">
        <v>0</v>
      </c>
      <c r="U17" s="18" t="n">
        <v>4.7695244</v>
      </c>
      <c r="V17" s="20" t="n">
        <v>0.55044721</v>
      </c>
    </row>
    <row r="18" spans="1:22">
      <c r="A18" s="15" t="s">
        <v>193</v>
      </c>
      <c r="B18" s="17" t="n">
        <v>5532</v>
      </c>
      <c r="C18" s="18">
        <f>(40.0/B18*100)</f>
        <v/>
      </c>
      <c r="D18" s="19" t="n">
        <v>5492</v>
      </c>
      <c r="E18" s="18" t="n">
        <v>2.78584456</v>
      </c>
      <c r="F18" s="20" t="n">
        <v>0.23929659</v>
      </c>
      <c r="G18" s="18" t="n">
        <v>6.74079883</v>
      </c>
      <c r="H18" s="20" t="n">
        <v>0.37119148</v>
      </c>
      <c r="I18" s="18" t="n">
        <v>51.78031469</v>
      </c>
      <c r="J18" s="20" t="n">
        <v>0.95761353</v>
      </c>
      <c r="K18" s="18" t="n">
        <v>30.47124198</v>
      </c>
      <c r="L18" s="20" t="n">
        <v>0.67647084</v>
      </c>
      <c r="M18" s="18" t="n">
        <v>1.16433953</v>
      </c>
      <c r="N18" s="20" t="n">
        <v>0.19354156</v>
      </c>
      <c r="O18" s="18" t="s">
        <v>182</v>
      </c>
      <c r="P18" s="20" t="s">
        <v>182</v>
      </c>
      <c r="Q18" s="18" t="n">
        <v>0</v>
      </c>
      <c r="R18" s="20" t="n">
        <v>0</v>
      </c>
      <c r="S18" s="18" t="n">
        <v>0</v>
      </c>
      <c r="T18" s="20" t="n">
        <v>0</v>
      </c>
      <c r="U18" s="18" t="n">
        <v>7.05746041</v>
      </c>
      <c r="V18" s="20" t="n">
        <v>0.83434061</v>
      </c>
    </row>
    <row r="19" spans="1:22">
      <c r="A19" s="15" t="s">
        <v>194</v>
      </c>
      <c r="B19" s="17" t="n">
        <v>5658</v>
      </c>
      <c r="C19" s="18">
        <f>(225.0/B19*100)</f>
        <v/>
      </c>
      <c r="D19" s="19" t="n">
        <v>5433</v>
      </c>
      <c r="E19" s="18" t="n">
        <v>3.47050412</v>
      </c>
      <c r="F19" s="20" t="n">
        <v>0.27157846</v>
      </c>
      <c r="G19" s="18" t="n">
        <v>9.76192569</v>
      </c>
      <c r="H19" s="20" t="n">
        <v>0.48337642</v>
      </c>
      <c r="I19" s="18" t="n">
        <v>54.10221801</v>
      </c>
      <c r="J19" s="20" t="n">
        <v>0.81790062</v>
      </c>
      <c r="K19" s="18" t="n">
        <v>26.14653207</v>
      </c>
      <c r="L19" s="20" t="n">
        <v>0.62372593</v>
      </c>
      <c r="M19" s="18" t="n">
        <v>0.65503166</v>
      </c>
      <c r="N19" s="20" t="n">
        <v>0.13594505</v>
      </c>
      <c r="O19" s="18" t="s">
        <v>182</v>
      </c>
      <c r="P19" s="20" t="s">
        <v>182</v>
      </c>
      <c r="Q19" s="18" t="n">
        <v>0</v>
      </c>
      <c r="R19" s="20" t="n">
        <v>0</v>
      </c>
      <c r="S19" s="18" t="n">
        <v>0</v>
      </c>
      <c r="T19" s="20" t="n">
        <v>0</v>
      </c>
      <c r="U19" s="18" t="n">
        <v>5.86378846</v>
      </c>
      <c r="V19" s="20" t="n">
        <v>0.5349170600000001</v>
      </c>
    </row>
    <row r="20" spans="1:22">
      <c r="A20" s="15" t="s">
        <v>195</v>
      </c>
      <c r="B20" s="17" t="n">
        <v>3371</v>
      </c>
      <c r="C20" s="18">
        <f>(81.0/B20*100)</f>
        <v/>
      </c>
      <c r="D20" s="19" t="n">
        <v>3290</v>
      </c>
      <c r="E20" s="18" t="n">
        <v>2.98611919</v>
      </c>
      <c r="F20" s="20" t="n">
        <v>0.30425664</v>
      </c>
      <c r="G20" s="18" t="n">
        <v>4.63082964</v>
      </c>
      <c r="H20" s="20" t="n">
        <v>0.33400333</v>
      </c>
      <c r="I20" s="18" t="n">
        <v>55.89693401</v>
      </c>
      <c r="J20" s="20" t="n">
        <v>0.6811524</v>
      </c>
      <c r="K20" s="18" t="n">
        <v>29.3690204</v>
      </c>
      <c r="L20" s="20" t="n">
        <v>0.7070976</v>
      </c>
      <c r="M20" s="18" t="n">
        <v>0</v>
      </c>
      <c r="N20" s="20" t="n">
        <v>0</v>
      </c>
      <c r="O20" s="18" t="s">
        <v>182</v>
      </c>
      <c r="P20" s="20" t="s">
        <v>182</v>
      </c>
      <c r="Q20" s="18" t="n">
        <v>0</v>
      </c>
      <c r="R20" s="20" t="n">
        <v>0</v>
      </c>
      <c r="S20" s="18" t="n">
        <v>0</v>
      </c>
      <c r="T20" s="20" t="n">
        <v>0</v>
      </c>
      <c r="U20" s="18" t="n">
        <v>7.11709676</v>
      </c>
      <c r="V20" s="20" t="n">
        <v>0.41559187</v>
      </c>
    </row>
    <row r="21" spans="1:22">
      <c r="A21" s="15" t="s">
        <v>196</v>
      </c>
      <c r="B21" s="17" t="n">
        <v>5741</v>
      </c>
      <c r="C21" s="18">
        <f>(102.0/B21*100)</f>
        <v/>
      </c>
      <c r="D21" s="19" t="n">
        <v>5639</v>
      </c>
      <c r="E21" s="18" t="n">
        <v>1.01751775</v>
      </c>
      <c r="F21" s="20" t="n">
        <v>0.13176374</v>
      </c>
      <c r="G21" s="18" t="n">
        <v>2.14581249</v>
      </c>
      <c r="H21" s="20" t="n">
        <v>0.21100358</v>
      </c>
      <c r="I21" s="18" t="n">
        <v>53.62891853</v>
      </c>
      <c r="J21" s="20" t="n">
        <v>0.75508054</v>
      </c>
      <c r="K21" s="18" t="n">
        <v>39.96642492</v>
      </c>
      <c r="L21" s="20" t="n">
        <v>0.76480156</v>
      </c>
      <c r="M21" s="18" t="n">
        <v>0.1827695</v>
      </c>
      <c r="N21" s="20" t="n">
        <v>0.05724875</v>
      </c>
      <c r="O21" s="18" t="s">
        <v>182</v>
      </c>
      <c r="P21" s="20" t="s">
        <v>182</v>
      </c>
      <c r="Q21" s="18" t="n">
        <v>0</v>
      </c>
      <c r="R21" s="20" t="n">
        <v>0</v>
      </c>
      <c r="S21" s="18" t="n">
        <v>0</v>
      </c>
      <c r="T21" s="20" t="n">
        <v>0</v>
      </c>
      <c r="U21" s="18" t="n">
        <v>3.05855682</v>
      </c>
      <c r="V21" s="20" t="n">
        <v>0.25897154</v>
      </c>
    </row>
    <row r="22" spans="1:22">
      <c r="A22" s="15" t="s">
        <v>197</v>
      </c>
      <c r="B22" s="17" t="n">
        <v>6598</v>
      </c>
      <c r="C22" s="18">
        <f>(105.0/B22*100)</f>
        <v/>
      </c>
      <c r="D22" s="19" t="n">
        <v>6493</v>
      </c>
      <c r="E22" s="18" t="n">
        <v>4.75608627</v>
      </c>
      <c r="F22" s="20" t="n">
        <v>0.35162621</v>
      </c>
      <c r="G22" s="18" t="n">
        <v>7.11959661</v>
      </c>
      <c r="H22" s="20" t="n">
        <v>0.4626086</v>
      </c>
      <c r="I22" s="18" t="n">
        <v>39.92153338</v>
      </c>
      <c r="J22" s="20" t="n">
        <v>0.96847561</v>
      </c>
      <c r="K22" s="18" t="n">
        <v>28.0809689</v>
      </c>
      <c r="L22" s="20" t="n">
        <v>0.9103082</v>
      </c>
      <c r="M22" s="18" t="n">
        <v>2.36029315</v>
      </c>
      <c r="N22" s="20" t="n">
        <v>0.31596072</v>
      </c>
      <c r="O22" s="18" t="s">
        <v>182</v>
      </c>
      <c r="P22" s="20" t="s">
        <v>182</v>
      </c>
      <c r="Q22" s="18" t="n">
        <v>10.39146256</v>
      </c>
      <c r="R22" s="20" t="n">
        <v>1.34177736</v>
      </c>
      <c r="S22" s="18" t="n">
        <v>0</v>
      </c>
      <c r="T22" s="20" t="n">
        <v>0</v>
      </c>
      <c r="U22" s="18" t="n">
        <v>7.37005913</v>
      </c>
      <c r="V22" s="20" t="n">
        <v>0.68231737</v>
      </c>
    </row>
    <row r="23" spans="1:22">
      <c r="A23" s="15" t="s">
        <v>198</v>
      </c>
      <c r="B23" s="17" t="n">
        <v>11583</v>
      </c>
      <c r="C23" s="18">
        <f>(549.0/B23*100)</f>
        <v/>
      </c>
      <c r="D23" s="19" t="n">
        <v>11034</v>
      </c>
      <c r="E23" s="18" t="n">
        <v>2.80753559</v>
      </c>
      <c r="F23" s="20" t="n">
        <v>0.21254708</v>
      </c>
      <c r="G23" s="18" t="n">
        <v>7.06150046</v>
      </c>
      <c r="H23" s="20" t="n">
        <v>0.34962637</v>
      </c>
      <c r="I23" s="18" t="n">
        <v>56.06870836</v>
      </c>
      <c r="J23" s="20" t="n">
        <v>0.62177709</v>
      </c>
      <c r="K23" s="18" t="n">
        <v>26.35128248</v>
      </c>
      <c r="L23" s="20" t="n">
        <v>0.64724886</v>
      </c>
      <c r="M23" s="18" t="n">
        <v>0.42232466</v>
      </c>
      <c r="N23" s="20" t="n">
        <v>0.10190537</v>
      </c>
      <c r="O23" s="18" t="s">
        <v>182</v>
      </c>
      <c r="P23" s="20" t="s">
        <v>182</v>
      </c>
      <c r="Q23" s="18" t="n">
        <v>0</v>
      </c>
      <c r="R23" s="20" t="n">
        <v>0</v>
      </c>
      <c r="S23" s="18" t="n">
        <v>0</v>
      </c>
      <c r="T23" s="20" t="n">
        <v>0</v>
      </c>
      <c r="U23" s="18" t="n">
        <v>7.28864845</v>
      </c>
      <c r="V23" s="20" t="n">
        <v>0.51927552</v>
      </c>
    </row>
    <row r="24" spans="1:22">
      <c r="A24" s="15" t="s">
        <v>199</v>
      </c>
      <c r="B24" s="17" t="n">
        <v>6647</v>
      </c>
      <c r="C24" s="18">
        <f>(28.0/B24*100)</f>
        <v/>
      </c>
      <c r="D24" s="19" t="n">
        <v>6619</v>
      </c>
      <c r="E24" s="18" t="n">
        <v>10.23012972</v>
      </c>
      <c r="F24" s="20" t="n">
        <v>0.52314374</v>
      </c>
      <c r="G24" s="18" t="n">
        <v>15.11181591</v>
      </c>
      <c r="H24" s="20" t="n">
        <v>0.55054173</v>
      </c>
      <c r="I24" s="18" t="n">
        <v>49.66915459</v>
      </c>
      <c r="J24" s="20" t="n">
        <v>0.6830804</v>
      </c>
      <c r="K24" s="18" t="n">
        <v>22.20743416</v>
      </c>
      <c r="L24" s="20" t="n">
        <v>0.63470148</v>
      </c>
      <c r="M24" s="18" t="n">
        <v>0.74373947</v>
      </c>
      <c r="N24" s="20" t="n">
        <v>0.13576108</v>
      </c>
      <c r="O24" s="18" t="s">
        <v>182</v>
      </c>
      <c r="P24" s="20" t="s">
        <v>182</v>
      </c>
      <c r="Q24" s="18" t="n">
        <v>0</v>
      </c>
      <c r="R24" s="20" t="n">
        <v>0</v>
      </c>
      <c r="S24" s="18" t="n">
        <v>0</v>
      </c>
      <c r="T24" s="20" t="n">
        <v>0</v>
      </c>
      <c r="U24" s="18" t="n">
        <v>2.03772614</v>
      </c>
      <c r="V24" s="20" t="n">
        <v>0.28877028</v>
      </c>
    </row>
    <row r="25" spans="1:22">
      <c r="A25" s="15" t="s">
        <v>200</v>
      </c>
      <c r="B25" s="17" t="n">
        <v>5581</v>
      </c>
      <c r="C25" s="18">
        <f>(28.0/B25*100)</f>
        <v/>
      </c>
      <c r="D25" s="19" t="n">
        <v>5553</v>
      </c>
      <c r="E25" s="18" t="n">
        <v>4.85859058</v>
      </c>
      <c r="F25" s="20" t="n">
        <v>0.36261844</v>
      </c>
      <c r="G25" s="18" t="n">
        <v>9.859178330000001</v>
      </c>
      <c r="H25" s="20" t="n">
        <v>0.48861034</v>
      </c>
      <c r="I25" s="18" t="n">
        <v>70.29553613</v>
      </c>
      <c r="J25" s="20" t="n">
        <v>0.65215737</v>
      </c>
      <c r="K25" s="18" t="n">
        <v>13.94276536</v>
      </c>
      <c r="L25" s="20" t="n">
        <v>0.5808263299999999</v>
      </c>
      <c r="M25" s="18" t="n">
        <v>0.26888821</v>
      </c>
      <c r="N25" s="20" t="n">
        <v>0.07687529999999999</v>
      </c>
      <c r="O25" s="18" t="s">
        <v>182</v>
      </c>
      <c r="P25" s="20" t="s">
        <v>182</v>
      </c>
      <c r="Q25" s="18" t="n">
        <v>0</v>
      </c>
      <c r="R25" s="20" t="n">
        <v>0</v>
      </c>
      <c r="S25" s="18" t="n">
        <v>0</v>
      </c>
      <c r="T25" s="20" t="n">
        <v>0</v>
      </c>
      <c r="U25" s="18" t="n">
        <v>0.77504138</v>
      </c>
      <c r="V25" s="20" t="n">
        <v>0.13520475</v>
      </c>
    </row>
    <row r="26" spans="1:22">
      <c r="A26" s="15" t="s">
        <v>201</v>
      </c>
      <c r="B26" s="17" t="n">
        <v>4869</v>
      </c>
      <c r="C26" s="18">
        <f>(113.0/B26*100)</f>
        <v/>
      </c>
      <c r="D26" s="19" t="n">
        <v>4756</v>
      </c>
      <c r="E26" s="18" t="n">
        <v>4.32230604</v>
      </c>
      <c r="F26" s="20" t="n">
        <v>0.35033275</v>
      </c>
      <c r="G26" s="18" t="n">
        <v>7.78841708</v>
      </c>
      <c r="H26" s="20" t="n">
        <v>0.47033703</v>
      </c>
      <c r="I26" s="18" t="n">
        <v>60.85946592</v>
      </c>
      <c r="J26" s="20" t="n">
        <v>0.7949959599999999</v>
      </c>
      <c r="K26" s="18" t="n">
        <v>24.23198304</v>
      </c>
      <c r="L26" s="20" t="n">
        <v>0.69894612</v>
      </c>
      <c r="M26" s="18" t="n">
        <v>0</v>
      </c>
      <c r="N26" s="20" t="n">
        <v>0</v>
      </c>
      <c r="O26" s="18" t="s">
        <v>182</v>
      </c>
      <c r="P26" s="20" t="s">
        <v>182</v>
      </c>
      <c r="Q26" s="18" t="n">
        <v>0</v>
      </c>
      <c r="R26" s="20" t="n">
        <v>0</v>
      </c>
      <c r="S26" s="18" t="n">
        <v>0</v>
      </c>
      <c r="T26" s="20" t="n">
        <v>0</v>
      </c>
      <c r="U26" s="18" t="n">
        <v>2.79782793</v>
      </c>
      <c r="V26" s="20" t="n">
        <v>0.2574369</v>
      </c>
    </row>
    <row r="27" spans="1:22">
      <c r="A27" s="15" t="s">
        <v>202</v>
      </c>
      <c r="B27" s="17" t="n">
        <v>5299</v>
      </c>
      <c r="C27" s="18">
        <f>(225.0/B27*100)</f>
        <v/>
      </c>
      <c r="D27" s="19" t="n">
        <v>5074</v>
      </c>
      <c r="E27" s="18" t="n">
        <v>3.58494124</v>
      </c>
      <c r="F27" s="20" t="n">
        <v>0.2420304</v>
      </c>
      <c r="G27" s="18" t="n">
        <v>7.38227926</v>
      </c>
      <c r="H27" s="20" t="n">
        <v>0.36427074</v>
      </c>
      <c r="I27" s="18" t="n">
        <v>44.78211847</v>
      </c>
      <c r="J27" s="20" t="n">
        <v>0.75315256</v>
      </c>
      <c r="K27" s="18" t="n">
        <v>31.46346387</v>
      </c>
      <c r="L27" s="20" t="n">
        <v>0.59189887</v>
      </c>
      <c r="M27" s="18" t="n">
        <v>1.22020035</v>
      </c>
      <c r="N27" s="20" t="n">
        <v>0.1374423</v>
      </c>
      <c r="O27" s="18" t="s">
        <v>182</v>
      </c>
      <c r="P27" s="20" t="s">
        <v>182</v>
      </c>
      <c r="Q27" s="18" t="n">
        <v>0</v>
      </c>
      <c r="R27" s="20" t="n">
        <v>0</v>
      </c>
      <c r="S27" s="18" t="n">
        <v>0</v>
      </c>
      <c r="T27" s="20" t="n">
        <v>0</v>
      </c>
      <c r="U27" s="18" t="n">
        <v>11.56699682</v>
      </c>
      <c r="V27" s="20" t="n">
        <v>0.4331687</v>
      </c>
    </row>
    <row r="28" spans="1:22">
      <c r="A28" s="15" t="s">
        <v>203</v>
      </c>
      <c r="B28" s="17" t="n">
        <v>7568</v>
      </c>
      <c r="C28" s="18">
        <f>(150.0/B28*100)</f>
        <v/>
      </c>
      <c r="D28" s="19" t="n">
        <v>7418</v>
      </c>
      <c r="E28" s="18" t="n">
        <v>6.17081522</v>
      </c>
      <c r="F28" s="20" t="n">
        <v>0.33067103</v>
      </c>
      <c r="G28" s="18" t="n">
        <v>9.97184537</v>
      </c>
      <c r="H28" s="20" t="n">
        <v>0.51641083</v>
      </c>
      <c r="I28" s="18" t="n">
        <v>52.32766024</v>
      </c>
      <c r="J28" s="20" t="n">
        <v>0.76481831</v>
      </c>
      <c r="K28" s="18" t="n">
        <v>26.47380032</v>
      </c>
      <c r="L28" s="20" t="n">
        <v>0.803531</v>
      </c>
      <c r="M28" s="18" t="n">
        <v>2.26710548</v>
      </c>
      <c r="N28" s="20" t="n">
        <v>0.33186049</v>
      </c>
      <c r="O28" s="18" t="s">
        <v>182</v>
      </c>
      <c r="P28" s="20" t="s">
        <v>182</v>
      </c>
      <c r="Q28" s="18" t="n">
        <v>0</v>
      </c>
      <c r="R28" s="20" t="n">
        <v>0</v>
      </c>
      <c r="S28" s="18" t="n">
        <v>0</v>
      </c>
      <c r="T28" s="20" t="n">
        <v>0</v>
      </c>
      <c r="U28" s="18" t="n">
        <v>2.78877337</v>
      </c>
      <c r="V28" s="20" t="n">
        <v>0.48794224</v>
      </c>
    </row>
    <row r="29" spans="1:22">
      <c r="A29" s="15" t="s">
        <v>204</v>
      </c>
      <c r="B29" s="17" t="n">
        <v>5385</v>
      </c>
      <c r="C29" s="18">
        <f>(37.0/B29*100)</f>
        <v/>
      </c>
      <c r="D29" s="19" t="n">
        <v>5348</v>
      </c>
      <c r="E29" s="18" t="n">
        <v>2.95406829</v>
      </c>
      <c r="F29" s="20" t="n">
        <v>0.21491099</v>
      </c>
      <c r="G29" s="18" t="n">
        <v>4.83000142</v>
      </c>
      <c r="H29" s="20" t="n">
        <v>0.33786119</v>
      </c>
      <c r="I29" s="18" t="n">
        <v>55.02599243</v>
      </c>
      <c r="J29" s="20" t="n">
        <v>0.77697394</v>
      </c>
      <c r="K29" s="18" t="n">
        <v>32.52689163</v>
      </c>
      <c r="L29" s="20" t="n">
        <v>0.80084022</v>
      </c>
      <c r="M29" s="18" t="n">
        <v>0.11230563</v>
      </c>
      <c r="N29" s="20" t="n">
        <v>0.03615354</v>
      </c>
      <c r="O29" s="18" t="s">
        <v>182</v>
      </c>
      <c r="P29" s="20" t="s">
        <v>182</v>
      </c>
      <c r="Q29" s="18" t="n">
        <v>2.76962022</v>
      </c>
      <c r="R29" s="20" t="n">
        <v>0.2415476</v>
      </c>
      <c r="S29" s="18" t="n">
        <v>0</v>
      </c>
      <c r="T29" s="20" t="n">
        <v>0</v>
      </c>
      <c r="U29" s="18" t="n">
        <v>1.78112039</v>
      </c>
      <c r="V29" s="20" t="n">
        <v>0.23869444</v>
      </c>
    </row>
    <row r="30" spans="1:22">
      <c r="A30" s="15" t="s">
        <v>205</v>
      </c>
      <c r="B30" s="17" t="n">
        <v>4520</v>
      </c>
      <c r="C30" s="18">
        <f>(641.0/B30*100)</f>
        <v/>
      </c>
      <c r="D30" s="19" t="n">
        <v>3879</v>
      </c>
      <c r="E30" s="18" t="n">
        <v>1.4064823</v>
      </c>
      <c r="F30" s="20" t="n">
        <v>0.16326905</v>
      </c>
      <c r="G30" s="18" t="n">
        <v>3.61759676</v>
      </c>
      <c r="H30" s="20" t="n">
        <v>0.31837457</v>
      </c>
      <c r="I30" s="18" t="n">
        <v>50.07683544</v>
      </c>
      <c r="J30" s="20" t="n">
        <v>0.8633882000000001</v>
      </c>
      <c r="K30" s="18" t="n">
        <v>36.61591257</v>
      </c>
      <c r="L30" s="20" t="n">
        <v>0.9890991099999999</v>
      </c>
      <c r="M30" s="18" t="n">
        <v>0.82068556</v>
      </c>
      <c r="N30" s="20" t="n">
        <v>0.15890808</v>
      </c>
      <c r="O30" s="18" t="s">
        <v>182</v>
      </c>
      <c r="P30" s="20" t="s">
        <v>182</v>
      </c>
      <c r="Q30" s="18" t="n">
        <v>0</v>
      </c>
      <c r="R30" s="20" t="n">
        <v>0</v>
      </c>
      <c r="S30" s="18" t="n">
        <v>0</v>
      </c>
      <c r="T30" s="20" t="n">
        <v>0</v>
      </c>
      <c r="U30" s="18" t="n">
        <v>7.46248737</v>
      </c>
      <c r="V30" s="20" t="n">
        <v>0.6832046000000001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2.94761212</v>
      </c>
      <c r="F32" s="20" t="n">
        <v>0.25837567</v>
      </c>
      <c r="G32" s="18" t="n">
        <v>5.48524596</v>
      </c>
      <c r="H32" s="20" t="n">
        <v>0.39664051</v>
      </c>
      <c r="I32" s="18" t="n">
        <v>62.29864686</v>
      </c>
      <c r="J32" s="20" t="n">
        <v>0.80792917</v>
      </c>
      <c r="K32" s="18" t="n">
        <v>26.43782169</v>
      </c>
      <c r="L32" s="20" t="n">
        <v>0.65778269</v>
      </c>
      <c r="M32" s="18" t="n">
        <v>0.34543745</v>
      </c>
      <c r="N32" s="20" t="n">
        <v>0.08415569000000001</v>
      </c>
      <c r="O32" s="18" t="s">
        <v>182</v>
      </c>
      <c r="P32" s="20" t="s">
        <v>182</v>
      </c>
      <c r="Q32" s="18" t="n">
        <v>0</v>
      </c>
      <c r="R32" s="20" t="n">
        <v>0</v>
      </c>
      <c r="S32" s="18" t="n">
        <v>0</v>
      </c>
      <c r="T32" s="20" t="n">
        <v>0</v>
      </c>
      <c r="U32" s="18" t="n">
        <v>2.48523592</v>
      </c>
      <c r="V32" s="20" t="n">
        <v>0.2783153</v>
      </c>
    </row>
    <row r="33" spans="1:22">
      <c r="A33" s="15" t="s">
        <v>208</v>
      </c>
      <c r="B33" s="17" t="n">
        <v>7325</v>
      </c>
      <c r="C33" s="18">
        <f>(260.0/B33*100)</f>
        <v/>
      </c>
      <c r="D33" s="19" t="n">
        <v>7065</v>
      </c>
      <c r="E33" s="18" t="n">
        <v>1.02375582</v>
      </c>
      <c r="F33" s="20" t="n">
        <v>0.15087618</v>
      </c>
      <c r="G33" s="18" t="n">
        <v>3.19856124</v>
      </c>
      <c r="H33" s="20" t="n">
        <v>0.26770179</v>
      </c>
      <c r="I33" s="18" t="n">
        <v>52.21454026</v>
      </c>
      <c r="J33" s="20" t="n">
        <v>0.78012005</v>
      </c>
      <c r="K33" s="18" t="n">
        <v>39.73655243</v>
      </c>
      <c r="L33" s="20" t="n">
        <v>0.83665036</v>
      </c>
      <c r="M33" s="18" t="n">
        <v>0.23192156</v>
      </c>
      <c r="N33" s="20" t="n">
        <v>0.06123738</v>
      </c>
      <c r="O33" s="18" t="s">
        <v>182</v>
      </c>
      <c r="P33" s="20" t="s">
        <v>182</v>
      </c>
      <c r="Q33" s="18" t="n">
        <v>0</v>
      </c>
      <c r="R33" s="20" t="n">
        <v>0</v>
      </c>
      <c r="S33" s="18" t="n">
        <v>0</v>
      </c>
      <c r="T33" s="20" t="n">
        <v>0</v>
      </c>
      <c r="U33" s="18" t="n">
        <v>3.59466869</v>
      </c>
      <c r="V33" s="20" t="n">
        <v>0.33926249</v>
      </c>
    </row>
    <row r="34" spans="1:22">
      <c r="A34" s="15" t="s">
        <v>209</v>
      </c>
      <c r="B34" s="17" t="n">
        <v>6350</v>
      </c>
      <c r="C34" s="18">
        <f>(103.0/B34*100)</f>
        <v/>
      </c>
      <c r="D34" s="19" t="n">
        <v>6247</v>
      </c>
      <c r="E34" s="18" t="n">
        <v>4.12667144</v>
      </c>
      <c r="F34" s="20" t="n">
        <v>0.32025021</v>
      </c>
      <c r="G34" s="18" t="n">
        <v>9.18108885</v>
      </c>
      <c r="H34" s="20" t="n">
        <v>0.42629415</v>
      </c>
      <c r="I34" s="18" t="n">
        <v>57.2388762</v>
      </c>
      <c r="J34" s="20" t="n">
        <v>0.82048739</v>
      </c>
      <c r="K34" s="18" t="n">
        <v>19.19610445</v>
      </c>
      <c r="L34" s="20" t="n">
        <v>0.58945885</v>
      </c>
      <c r="M34" s="18" t="n">
        <v>1.16974322</v>
      </c>
      <c r="N34" s="20" t="n">
        <v>0.13839343</v>
      </c>
      <c r="O34" s="18" t="s">
        <v>182</v>
      </c>
      <c r="P34" s="20" t="s">
        <v>182</v>
      </c>
      <c r="Q34" s="18" t="n">
        <v>2.5870456</v>
      </c>
      <c r="R34" s="20" t="n">
        <v>0.53669858</v>
      </c>
      <c r="S34" s="18" t="n">
        <v>0</v>
      </c>
      <c r="T34" s="20" t="n">
        <v>0</v>
      </c>
      <c r="U34" s="18" t="n">
        <v>6.50047023</v>
      </c>
      <c r="V34" s="20" t="n">
        <v>0.62273755</v>
      </c>
    </row>
    <row r="35" spans="1:22">
      <c r="A35" s="15" t="s">
        <v>210</v>
      </c>
      <c r="B35" s="17" t="n">
        <v>6406</v>
      </c>
      <c r="C35" s="18">
        <f>(92.0/B35*100)</f>
        <v/>
      </c>
      <c r="D35" s="19" t="n">
        <v>6314</v>
      </c>
      <c r="E35" s="18" t="n">
        <v>2.51274362</v>
      </c>
      <c r="F35" s="20" t="n">
        <v>0.2088655</v>
      </c>
      <c r="G35" s="18" t="n">
        <v>7.29318956</v>
      </c>
      <c r="H35" s="20" t="n">
        <v>0.37822851</v>
      </c>
      <c r="I35" s="18" t="n">
        <v>59.23254544</v>
      </c>
      <c r="J35" s="20" t="n">
        <v>0.75205712</v>
      </c>
      <c r="K35" s="18" t="n">
        <v>25.34384386</v>
      </c>
      <c r="L35" s="20" t="n">
        <v>0.72711782</v>
      </c>
      <c r="M35" s="18" t="n">
        <v>0.53063084</v>
      </c>
      <c r="N35" s="20" t="n">
        <v>0.09346343</v>
      </c>
      <c r="O35" s="18" t="s">
        <v>182</v>
      </c>
      <c r="P35" s="20" t="s">
        <v>182</v>
      </c>
      <c r="Q35" s="18" t="n">
        <v>1.04648481</v>
      </c>
      <c r="R35" s="20" t="n">
        <v>0.05713219</v>
      </c>
      <c r="S35" s="18" t="n">
        <v>0</v>
      </c>
      <c r="T35" s="20" t="n">
        <v>0</v>
      </c>
      <c r="U35" s="18" t="n">
        <v>4.04056186</v>
      </c>
      <c r="V35" s="20" t="n">
        <v>0.22122334</v>
      </c>
    </row>
    <row r="36" spans="1:22">
      <c r="A36" s="15" t="s">
        <v>211</v>
      </c>
      <c r="B36" s="17" t="n">
        <v>6736</v>
      </c>
      <c r="C36" s="18">
        <f>(85.0/B36*100)</f>
        <v/>
      </c>
      <c r="D36" s="19" t="n">
        <v>6651</v>
      </c>
      <c r="E36" s="18" t="n">
        <v>2.12758767</v>
      </c>
      <c r="F36" s="20" t="n">
        <v>0.21693157</v>
      </c>
      <c r="G36" s="18" t="n">
        <v>4.52967575</v>
      </c>
      <c r="H36" s="20" t="n">
        <v>0.28887581</v>
      </c>
      <c r="I36" s="18" t="n">
        <v>50.22330086</v>
      </c>
      <c r="J36" s="20" t="n">
        <v>0.74122753</v>
      </c>
      <c r="K36" s="18" t="n">
        <v>38.48695086</v>
      </c>
      <c r="L36" s="20" t="n">
        <v>0.64142743</v>
      </c>
      <c r="M36" s="18" t="n">
        <v>0.41793332</v>
      </c>
      <c r="N36" s="20" t="n">
        <v>0.08177834</v>
      </c>
      <c r="O36" s="18" t="s">
        <v>182</v>
      </c>
      <c r="P36" s="20" t="s">
        <v>182</v>
      </c>
      <c r="Q36" s="18" t="n">
        <v>0</v>
      </c>
      <c r="R36" s="20" t="n">
        <v>0</v>
      </c>
      <c r="S36" s="18" t="n">
        <v>0</v>
      </c>
      <c r="T36" s="20" t="n">
        <v>0</v>
      </c>
      <c r="U36" s="18" t="n">
        <v>4.21455154</v>
      </c>
      <c r="V36" s="20" t="n">
        <v>0.36130648</v>
      </c>
    </row>
    <row r="37" spans="1:22">
      <c r="A37" s="15" t="s">
        <v>212</v>
      </c>
      <c r="B37" s="17" t="n">
        <v>5458</v>
      </c>
      <c r="C37" s="18">
        <f>(340.0/B37*100)</f>
        <v/>
      </c>
      <c r="D37" s="19" t="n">
        <v>5118</v>
      </c>
      <c r="E37" s="18" t="n">
        <v>2.41037556</v>
      </c>
      <c r="F37" s="20" t="n">
        <v>0.27842158</v>
      </c>
      <c r="G37" s="18" t="n">
        <v>4.72665557</v>
      </c>
      <c r="H37" s="20" t="n">
        <v>0.33766373</v>
      </c>
      <c r="I37" s="18" t="n">
        <v>41.57204275</v>
      </c>
      <c r="J37" s="20" t="n">
        <v>0.79532345</v>
      </c>
      <c r="K37" s="18" t="n">
        <v>38.99272716</v>
      </c>
      <c r="L37" s="20" t="n">
        <v>0.89520555</v>
      </c>
      <c r="M37" s="18" t="n">
        <v>0.79842259</v>
      </c>
      <c r="N37" s="20" t="n">
        <v>0.14163876</v>
      </c>
      <c r="O37" s="18" t="s">
        <v>182</v>
      </c>
      <c r="P37" s="20" t="s">
        <v>182</v>
      </c>
      <c r="Q37" s="18" t="n">
        <v>0</v>
      </c>
      <c r="R37" s="20" t="n">
        <v>0</v>
      </c>
      <c r="S37" s="18" t="n">
        <v>0</v>
      </c>
      <c r="T37" s="20" t="n">
        <v>0</v>
      </c>
      <c r="U37" s="18" t="n">
        <v>11.49977637</v>
      </c>
      <c r="V37" s="20" t="n">
        <v>0.98835442</v>
      </c>
    </row>
    <row r="38" spans="1:22">
      <c r="A38" s="15" t="s">
        <v>213</v>
      </c>
      <c r="B38" s="17" t="n">
        <v>5860</v>
      </c>
      <c r="C38" s="18">
        <f>(76.0/B38*100)</f>
        <v/>
      </c>
      <c r="D38" s="19" t="n">
        <v>5784</v>
      </c>
      <c r="E38" s="18" t="n">
        <v>2.7479522</v>
      </c>
      <c r="F38" s="20" t="n">
        <v>0.19163382</v>
      </c>
      <c r="G38" s="18" t="n">
        <v>5.89367827</v>
      </c>
      <c r="H38" s="20" t="n">
        <v>0.36826249</v>
      </c>
      <c r="I38" s="18" t="n">
        <v>44.08463809</v>
      </c>
      <c r="J38" s="20" t="n">
        <v>0.83286822</v>
      </c>
      <c r="K38" s="18" t="n">
        <v>38.51607693</v>
      </c>
      <c r="L38" s="20" t="n">
        <v>0.88579907</v>
      </c>
      <c r="M38" s="18" t="n">
        <v>0.64006138</v>
      </c>
      <c r="N38" s="20" t="n">
        <v>0.12675269</v>
      </c>
      <c r="O38" s="18" t="s">
        <v>182</v>
      </c>
      <c r="P38" s="20" t="s">
        <v>182</v>
      </c>
      <c r="Q38" s="18" t="n">
        <v>0</v>
      </c>
      <c r="R38" s="20" t="n">
        <v>0</v>
      </c>
      <c r="S38" s="18" t="n">
        <v>0</v>
      </c>
      <c r="T38" s="20" t="n">
        <v>0</v>
      </c>
      <c r="U38" s="18" t="n">
        <v>8.117593129999999</v>
      </c>
      <c r="V38" s="20" t="n">
        <v>0.66405387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(5689.0/B40*100)</f>
        <v/>
      </c>
      <c r="D40" s="19" t="n">
        <v>8468</v>
      </c>
      <c r="E40" s="18" t="n">
        <v>1.23073986</v>
      </c>
      <c r="F40" s="20" t="n">
        <v>0.15625122</v>
      </c>
      <c r="G40" s="18" t="n">
        <v>2.53716952</v>
      </c>
      <c r="H40" s="20" t="n">
        <v>0.26859375</v>
      </c>
      <c r="I40" s="18" t="n">
        <v>40.58493455</v>
      </c>
      <c r="J40" s="20" t="n">
        <v>0.77854296</v>
      </c>
      <c r="K40" s="18" t="n">
        <v>39.1140572</v>
      </c>
      <c r="L40" s="20" t="n">
        <v>0.99501104</v>
      </c>
      <c r="M40" s="18" t="n">
        <v>0.41492253</v>
      </c>
      <c r="N40" s="20" t="n">
        <v>0.09637219</v>
      </c>
      <c r="O40" s="18" t="s">
        <v>182</v>
      </c>
      <c r="P40" s="20" t="s">
        <v>182</v>
      </c>
      <c r="Q40" s="18" t="n">
        <v>9.0302693</v>
      </c>
      <c r="R40" s="20" t="n">
        <v>0.20214227</v>
      </c>
      <c r="S40" s="18" t="n">
        <v>0</v>
      </c>
      <c r="T40" s="20" t="n">
        <v>0</v>
      </c>
      <c r="U40" s="18" t="n">
        <v>7.08790703</v>
      </c>
      <c r="V40" s="20" t="n">
        <v>0.86021444</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(2928.0/B46*100)</f>
        <v/>
      </c>
      <c r="D46" s="19" t="n">
        <v>20213</v>
      </c>
      <c r="E46" s="18" t="n">
        <v>2.56211399</v>
      </c>
      <c r="F46" s="20" t="n">
        <v>0.16943261</v>
      </c>
      <c r="G46" s="18" t="n">
        <v>5.45664288</v>
      </c>
      <c r="H46" s="20" t="n">
        <v>0.25937298</v>
      </c>
      <c r="I46" s="18" t="n">
        <v>30.80528731</v>
      </c>
      <c r="J46" s="20" t="n">
        <v>0.6909814399999999</v>
      </c>
      <c r="K46" s="18" t="n">
        <v>20.99878578</v>
      </c>
      <c r="L46" s="20" t="n">
        <v>0.6756071</v>
      </c>
      <c r="M46" s="18" t="n">
        <v>1.14579297</v>
      </c>
      <c r="N46" s="20" t="n">
        <v>0.10211763</v>
      </c>
      <c r="O46" s="18" t="s">
        <v>182</v>
      </c>
      <c r="P46" s="20" t="s">
        <v>182</v>
      </c>
      <c r="Q46" s="18" t="n">
        <v>0</v>
      </c>
      <c r="R46" s="20" t="n">
        <v>0</v>
      </c>
      <c r="S46" s="18" t="n">
        <v>0</v>
      </c>
      <c r="T46" s="20" t="n">
        <v>0</v>
      </c>
      <c r="U46" s="18" t="n">
        <v>39.03137707</v>
      </c>
      <c r="V46" s="20" t="n">
        <v>1.28023172</v>
      </c>
    </row>
    <row r="47" spans="1:22">
      <c r="A47" s="15" t="s">
        <v>222</v>
      </c>
      <c r="B47" s="17" t="n">
        <v>5928</v>
      </c>
      <c r="C47" s="18">
        <f>(227.0/B47*100)</f>
        <v/>
      </c>
      <c r="D47" s="19" t="n">
        <v>5701</v>
      </c>
      <c r="E47" s="18" t="n">
        <v>5.35458829</v>
      </c>
      <c r="F47" s="20" t="n">
        <v>0.39700333</v>
      </c>
      <c r="G47" s="18" t="n">
        <v>7.02510864</v>
      </c>
      <c r="H47" s="20" t="n">
        <v>0.3655741</v>
      </c>
      <c r="I47" s="18" t="n">
        <v>46.35155193</v>
      </c>
      <c r="J47" s="20" t="n">
        <v>1.17643417</v>
      </c>
      <c r="K47" s="18" t="n">
        <v>23.48462274</v>
      </c>
      <c r="L47" s="20" t="n">
        <v>0.73540446</v>
      </c>
      <c r="M47" s="18" t="n">
        <v>1.45530951</v>
      </c>
      <c r="N47" s="20" t="n">
        <v>0.18984816</v>
      </c>
      <c r="O47" s="18" t="s">
        <v>182</v>
      </c>
      <c r="P47" s="20" t="s">
        <v>182</v>
      </c>
      <c r="Q47" s="18" t="n">
        <v>0</v>
      </c>
      <c r="R47" s="20" t="n">
        <v>0</v>
      </c>
      <c r="S47" s="18" t="n">
        <v>0</v>
      </c>
      <c r="T47" s="20" t="n">
        <v>0</v>
      </c>
      <c r="U47" s="18" t="n">
        <v>16.32881889</v>
      </c>
      <c r="V47" s="20" t="n">
        <v>1.14623417</v>
      </c>
    </row>
    <row r="48" spans="1:22">
      <c r="A48" s="15" t="s">
        <v>223</v>
      </c>
      <c r="B48" s="17" t="n">
        <v>9841</v>
      </c>
      <c r="C48" s="18">
        <f>(19.0/B48*100)</f>
        <v/>
      </c>
      <c r="D48" s="19" t="n">
        <v>9822</v>
      </c>
      <c r="E48" s="18" t="n">
        <v>4.21999504</v>
      </c>
      <c r="F48" s="20" t="n">
        <v>0.25211271</v>
      </c>
      <c r="G48" s="18" t="n">
        <v>13.12433642</v>
      </c>
      <c r="H48" s="20" t="n">
        <v>0.59406952</v>
      </c>
      <c r="I48" s="18" t="n">
        <v>64.52422881</v>
      </c>
      <c r="J48" s="20" t="n">
        <v>0.93354117</v>
      </c>
      <c r="K48" s="18" t="n">
        <v>14.44454724</v>
      </c>
      <c r="L48" s="20" t="n">
        <v>0.52157414</v>
      </c>
      <c r="M48" s="18" t="n">
        <v>2.15559195</v>
      </c>
      <c r="N48" s="20" t="n">
        <v>0.33339127</v>
      </c>
      <c r="O48" s="18" t="s">
        <v>182</v>
      </c>
      <c r="P48" s="20" t="s">
        <v>182</v>
      </c>
      <c r="Q48" s="18" t="n">
        <v>0</v>
      </c>
      <c r="R48" s="20" t="n">
        <v>0</v>
      </c>
      <c r="S48" s="18" t="n">
        <v>0</v>
      </c>
      <c r="T48" s="20" t="n">
        <v>0</v>
      </c>
      <c r="U48" s="18" t="n">
        <v>1.53130054</v>
      </c>
      <c r="V48" s="20" t="n">
        <v>0.43422361</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(1219.0/B50*100)</f>
        <v/>
      </c>
      <c r="D50" s="19" t="n">
        <v>10576</v>
      </c>
      <c r="E50" s="18" t="n">
        <v>5.26047101</v>
      </c>
      <c r="F50" s="20" t="n">
        <v>0.3424444</v>
      </c>
      <c r="G50" s="18" t="n">
        <v>8.00133685</v>
      </c>
      <c r="H50" s="20" t="n">
        <v>0.37901173</v>
      </c>
      <c r="I50" s="18" t="n">
        <v>50.10542552</v>
      </c>
      <c r="J50" s="20" t="n">
        <v>0.96284911</v>
      </c>
      <c r="K50" s="18" t="n">
        <v>26.82193405</v>
      </c>
      <c r="L50" s="20" t="n">
        <v>0.64396739</v>
      </c>
      <c r="M50" s="18" t="n">
        <v>1.76699706</v>
      </c>
      <c r="N50" s="20" t="n">
        <v>0.2676775</v>
      </c>
      <c r="O50" s="18" t="s">
        <v>182</v>
      </c>
      <c r="P50" s="20" t="s">
        <v>182</v>
      </c>
      <c r="Q50" s="18" t="n">
        <v>0</v>
      </c>
      <c r="R50" s="20" t="n">
        <v>0</v>
      </c>
      <c r="S50" s="18" t="n">
        <v>0</v>
      </c>
      <c r="T50" s="20" t="n">
        <v>0</v>
      </c>
      <c r="U50" s="18" t="n">
        <v>8.0438355</v>
      </c>
      <c r="V50" s="20" t="n">
        <v>0.74632762</v>
      </c>
    </row>
    <row r="51" spans="1:22">
      <c r="A51" s="15" t="s">
        <v>226</v>
      </c>
      <c r="B51" s="17" t="n">
        <v>6866</v>
      </c>
      <c r="C51" s="18">
        <f>(116.0/B51*100)</f>
        <v/>
      </c>
      <c r="D51" s="19" t="n">
        <v>6750</v>
      </c>
      <c r="E51" s="18" t="n">
        <v>2.98395805</v>
      </c>
      <c r="F51" s="20" t="n">
        <v>0.24923388</v>
      </c>
      <c r="G51" s="18" t="n">
        <v>4.04878727</v>
      </c>
      <c r="H51" s="20" t="n">
        <v>0.32790373</v>
      </c>
      <c r="I51" s="18" t="n">
        <v>37.10959328</v>
      </c>
      <c r="J51" s="20" t="n">
        <v>0.92238749</v>
      </c>
      <c r="K51" s="18" t="n">
        <v>32.6852477</v>
      </c>
      <c r="L51" s="20" t="n">
        <v>0.91393503</v>
      </c>
      <c r="M51" s="18" t="n">
        <v>0.5829354</v>
      </c>
      <c r="N51" s="20" t="n">
        <v>0.10103223</v>
      </c>
      <c r="O51" s="18" t="s">
        <v>182</v>
      </c>
      <c r="P51" s="20" t="s">
        <v>182</v>
      </c>
      <c r="Q51" s="18" t="n">
        <v>10.58020749</v>
      </c>
      <c r="R51" s="20" t="n">
        <v>0.61245387</v>
      </c>
      <c r="S51" s="18" t="n">
        <v>0</v>
      </c>
      <c r="T51" s="20" t="n">
        <v>0</v>
      </c>
      <c r="U51" s="18" t="n">
        <v>12.0092708</v>
      </c>
      <c r="V51" s="20" t="n">
        <v>1.32520652</v>
      </c>
    </row>
    <row r="52" spans="1:22">
      <c r="A52" s="15" t="s">
        <v>227</v>
      </c>
      <c r="B52" s="17" t="n">
        <v>5809</v>
      </c>
      <c r="C52" s="18">
        <f>(126.0/B52*100)</f>
        <v/>
      </c>
      <c r="D52" s="19" t="n">
        <v>5683</v>
      </c>
      <c r="E52" s="18" t="n">
        <v>2.6113406</v>
      </c>
      <c r="F52" s="20" t="n">
        <v>0.22813175</v>
      </c>
      <c r="G52" s="18" t="n">
        <v>5.59387497</v>
      </c>
      <c r="H52" s="20" t="n">
        <v>0.33386247</v>
      </c>
      <c r="I52" s="18" t="n">
        <v>56.01929628</v>
      </c>
      <c r="J52" s="20" t="n">
        <v>0.91113419</v>
      </c>
      <c r="K52" s="18" t="n">
        <v>30.87943076</v>
      </c>
      <c r="L52" s="20" t="n">
        <v>0.74951508</v>
      </c>
      <c r="M52" s="18" t="n">
        <v>0.34101016</v>
      </c>
      <c r="N52" s="20" t="n">
        <v>0.08857619</v>
      </c>
      <c r="O52" s="18" t="s">
        <v>182</v>
      </c>
      <c r="P52" s="20" t="s">
        <v>182</v>
      </c>
      <c r="Q52" s="18" t="n">
        <v>0</v>
      </c>
      <c r="R52" s="20" t="n">
        <v>0</v>
      </c>
      <c r="S52" s="18" t="n">
        <v>0</v>
      </c>
      <c r="T52" s="20" t="n">
        <v>0</v>
      </c>
      <c r="U52" s="18" t="n">
        <v>4.55504723</v>
      </c>
      <c r="V52" s="20" t="n">
        <v>0.50978454</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(531.0/B54*100)</f>
        <v/>
      </c>
      <c r="D54" s="19" t="n">
        <v>4209</v>
      </c>
      <c r="E54" s="18" t="n">
        <v>7.23693019</v>
      </c>
      <c r="F54" s="20" t="n">
        <v>0.54787846</v>
      </c>
      <c r="G54" s="18" t="n">
        <v>5.3602914</v>
      </c>
      <c r="H54" s="20" t="n">
        <v>0.33877873</v>
      </c>
      <c r="I54" s="18" t="n">
        <v>35.55811571</v>
      </c>
      <c r="J54" s="20" t="n">
        <v>0.92120213</v>
      </c>
      <c r="K54" s="18" t="n">
        <v>33.91369569</v>
      </c>
      <c r="L54" s="20" t="n">
        <v>1.09848461</v>
      </c>
      <c r="M54" s="18" t="n">
        <v>3.39831162</v>
      </c>
      <c r="N54" s="20" t="n">
        <v>0.32769352</v>
      </c>
      <c r="O54" s="18" t="s">
        <v>182</v>
      </c>
      <c r="P54" s="20" t="s">
        <v>182</v>
      </c>
      <c r="Q54" s="18" t="n">
        <v>0</v>
      </c>
      <c r="R54" s="20" t="n">
        <v>0</v>
      </c>
      <c r="S54" s="18" t="n">
        <v>0</v>
      </c>
      <c r="T54" s="20" t="n">
        <v>0</v>
      </c>
      <c r="U54" s="18" t="n">
        <v>14.53265539</v>
      </c>
      <c r="V54" s="20" t="n">
        <v>1.07718883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1.74018777</v>
      </c>
      <c r="F56" s="20" t="n">
        <v>0.21478024</v>
      </c>
      <c r="G56" s="18" t="n">
        <v>5.35129942</v>
      </c>
      <c r="H56" s="20" t="n">
        <v>0.39537379</v>
      </c>
      <c r="I56" s="18" t="n">
        <v>67.97788958</v>
      </c>
      <c r="J56" s="20" t="n">
        <v>0.7677081100000001</v>
      </c>
      <c r="K56" s="18" t="n">
        <v>23.1339387</v>
      </c>
      <c r="L56" s="20" t="n">
        <v>0.6678086</v>
      </c>
      <c r="M56" s="18" t="n">
        <v>0.86031267</v>
      </c>
      <c r="N56" s="20" t="n">
        <v>0.13753162</v>
      </c>
      <c r="O56" s="18" t="s">
        <v>182</v>
      </c>
      <c r="P56" s="20" t="s">
        <v>182</v>
      </c>
      <c r="Q56" s="18" t="n">
        <v>0</v>
      </c>
      <c r="R56" s="20" t="n">
        <v>0</v>
      </c>
      <c r="S56" s="18" t="n">
        <v>0</v>
      </c>
      <c r="T56" s="20" t="n">
        <v>0</v>
      </c>
      <c r="U56" s="18" t="n">
        <v>0.9363718599999999</v>
      </c>
      <c r="V56" s="20" t="n">
        <v>0.23885293</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(273.0/B61*100)</f>
        <v/>
      </c>
      <c r="D61" s="19" t="n">
        <v>6252</v>
      </c>
      <c r="E61" s="18" t="n">
        <v>5.85897768</v>
      </c>
      <c r="F61" s="20" t="n">
        <v>0.31205591</v>
      </c>
      <c r="G61" s="18" t="n">
        <v>10.26990679</v>
      </c>
      <c r="H61" s="20" t="n">
        <v>0.38877041</v>
      </c>
      <c r="I61" s="18" t="n">
        <v>44.15353061</v>
      </c>
      <c r="J61" s="20" t="n">
        <v>0.7345986799999999</v>
      </c>
      <c r="K61" s="18" t="n">
        <v>33.25133095</v>
      </c>
      <c r="L61" s="20" t="n">
        <v>0.86583152</v>
      </c>
      <c r="M61" s="18" t="n">
        <v>1.11564783</v>
      </c>
      <c r="N61" s="20" t="n">
        <v>0.15894657</v>
      </c>
      <c r="O61" s="18" t="s">
        <v>182</v>
      </c>
      <c r="P61" s="20" t="s">
        <v>182</v>
      </c>
      <c r="Q61" s="18" t="n">
        <v>0</v>
      </c>
      <c r="R61" s="20" t="n">
        <v>0</v>
      </c>
      <c r="S61" s="18" t="n">
        <v>0</v>
      </c>
      <c r="T61" s="20" t="n">
        <v>0</v>
      </c>
      <c r="U61" s="18" t="n">
        <v>5.35060614</v>
      </c>
      <c r="V61" s="20" t="n">
        <v>0.65478763</v>
      </c>
    </row>
    <row r="62" spans="1:22">
      <c r="A62" s="15" t="s">
        <v>237</v>
      </c>
      <c r="B62" s="17" t="n">
        <v>4476</v>
      </c>
      <c r="C62" s="18">
        <f>(5.0/B62*100)</f>
        <v/>
      </c>
      <c r="D62" s="19" t="n">
        <v>4471</v>
      </c>
      <c r="E62" s="18" t="n">
        <v>1.07726538</v>
      </c>
      <c r="F62" s="20" t="n">
        <v>0.16839356</v>
      </c>
      <c r="G62" s="18" t="n">
        <v>6.0198069</v>
      </c>
      <c r="H62" s="20" t="n">
        <v>0.3636378</v>
      </c>
      <c r="I62" s="18" t="n">
        <v>65.37577713</v>
      </c>
      <c r="J62" s="20" t="n">
        <v>0.70596211</v>
      </c>
      <c r="K62" s="18" t="n">
        <v>26.40502003</v>
      </c>
      <c r="L62" s="20" t="n">
        <v>0.66063299</v>
      </c>
      <c r="M62" s="18" t="n">
        <v>0.58527585</v>
      </c>
      <c r="N62" s="20" t="n">
        <v>0.13101018</v>
      </c>
      <c r="O62" s="18" t="s">
        <v>182</v>
      </c>
      <c r="P62" s="20" t="s">
        <v>182</v>
      </c>
      <c r="Q62" s="18" t="n">
        <v>0</v>
      </c>
      <c r="R62" s="20" t="n">
        <v>0</v>
      </c>
      <c r="S62" s="18" t="n">
        <v>0</v>
      </c>
      <c r="T62" s="20" t="n">
        <v>0</v>
      </c>
      <c r="U62" s="18" t="n">
        <v>0.5368547</v>
      </c>
      <c r="V62" s="20" t="n">
        <v>0.09777745</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(529.0/B67*100)</f>
        <v/>
      </c>
      <c r="D67" s="19" t="n">
        <v>6442</v>
      </c>
      <c r="E67" s="18" t="n">
        <v>4.85445882</v>
      </c>
      <c r="F67" s="20" t="n">
        <v>0.30163617</v>
      </c>
      <c r="G67" s="18" t="n">
        <v>9.130866279999999</v>
      </c>
      <c r="H67" s="20" t="n">
        <v>0.36231261</v>
      </c>
      <c r="I67" s="18" t="n">
        <v>53.06951202</v>
      </c>
      <c r="J67" s="20" t="n">
        <v>0.80156045</v>
      </c>
      <c r="K67" s="18" t="n">
        <v>23.13432076</v>
      </c>
      <c r="L67" s="20" t="n">
        <v>0.6364043700000001</v>
      </c>
      <c r="M67" s="18" t="n">
        <v>4.53933848</v>
      </c>
      <c r="N67" s="20" t="n">
        <v>0.36892804</v>
      </c>
      <c r="O67" s="18" t="s">
        <v>182</v>
      </c>
      <c r="P67" s="20" t="s">
        <v>182</v>
      </c>
      <c r="Q67" s="18" t="n">
        <v>0</v>
      </c>
      <c r="R67" s="20" t="n">
        <v>0</v>
      </c>
      <c r="S67" s="18" t="n">
        <v>0</v>
      </c>
      <c r="T67" s="20" t="n">
        <v>0</v>
      </c>
      <c r="U67" s="18" t="n">
        <v>5.27150365</v>
      </c>
      <c r="V67" s="20" t="n">
        <v>0.37598876</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3.67857105</v>
      </c>
      <c r="F70" s="20" t="n">
        <v>0.30606029</v>
      </c>
      <c r="G70" s="18" t="n">
        <v>7.25005094</v>
      </c>
      <c r="H70" s="20" t="n">
        <v>0.34537544</v>
      </c>
      <c r="I70" s="18" t="n">
        <v>63.30365983</v>
      </c>
      <c r="J70" s="20" t="n">
        <v>0.7140258900000001</v>
      </c>
      <c r="K70" s="18" t="n">
        <v>19.89701452</v>
      </c>
      <c r="L70" s="20" t="n">
        <v>0.57366917</v>
      </c>
      <c r="M70" s="18" t="n">
        <v>0.78554432</v>
      </c>
      <c r="N70" s="20" t="n">
        <v>0.1032537</v>
      </c>
      <c r="O70" s="18" t="s">
        <v>182</v>
      </c>
      <c r="P70" s="20" t="s">
        <v>182</v>
      </c>
      <c r="Q70" s="18" t="n">
        <v>0</v>
      </c>
      <c r="R70" s="20" t="n">
        <v>0</v>
      </c>
      <c r="S70" s="18" t="n">
        <v>0</v>
      </c>
      <c r="T70" s="20" t="n">
        <v>0</v>
      </c>
      <c r="U70" s="18" t="n">
        <v>5.08515933</v>
      </c>
      <c r="V70" s="20" t="n">
        <v>0.53789591</v>
      </c>
    </row>
    <row r="71" spans="1:22">
      <c r="A71" s="15" t="s">
        <v>246</v>
      </c>
      <c r="B71" s="17" t="n">
        <v>6115</v>
      </c>
      <c r="C71" s="18">
        <f>(124.0/B71*100)</f>
        <v/>
      </c>
      <c r="D71" s="19" t="n">
        <v>5991</v>
      </c>
      <c r="E71" s="18" t="n">
        <v>1.32853037</v>
      </c>
      <c r="F71" s="20" t="n">
        <v>0.14449585</v>
      </c>
      <c r="G71" s="18" t="n">
        <v>3.98362685</v>
      </c>
      <c r="H71" s="20" t="n">
        <v>0.2519157</v>
      </c>
      <c r="I71" s="18" t="n">
        <v>57.16830985</v>
      </c>
      <c r="J71" s="20" t="n">
        <v>0.64815408</v>
      </c>
      <c r="K71" s="18" t="n">
        <v>35.65107375</v>
      </c>
      <c r="L71" s="20" t="n">
        <v>0.62571531</v>
      </c>
      <c r="M71" s="18" t="n">
        <v>0.43902827</v>
      </c>
      <c r="N71" s="20" t="n">
        <v>0.07819717</v>
      </c>
      <c r="O71" s="18" t="s">
        <v>182</v>
      </c>
      <c r="P71" s="20" t="s">
        <v>182</v>
      </c>
      <c r="Q71" s="18" t="n">
        <v>0</v>
      </c>
      <c r="R71" s="20" t="n">
        <v>0</v>
      </c>
      <c r="S71" s="18" t="n">
        <v>0</v>
      </c>
      <c r="T71" s="20" t="n">
        <v>0</v>
      </c>
      <c r="U71" s="18" t="n">
        <v>1.42943092</v>
      </c>
      <c r="V71" s="20" t="n">
        <v>0.13329194</v>
      </c>
    </row>
    <row r="72" spans="1:22">
      <c r="A72" s="15" t="s">
        <v>247</v>
      </c>
      <c r="B72" s="17" t="n">
        <v>7708</v>
      </c>
      <c r="C72" s="18">
        <f>(9.0/B72*100)</f>
        <v/>
      </c>
      <c r="D72" s="19" t="n">
        <v>7699</v>
      </c>
      <c r="E72" s="18" t="n">
        <v>1.86947044</v>
      </c>
      <c r="F72" s="20" t="n">
        <v>0.16502225</v>
      </c>
      <c r="G72" s="18" t="n">
        <v>5.96922155</v>
      </c>
      <c r="H72" s="20" t="n">
        <v>0.30029978</v>
      </c>
      <c r="I72" s="18" t="n">
        <v>63.57913069</v>
      </c>
      <c r="J72" s="20" t="n">
        <v>0.60016835</v>
      </c>
      <c r="K72" s="18" t="n">
        <v>27.65976774</v>
      </c>
      <c r="L72" s="20" t="n">
        <v>0.50428</v>
      </c>
      <c r="M72" s="18" t="n">
        <v>0.58568115</v>
      </c>
      <c r="N72" s="20" t="n">
        <v>0.09795208</v>
      </c>
      <c r="O72" s="18" t="s">
        <v>182</v>
      </c>
      <c r="P72" s="20" t="s">
        <v>182</v>
      </c>
      <c r="Q72" s="18" t="n">
        <v>0</v>
      </c>
      <c r="R72" s="20" t="n">
        <v>0</v>
      </c>
      <c r="S72" s="18" t="n">
        <v>0</v>
      </c>
      <c r="T72" s="20" t="n">
        <v>0</v>
      </c>
      <c r="U72" s="18" t="n">
        <v>0.33672843</v>
      </c>
      <c r="V72" s="20" t="n">
        <v>0.06333245999999999</v>
      </c>
    </row>
    <row r="73" spans="1:22">
      <c r="A73" s="15" t="s">
        <v>248</v>
      </c>
      <c r="B73" s="17" t="n">
        <v>8249</v>
      </c>
      <c r="C73" s="18">
        <f>(262.0/B73*100)</f>
        <v/>
      </c>
      <c r="D73" s="19" t="n">
        <v>7987</v>
      </c>
      <c r="E73" s="18" t="n">
        <v>4.06029436</v>
      </c>
      <c r="F73" s="20" t="n">
        <v>0.28369084</v>
      </c>
      <c r="G73" s="18" t="n">
        <v>11.91543018</v>
      </c>
      <c r="H73" s="20" t="n">
        <v>0.52393439</v>
      </c>
      <c r="I73" s="18" t="n">
        <v>59.99043784</v>
      </c>
      <c r="J73" s="20" t="n">
        <v>0.69587782</v>
      </c>
      <c r="K73" s="18" t="n">
        <v>19.64582744</v>
      </c>
      <c r="L73" s="20" t="n">
        <v>0.58439867</v>
      </c>
      <c r="M73" s="18" t="n">
        <v>2.49551015</v>
      </c>
      <c r="N73" s="20" t="n">
        <v>0.25126283</v>
      </c>
      <c r="O73" s="18" t="s">
        <v>182</v>
      </c>
      <c r="P73" s="20" t="s">
        <v>182</v>
      </c>
      <c r="Q73" s="18" t="n">
        <v>0</v>
      </c>
      <c r="R73" s="20" t="n">
        <v>0</v>
      </c>
      <c r="S73" s="18" t="n">
        <v>0</v>
      </c>
      <c r="T73" s="20" t="n">
        <v>0</v>
      </c>
      <c r="U73" s="18" t="n">
        <v>1.89250004</v>
      </c>
      <c r="V73" s="20" t="n">
        <v>0.20376081</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(314.0/B77*100)</f>
        <v/>
      </c>
      <c r="D77" s="19" t="n">
        <v>5748</v>
      </c>
      <c r="E77" s="18" t="n">
        <v>4.92908281</v>
      </c>
      <c r="F77" s="20" t="n">
        <v>0.29059251</v>
      </c>
      <c r="G77" s="18" t="n">
        <v>5.53622497</v>
      </c>
      <c r="H77" s="20" t="n">
        <v>0.32209277</v>
      </c>
      <c r="I77" s="18" t="n">
        <v>37.41302445</v>
      </c>
      <c r="J77" s="20" t="n">
        <v>0.88506911</v>
      </c>
      <c r="K77" s="18" t="n">
        <v>29.48493648</v>
      </c>
      <c r="L77" s="20" t="n">
        <v>0.74490272</v>
      </c>
      <c r="M77" s="18" t="n">
        <v>0.99494008</v>
      </c>
      <c r="N77" s="20" t="n">
        <v>0.11786314</v>
      </c>
      <c r="O77" s="18" t="s">
        <v>182</v>
      </c>
      <c r="P77" s="20" t="s">
        <v>182</v>
      </c>
      <c r="Q77" s="18" t="n">
        <v>0</v>
      </c>
      <c r="R77" s="20" t="n">
        <v>0</v>
      </c>
      <c r="S77" s="18" t="n">
        <v>0</v>
      </c>
      <c r="T77" s="20" t="n">
        <v>0</v>
      </c>
      <c r="U77" s="18" t="n">
        <v>21.64179121</v>
      </c>
      <c r="V77" s="20" t="n">
        <v>1.00534266</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8.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359</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(1644.0/B7*100)</f>
        <v/>
      </c>
      <c r="D7" s="19" t="n">
        <v>12886</v>
      </c>
      <c r="E7" s="18" t="n">
        <v>3.61136967</v>
      </c>
      <c r="F7" s="20" t="n">
        <v>0.16994403</v>
      </c>
      <c r="G7" s="18" t="n">
        <v>21.19641459</v>
      </c>
      <c r="H7" s="20" t="n">
        <v>0.49554239</v>
      </c>
      <c r="I7" s="18" t="n">
        <v>47.96091297</v>
      </c>
      <c r="J7" s="20" t="n">
        <v>0.57152198</v>
      </c>
      <c r="K7" s="18" t="n">
        <v>15.69502832</v>
      </c>
      <c r="L7" s="20" t="n">
        <v>0.37734113</v>
      </c>
      <c r="M7" s="18" t="n">
        <v>0.70373045</v>
      </c>
      <c r="N7" s="20" t="n">
        <v>0.09185351999999999</v>
      </c>
      <c r="O7" s="18" t="s">
        <v>182</v>
      </c>
      <c r="P7" s="20" t="s">
        <v>182</v>
      </c>
      <c r="Q7" s="18" t="n">
        <v>0</v>
      </c>
      <c r="R7" s="20" t="n">
        <v>0</v>
      </c>
      <c r="S7" s="18" t="n">
        <v>0</v>
      </c>
      <c r="T7" s="20" t="n">
        <v>0</v>
      </c>
      <c r="U7" s="18" t="n">
        <v>10.832544</v>
      </c>
      <c r="V7" s="20" t="n">
        <v>0.5719723</v>
      </c>
    </row>
    <row r="8" spans="1:22">
      <c r="A8" s="15" t="s">
        <v>183</v>
      </c>
      <c r="B8" s="17" t="n">
        <v>7007</v>
      </c>
      <c r="C8" s="18">
        <f>(253.0/B8*100)</f>
        <v/>
      </c>
      <c r="D8" s="19" t="n">
        <v>6754</v>
      </c>
      <c r="E8" s="18" t="n">
        <v>14.56082766</v>
      </c>
      <c r="F8" s="20" t="n">
        <v>0.54497747</v>
      </c>
      <c r="G8" s="18" t="n">
        <v>36.60786378</v>
      </c>
      <c r="H8" s="20" t="n">
        <v>0.73769367</v>
      </c>
      <c r="I8" s="18" t="n">
        <v>29.17629335</v>
      </c>
      <c r="J8" s="20" t="n">
        <v>0.7337258800000001</v>
      </c>
      <c r="K8" s="18" t="n">
        <v>12.16894754</v>
      </c>
      <c r="L8" s="20" t="n">
        <v>0.55211291</v>
      </c>
      <c r="M8" s="18" t="n">
        <v>0.39019213</v>
      </c>
      <c r="N8" s="20" t="n">
        <v>0.10222346</v>
      </c>
      <c r="O8" s="18" t="s">
        <v>182</v>
      </c>
      <c r="P8" s="20" t="s">
        <v>182</v>
      </c>
      <c r="Q8" s="18" t="n">
        <v>0.48972979</v>
      </c>
      <c r="R8" s="20" t="n">
        <v>0.12055389</v>
      </c>
      <c r="S8" s="18" t="n">
        <v>0</v>
      </c>
      <c r="T8" s="20" t="n">
        <v>0</v>
      </c>
      <c r="U8" s="18" t="n">
        <v>6.60614574</v>
      </c>
      <c r="V8" s="20" t="n">
        <v>0.55016794</v>
      </c>
    </row>
    <row r="9" spans="1:22">
      <c r="A9" s="15" t="s">
        <v>184</v>
      </c>
      <c r="B9" s="17" t="n">
        <v>9651</v>
      </c>
      <c r="C9" s="18">
        <f>(652.0/B9*100)</f>
        <v/>
      </c>
      <c r="D9" s="19" t="n">
        <v>8999</v>
      </c>
      <c r="E9" s="18" t="n">
        <v>5.47951712</v>
      </c>
      <c r="F9" s="20" t="n">
        <v>0.26837828</v>
      </c>
      <c r="G9" s="18" t="n">
        <v>20.27198946</v>
      </c>
      <c r="H9" s="20" t="n">
        <v>0.53848494</v>
      </c>
      <c r="I9" s="18" t="n">
        <v>47.24460539</v>
      </c>
      <c r="J9" s="20" t="n">
        <v>0.70649025</v>
      </c>
      <c r="K9" s="18" t="n">
        <v>16.03297889</v>
      </c>
      <c r="L9" s="20" t="n">
        <v>0.45564163</v>
      </c>
      <c r="M9" s="18" t="n">
        <v>0.05073041</v>
      </c>
      <c r="N9" s="20" t="n">
        <v>0.02017878</v>
      </c>
      <c r="O9" s="18" t="s">
        <v>182</v>
      </c>
      <c r="P9" s="20" t="s">
        <v>182</v>
      </c>
      <c r="Q9" s="18" t="n">
        <v>3.19694088</v>
      </c>
      <c r="R9" s="20" t="n">
        <v>0.57056106</v>
      </c>
      <c r="S9" s="18" t="n">
        <v>0</v>
      </c>
      <c r="T9" s="20" t="n">
        <v>0</v>
      </c>
      <c r="U9" s="18" t="n">
        <v>7.72323786</v>
      </c>
      <c r="V9" s="20" t="n">
        <v>0.55481733</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(171.0/B11*100)</f>
        <v/>
      </c>
      <c r="D11" s="19" t="n">
        <v>6882</v>
      </c>
      <c r="E11" s="18" t="n">
        <v>6.31941941</v>
      </c>
      <c r="F11" s="20" t="n">
        <v>0.35407482</v>
      </c>
      <c r="G11" s="18" t="n">
        <v>19.25074617</v>
      </c>
      <c r="H11" s="20" t="n">
        <v>0.55859327</v>
      </c>
      <c r="I11" s="18" t="n">
        <v>46.04076498</v>
      </c>
      <c r="J11" s="20" t="n">
        <v>0.7081158</v>
      </c>
      <c r="K11" s="18" t="n">
        <v>17.67232267</v>
      </c>
      <c r="L11" s="20" t="n">
        <v>0.58731895</v>
      </c>
      <c r="M11" s="18" t="n">
        <v>0.5164128</v>
      </c>
      <c r="N11" s="20" t="n">
        <v>0.12499369</v>
      </c>
      <c r="O11" s="18" t="s">
        <v>182</v>
      </c>
      <c r="P11" s="20" t="s">
        <v>182</v>
      </c>
      <c r="Q11" s="18" t="n">
        <v>0</v>
      </c>
      <c r="R11" s="20" t="n">
        <v>0</v>
      </c>
      <c r="S11" s="18" t="n">
        <v>0</v>
      </c>
      <c r="T11" s="20" t="n">
        <v>0</v>
      </c>
      <c r="U11" s="18" t="n">
        <v>10.20033396</v>
      </c>
      <c r="V11" s="20" t="n">
        <v>0.92040055</v>
      </c>
    </row>
    <row r="12" spans="1:22">
      <c r="A12" s="15" t="s">
        <v>187</v>
      </c>
      <c r="B12" s="17" t="n">
        <v>6894</v>
      </c>
      <c r="C12" s="18">
        <f>(128.0/B12*100)</f>
        <v/>
      </c>
      <c r="D12" s="19" t="n">
        <v>6766</v>
      </c>
      <c r="E12" s="18" t="n">
        <v>7.09219402</v>
      </c>
      <c r="F12" s="20" t="n">
        <v>0.32707371</v>
      </c>
      <c r="G12" s="18" t="n">
        <v>16.46665522</v>
      </c>
      <c r="H12" s="20" t="n">
        <v>0.55685766</v>
      </c>
      <c r="I12" s="18" t="n">
        <v>53.94447035</v>
      </c>
      <c r="J12" s="20" t="n">
        <v>0.76717454</v>
      </c>
      <c r="K12" s="18" t="n">
        <v>14.44140717</v>
      </c>
      <c r="L12" s="20" t="n">
        <v>0.46243976</v>
      </c>
      <c r="M12" s="18" t="n">
        <v>0.27950138</v>
      </c>
      <c r="N12" s="20" t="n">
        <v>0.06468574000000001</v>
      </c>
      <c r="O12" s="18" t="s">
        <v>182</v>
      </c>
      <c r="P12" s="20" t="s">
        <v>182</v>
      </c>
      <c r="Q12" s="18" t="n">
        <v>2.37582273</v>
      </c>
      <c r="R12" s="20" t="n">
        <v>0.5983856</v>
      </c>
      <c r="S12" s="18" t="n">
        <v>0</v>
      </c>
      <c r="T12" s="20" t="n">
        <v>0</v>
      </c>
      <c r="U12" s="18" t="n">
        <v>5.39994913</v>
      </c>
      <c r="V12" s="20" t="n">
        <v>0.47773923</v>
      </c>
    </row>
    <row r="13" spans="1:22">
      <c r="A13" s="15" t="s">
        <v>188</v>
      </c>
      <c r="B13" s="17" t="n">
        <v>7161</v>
      </c>
      <c r="C13" s="18">
        <f>(368.0/B13*100)</f>
        <v/>
      </c>
      <c r="D13" s="19" t="n">
        <v>6793</v>
      </c>
      <c r="E13" s="18" t="n">
        <v>2.97075855</v>
      </c>
      <c r="F13" s="20" t="n">
        <v>0.23758091</v>
      </c>
      <c r="G13" s="18" t="n">
        <v>13.32826373</v>
      </c>
      <c r="H13" s="20" t="n">
        <v>0.5369785</v>
      </c>
      <c r="I13" s="18" t="n">
        <v>54.99933226</v>
      </c>
      <c r="J13" s="20" t="n">
        <v>0.82976289</v>
      </c>
      <c r="K13" s="18" t="n">
        <v>18.20883651</v>
      </c>
      <c r="L13" s="20" t="n">
        <v>0.50812004</v>
      </c>
      <c r="M13" s="18" t="n">
        <v>0.21861909</v>
      </c>
      <c r="N13" s="20" t="n">
        <v>0.05282411</v>
      </c>
      <c r="O13" s="18" t="s">
        <v>182</v>
      </c>
      <c r="P13" s="20" t="s">
        <v>182</v>
      </c>
      <c r="Q13" s="18" t="n">
        <v>4.22235223</v>
      </c>
      <c r="R13" s="20" t="n">
        <v>0.48526608</v>
      </c>
      <c r="S13" s="18" t="n">
        <v>0</v>
      </c>
      <c r="T13" s="20" t="n">
        <v>0</v>
      </c>
      <c r="U13" s="18" t="n">
        <v>6.05183763</v>
      </c>
      <c r="V13" s="20" t="n">
        <v>0.59200483</v>
      </c>
    </row>
    <row r="14" spans="1:22">
      <c r="A14" s="15" t="s">
        <v>189</v>
      </c>
      <c r="B14" s="17" t="n">
        <v>5587</v>
      </c>
      <c r="C14" s="18">
        <f>(208.0/B14*100)</f>
        <v/>
      </c>
      <c r="D14" s="19" t="n">
        <v>5379</v>
      </c>
      <c r="E14" s="18" t="n">
        <v>5.74583707</v>
      </c>
      <c r="F14" s="20" t="n">
        <v>0.39712316</v>
      </c>
      <c r="G14" s="18" t="n">
        <v>26.53298947</v>
      </c>
      <c r="H14" s="20" t="n">
        <v>0.68636299</v>
      </c>
      <c r="I14" s="18" t="n">
        <v>48.69810171</v>
      </c>
      <c r="J14" s="20" t="n">
        <v>0.75566718</v>
      </c>
      <c r="K14" s="18" t="n">
        <v>16.23356365</v>
      </c>
      <c r="L14" s="20" t="n">
        <v>0.43907339</v>
      </c>
      <c r="M14" s="18" t="n">
        <v>0.6165458</v>
      </c>
      <c r="N14" s="20" t="n">
        <v>0.11425209</v>
      </c>
      <c r="O14" s="18" t="s">
        <v>182</v>
      </c>
      <c r="P14" s="20" t="s">
        <v>182</v>
      </c>
      <c r="Q14" s="18" t="n">
        <v>0</v>
      </c>
      <c r="R14" s="20" t="n">
        <v>0</v>
      </c>
      <c r="S14" s="18" t="n">
        <v>0</v>
      </c>
      <c r="T14" s="20" t="n">
        <v>0</v>
      </c>
      <c r="U14" s="18" t="n">
        <v>2.17296231</v>
      </c>
      <c r="V14" s="20" t="n">
        <v>0.20001885</v>
      </c>
    </row>
    <row r="15" spans="1:22">
      <c r="A15" s="15" t="s">
        <v>190</v>
      </c>
      <c r="B15" s="17" t="n">
        <v>5882</v>
      </c>
      <c r="C15" s="18">
        <f>(193.0/B15*100)</f>
        <v/>
      </c>
      <c r="D15" s="19" t="n">
        <v>5689</v>
      </c>
      <c r="E15" s="18" t="n">
        <v>9.749332089999999</v>
      </c>
      <c r="F15" s="20" t="n">
        <v>0.42508605</v>
      </c>
      <c r="G15" s="18" t="n">
        <v>39.99162958</v>
      </c>
      <c r="H15" s="20" t="n">
        <v>0.78102398</v>
      </c>
      <c r="I15" s="18" t="n">
        <v>37.40764216</v>
      </c>
      <c r="J15" s="20" t="n">
        <v>0.79199654</v>
      </c>
      <c r="K15" s="18" t="n">
        <v>6.95292285</v>
      </c>
      <c r="L15" s="20" t="n">
        <v>0.41103713</v>
      </c>
      <c r="M15" s="18" t="n">
        <v>0.47469451</v>
      </c>
      <c r="N15" s="20" t="n">
        <v>0.10725858</v>
      </c>
      <c r="O15" s="18" t="s">
        <v>182</v>
      </c>
      <c r="P15" s="20" t="s">
        <v>182</v>
      </c>
      <c r="Q15" s="18" t="n">
        <v>1.03731841</v>
      </c>
      <c r="R15" s="20" t="n">
        <v>0.46497999</v>
      </c>
      <c r="S15" s="18" t="n">
        <v>0</v>
      </c>
      <c r="T15" s="20" t="n">
        <v>0</v>
      </c>
      <c r="U15" s="18" t="n">
        <v>4.38646041</v>
      </c>
      <c r="V15" s="20" t="n">
        <v>0.50167686</v>
      </c>
    </row>
    <row r="16" spans="1:22">
      <c r="A16" s="15" t="s">
        <v>191</v>
      </c>
      <c r="B16" s="17" t="n">
        <v>6108</v>
      </c>
      <c r="C16" s="18">
        <f>(280.0/B16*100)</f>
        <v/>
      </c>
      <c r="D16" s="19" t="n">
        <v>5828</v>
      </c>
      <c r="E16" s="18" t="n">
        <v>5.32840755</v>
      </c>
      <c r="F16" s="20" t="n">
        <v>0.32954658</v>
      </c>
      <c r="G16" s="18" t="n">
        <v>14.49629782</v>
      </c>
      <c r="H16" s="20" t="n">
        <v>0.5425074600000001</v>
      </c>
      <c r="I16" s="18" t="n">
        <v>43.69918854</v>
      </c>
      <c r="J16" s="20" t="n">
        <v>0.84714072</v>
      </c>
      <c r="K16" s="18" t="n">
        <v>26.5363003</v>
      </c>
      <c r="L16" s="20" t="n">
        <v>0.65272377</v>
      </c>
      <c r="M16" s="18" t="n">
        <v>0.5154747</v>
      </c>
      <c r="N16" s="20" t="n">
        <v>0.08799824000000001</v>
      </c>
      <c r="O16" s="18" t="s">
        <v>182</v>
      </c>
      <c r="P16" s="20" t="s">
        <v>182</v>
      </c>
      <c r="Q16" s="18" t="n">
        <v>0</v>
      </c>
      <c r="R16" s="20" t="n">
        <v>0</v>
      </c>
      <c r="S16" s="18" t="n">
        <v>0</v>
      </c>
      <c r="T16" s="20" t="n">
        <v>0</v>
      </c>
      <c r="U16" s="18" t="n">
        <v>9.424331090000001</v>
      </c>
      <c r="V16" s="20" t="n">
        <v>0.75744358</v>
      </c>
    </row>
    <row r="17" spans="1:22">
      <c r="A17" s="15" t="s">
        <v>192</v>
      </c>
      <c r="B17" s="17" t="n">
        <v>6504</v>
      </c>
      <c r="C17" s="18">
        <f>(834.0/B17*100)</f>
        <v/>
      </c>
      <c r="D17" s="19" t="n">
        <v>5670</v>
      </c>
      <c r="E17" s="18" t="n">
        <v>6.30540077</v>
      </c>
      <c r="F17" s="20" t="n">
        <v>0.33736567</v>
      </c>
      <c r="G17" s="18" t="n">
        <v>25.34184754</v>
      </c>
      <c r="H17" s="20" t="n">
        <v>0.49100215</v>
      </c>
      <c r="I17" s="18" t="n">
        <v>42.88531731</v>
      </c>
      <c r="J17" s="20" t="n">
        <v>0.79867025</v>
      </c>
      <c r="K17" s="18" t="n">
        <v>17.72306414</v>
      </c>
      <c r="L17" s="20" t="n">
        <v>0.59420696</v>
      </c>
      <c r="M17" s="18" t="n">
        <v>0</v>
      </c>
      <c r="N17" s="20" t="n">
        <v>0</v>
      </c>
      <c r="O17" s="18" t="s">
        <v>182</v>
      </c>
      <c r="P17" s="20" t="s">
        <v>182</v>
      </c>
      <c r="Q17" s="18" t="n">
        <v>2.61164231</v>
      </c>
      <c r="R17" s="20" t="n">
        <v>0.3472642</v>
      </c>
      <c r="S17" s="18" t="n">
        <v>0</v>
      </c>
      <c r="T17" s="20" t="n">
        <v>0</v>
      </c>
      <c r="U17" s="18" t="n">
        <v>5.13272793</v>
      </c>
      <c r="V17" s="20" t="n">
        <v>0.52258973</v>
      </c>
    </row>
    <row r="18" spans="1:22">
      <c r="A18" s="15" t="s">
        <v>193</v>
      </c>
      <c r="B18" s="17" t="n">
        <v>5532</v>
      </c>
      <c r="C18" s="18">
        <f>(41.0/B18*100)</f>
        <v/>
      </c>
      <c r="D18" s="19" t="n">
        <v>5491</v>
      </c>
      <c r="E18" s="18" t="n">
        <v>7.61694656</v>
      </c>
      <c r="F18" s="20" t="n">
        <v>0.39571263</v>
      </c>
      <c r="G18" s="18" t="n">
        <v>23.37389176</v>
      </c>
      <c r="H18" s="20" t="n">
        <v>0.69040981</v>
      </c>
      <c r="I18" s="18" t="n">
        <v>46.46293551</v>
      </c>
      <c r="J18" s="20" t="n">
        <v>0.85017064</v>
      </c>
      <c r="K18" s="18" t="n">
        <v>14.36840567</v>
      </c>
      <c r="L18" s="20" t="n">
        <v>0.49779998</v>
      </c>
      <c r="M18" s="18" t="n">
        <v>1.16458469</v>
      </c>
      <c r="N18" s="20" t="n">
        <v>0.19354188</v>
      </c>
      <c r="O18" s="18" t="s">
        <v>182</v>
      </c>
      <c r="P18" s="20" t="s">
        <v>182</v>
      </c>
      <c r="Q18" s="18" t="n">
        <v>0</v>
      </c>
      <c r="R18" s="20" t="n">
        <v>0</v>
      </c>
      <c r="S18" s="18" t="n">
        <v>0</v>
      </c>
      <c r="T18" s="20" t="n">
        <v>0</v>
      </c>
      <c r="U18" s="18" t="n">
        <v>7.01323581</v>
      </c>
      <c r="V18" s="20" t="n">
        <v>0.7941949</v>
      </c>
    </row>
    <row r="19" spans="1:22">
      <c r="A19" s="15" t="s">
        <v>194</v>
      </c>
      <c r="B19" s="17" t="n">
        <v>5658</v>
      </c>
      <c r="C19" s="18">
        <f>(267.0/B19*100)</f>
        <v/>
      </c>
      <c r="D19" s="19" t="n">
        <v>5391</v>
      </c>
      <c r="E19" s="18" t="n">
        <v>7.1331955</v>
      </c>
      <c r="F19" s="20" t="n">
        <v>0.45055908</v>
      </c>
      <c r="G19" s="18" t="n">
        <v>13.6614305</v>
      </c>
      <c r="H19" s="20" t="n">
        <v>0.5842481899999999</v>
      </c>
      <c r="I19" s="18" t="n">
        <v>55.37597761</v>
      </c>
      <c r="J19" s="20" t="n">
        <v>0.80251163</v>
      </c>
      <c r="K19" s="18" t="n">
        <v>17.67416794</v>
      </c>
      <c r="L19" s="20" t="n">
        <v>0.59333569</v>
      </c>
      <c r="M19" s="18" t="n">
        <v>0.66040269</v>
      </c>
      <c r="N19" s="20" t="n">
        <v>0.13723796</v>
      </c>
      <c r="O19" s="18" t="s">
        <v>182</v>
      </c>
      <c r="P19" s="20" t="s">
        <v>182</v>
      </c>
      <c r="Q19" s="18" t="n">
        <v>0</v>
      </c>
      <c r="R19" s="20" t="n">
        <v>0</v>
      </c>
      <c r="S19" s="18" t="n">
        <v>0</v>
      </c>
      <c r="T19" s="20" t="n">
        <v>0</v>
      </c>
      <c r="U19" s="18" t="n">
        <v>5.49482575</v>
      </c>
      <c r="V19" s="20" t="n">
        <v>0.55454499</v>
      </c>
    </row>
    <row r="20" spans="1:22">
      <c r="A20" s="15" t="s">
        <v>195</v>
      </c>
      <c r="B20" s="17" t="n">
        <v>3371</v>
      </c>
      <c r="C20" s="18">
        <f>(81.0/B20*100)</f>
        <v/>
      </c>
      <c r="D20" s="19" t="n">
        <v>3290</v>
      </c>
      <c r="E20" s="18" t="n">
        <v>9.47966044</v>
      </c>
      <c r="F20" s="20" t="n">
        <v>0.54511373</v>
      </c>
      <c r="G20" s="18" t="n">
        <v>39.18857813</v>
      </c>
      <c r="H20" s="20" t="n">
        <v>0.87246354</v>
      </c>
      <c r="I20" s="18" t="n">
        <v>35.26264909</v>
      </c>
      <c r="J20" s="20" t="n">
        <v>0.78812509</v>
      </c>
      <c r="K20" s="18" t="n">
        <v>8.239572089999999</v>
      </c>
      <c r="L20" s="20" t="n">
        <v>0.5144515200000001</v>
      </c>
      <c r="M20" s="18" t="n">
        <v>0</v>
      </c>
      <c r="N20" s="20" t="n">
        <v>0</v>
      </c>
      <c r="O20" s="18" t="s">
        <v>182</v>
      </c>
      <c r="P20" s="20" t="s">
        <v>182</v>
      </c>
      <c r="Q20" s="18" t="n">
        <v>0</v>
      </c>
      <c r="R20" s="20" t="n">
        <v>0</v>
      </c>
      <c r="S20" s="18" t="n">
        <v>0</v>
      </c>
      <c r="T20" s="20" t="n">
        <v>0</v>
      </c>
      <c r="U20" s="18" t="n">
        <v>7.82954025</v>
      </c>
      <c r="V20" s="20" t="n">
        <v>0.47887971</v>
      </c>
    </row>
    <row r="21" spans="1:22">
      <c r="A21" s="15" t="s">
        <v>196</v>
      </c>
      <c r="B21" s="17" t="n">
        <v>5741</v>
      </c>
      <c r="C21" s="18">
        <f>(109.0/B21*100)</f>
        <v/>
      </c>
      <c r="D21" s="19" t="n">
        <v>5632</v>
      </c>
      <c r="E21" s="18" t="n">
        <v>3.77471481</v>
      </c>
      <c r="F21" s="20" t="n">
        <v>0.304645</v>
      </c>
      <c r="G21" s="18" t="n">
        <v>24.24719365</v>
      </c>
      <c r="H21" s="20" t="n">
        <v>0.69861789</v>
      </c>
      <c r="I21" s="18" t="n">
        <v>53.20287915</v>
      </c>
      <c r="J21" s="20" t="n">
        <v>0.729044</v>
      </c>
      <c r="K21" s="18" t="n">
        <v>15.6142821</v>
      </c>
      <c r="L21" s="20" t="n">
        <v>0.48322289</v>
      </c>
      <c r="M21" s="18" t="n">
        <v>0.18298833</v>
      </c>
      <c r="N21" s="20" t="n">
        <v>0.05731398</v>
      </c>
      <c r="O21" s="18" t="s">
        <v>182</v>
      </c>
      <c r="P21" s="20" t="s">
        <v>182</v>
      </c>
      <c r="Q21" s="18" t="n">
        <v>0</v>
      </c>
      <c r="R21" s="20" t="n">
        <v>0</v>
      </c>
      <c r="S21" s="18" t="n">
        <v>0</v>
      </c>
      <c r="T21" s="20" t="n">
        <v>0</v>
      </c>
      <c r="U21" s="18" t="n">
        <v>2.97794197</v>
      </c>
      <c r="V21" s="20" t="n">
        <v>0.28285663</v>
      </c>
    </row>
    <row r="22" spans="1:22">
      <c r="A22" s="15" t="s">
        <v>197</v>
      </c>
      <c r="B22" s="17" t="n">
        <v>6598</v>
      </c>
      <c r="C22" s="18">
        <f>(106.0/B22*100)</f>
        <v/>
      </c>
      <c r="D22" s="19" t="n">
        <v>6492</v>
      </c>
      <c r="E22" s="18" t="n">
        <v>10.05121485</v>
      </c>
      <c r="F22" s="20" t="n">
        <v>0.47063002</v>
      </c>
      <c r="G22" s="18" t="n">
        <v>18.32081805</v>
      </c>
      <c r="H22" s="20" t="n">
        <v>0.6404665</v>
      </c>
      <c r="I22" s="18" t="n">
        <v>38.30329202</v>
      </c>
      <c r="J22" s="20" t="n">
        <v>0.9259325900000001</v>
      </c>
      <c r="K22" s="18" t="n">
        <v>13.2329626</v>
      </c>
      <c r="L22" s="20" t="n">
        <v>0.48897654</v>
      </c>
      <c r="M22" s="18" t="n">
        <v>2.3606249</v>
      </c>
      <c r="N22" s="20" t="n">
        <v>0.31600094</v>
      </c>
      <c r="O22" s="18" t="s">
        <v>182</v>
      </c>
      <c r="P22" s="20" t="s">
        <v>182</v>
      </c>
      <c r="Q22" s="18" t="n">
        <v>10.39292315</v>
      </c>
      <c r="R22" s="20" t="n">
        <v>1.34196366</v>
      </c>
      <c r="S22" s="18" t="n">
        <v>0</v>
      </c>
      <c r="T22" s="20" t="n">
        <v>0</v>
      </c>
      <c r="U22" s="18" t="n">
        <v>7.33816443</v>
      </c>
      <c r="V22" s="20" t="n">
        <v>0.67919982</v>
      </c>
    </row>
    <row r="23" spans="1:22">
      <c r="A23" s="15" t="s">
        <v>198</v>
      </c>
      <c r="B23" s="17" t="n">
        <v>11583</v>
      </c>
      <c r="C23" s="18">
        <f>(563.0/B23*100)</f>
        <v/>
      </c>
      <c r="D23" s="19" t="n">
        <v>11020</v>
      </c>
      <c r="E23" s="18" t="n">
        <v>7.97778127</v>
      </c>
      <c r="F23" s="20" t="n">
        <v>0.38569359</v>
      </c>
      <c r="G23" s="18" t="n">
        <v>26.56607816</v>
      </c>
      <c r="H23" s="20" t="n">
        <v>0.64233934</v>
      </c>
      <c r="I23" s="18" t="n">
        <v>46.39112313</v>
      </c>
      <c r="J23" s="20" t="n">
        <v>0.5944854000000001</v>
      </c>
      <c r="K23" s="18" t="n">
        <v>11.86601847</v>
      </c>
      <c r="L23" s="20" t="n">
        <v>0.44663364</v>
      </c>
      <c r="M23" s="18" t="n">
        <v>0.42282507</v>
      </c>
      <c r="N23" s="20" t="n">
        <v>0.1019801</v>
      </c>
      <c r="O23" s="18" t="s">
        <v>182</v>
      </c>
      <c r="P23" s="20" t="s">
        <v>182</v>
      </c>
      <c r="Q23" s="18" t="n">
        <v>0</v>
      </c>
      <c r="R23" s="20" t="n">
        <v>0</v>
      </c>
      <c r="S23" s="18" t="n">
        <v>0</v>
      </c>
      <c r="T23" s="20" t="n">
        <v>0</v>
      </c>
      <c r="U23" s="18" t="n">
        <v>6.7761739</v>
      </c>
      <c r="V23" s="20" t="n">
        <v>0.5185007700000001</v>
      </c>
    </row>
    <row r="24" spans="1:22">
      <c r="A24" s="15" t="s">
        <v>199</v>
      </c>
      <c r="B24" s="17" t="n">
        <v>6647</v>
      </c>
      <c r="C24" s="18">
        <f>(29.0/B24*100)</f>
        <v/>
      </c>
      <c r="D24" s="19" t="n">
        <v>6618</v>
      </c>
      <c r="E24" s="18" t="n">
        <v>18.9719651</v>
      </c>
      <c r="F24" s="20" t="n">
        <v>0.55923363</v>
      </c>
      <c r="G24" s="18" t="n">
        <v>31.33258102</v>
      </c>
      <c r="H24" s="20" t="n">
        <v>0.66389467</v>
      </c>
      <c r="I24" s="18" t="n">
        <v>34.63526857</v>
      </c>
      <c r="J24" s="20" t="n">
        <v>0.61392435</v>
      </c>
      <c r="K24" s="18" t="n">
        <v>12.37526452</v>
      </c>
      <c r="L24" s="20" t="n">
        <v>0.51568418</v>
      </c>
      <c r="M24" s="18" t="n">
        <v>0.74385449</v>
      </c>
      <c r="N24" s="20" t="n">
        <v>0.13578303</v>
      </c>
      <c r="O24" s="18" t="s">
        <v>182</v>
      </c>
      <c r="P24" s="20" t="s">
        <v>182</v>
      </c>
      <c r="Q24" s="18" t="n">
        <v>0</v>
      </c>
      <c r="R24" s="20" t="n">
        <v>0</v>
      </c>
      <c r="S24" s="18" t="n">
        <v>0</v>
      </c>
      <c r="T24" s="20" t="n">
        <v>0</v>
      </c>
      <c r="U24" s="18" t="n">
        <v>1.94106631</v>
      </c>
      <c r="V24" s="20" t="n">
        <v>0.31673386</v>
      </c>
    </row>
    <row r="25" spans="1:22">
      <c r="A25" s="15" t="s">
        <v>200</v>
      </c>
      <c r="B25" s="17" t="n">
        <v>5581</v>
      </c>
      <c r="C25" s="18">
        <f>(28.0/B25*100)</f>
        <v/>
      </c>
      <c r="D25" s="19" t="n">
        <v>5553</v>
      </c>
      <c r="E25" s="18" t="n">
        <v>11.78852267</v>
      </c>
      <c r="F25" s="20" t="n">
        <v>0.50628049</v>
      </c>
      <c r="G25" s="18" t="n">
        <v>36.13831679</v>
      </c>
      <c r="H25" s="20" t="n">
        <v>0.70331119</v>
      </c>
      <c r="I25" s="18" t="n">
        <v>44.33507407</v>
      </c>
      <c r="J25" s="20" t="n">
        <v>0.62296866</v>
      </c>
      <c r="K25" s="18" t="n">
        <v>6.85727721</v>
      </c>
      <c r="L25" s="20" t="n">
        <v>0.36452705</v>
      </c>
      <c r="M25" s="18" t="n">
        <v>0.26888821</v>
      </c>
      <c r="N25" s="20" t="n">
        <v>0.07687529999999999</v>
      </c>
      <c r="O25" s="18" t="s">
        <v>182</v>
      </c>
      <c r="P25" s="20" t="s">
        <v>182</v>
      </c>
      <c r="Q25" s="18" t="n">
        <v>0</v>
      </c>
      <c r="R25" s="20" t="n">
        <v>0</v>
      </c>
      <c r="S25" s="18" t="n">
        <v>0</v>
      </c>
      <c r="T25" s="20" t="n">
        <v>0</v>
      </c>
      <c r="U25" s="18" t="n">
        <v>0.61192104</v>
      </c>
      <c r="V25" s="20" t="n">
        <v>0.12717044</v>
      </c>
    </row>
    <row r="26" spans="1:22">
      <c r="A26" s="15" t="s">
        <v>201</v>
      </c>
      <c r="B26" s="17" t="n">
        <v>4869</v>
      </c>
      <c r="C26" s="18">
        <f>(118.0/B26*100)</f>
        <v/>
      </c>
      <c r="D26" s="19" t="n">
        <v>4751</v>
      </c>
      <c r="E26" s="18" t="n">
        <v>9.128831249999999</v>
      </c>
      <c r="F26" s="20" t="n">
        <v>0.50866176</v>
      </c>
      <c r="G26" s="18" t="n">
        <v>36.59231763</v>
      </c>
      <c r="H26" s="20" t="n">
        <v>0.75841631</v>
      </c>
      <c r="I26" s="18" t="n">
        <v>39.96866904</v>
      </c>
      <c r="J26" s="20" t="n">
        <v>0.82653641</v>
      </c>
      <c r="K26" s="18" t="n">
        <v>11.63176807</v>
      </c>
      <c r="L26" s="20" t="n">
        <v>0.50873513</v>
      </c>
      <c r="M26" s="18" t="n">
        <v>0</v>
      </c>
      <c r="N26" s="20" t="n">
        <v>0</v>
      </c>
      <c r="O26" s="18" t="s">
        <v>182</v>
      </c>
      <c r="P26" s="20" t="s">
        <v>182</v>
      </c>
      <c r="Q26" s="18" t="n">
        <v>0</v>
      </c>
      <c r="R26" s="20" t="n">
        <v>0</v>
      </c>
      <c r="S26" s="18" t="n">
        <v>0</v>
      </c>
      <c r="T26" s="20" t="n">
        <v>0</v>
      </c>
      <c r="U26" s="18" t="n">
        <v>2.67841401</v>
      </c>
      <c r="V26" s="20" t="n">
        <v>0.29074605</v>
      </c>
    </row>
    <row r="27" spans="1:22">
      <c r="A27" s="15" t="s">
        <v>202</v>
      </c>
      <c r="B27" s="17" t="n">
        <v>5299</v>
      </c>
      <c r="C27" s="18">
        <f>(237.0/B27*100)</f>
        <v/>
      </c>
      <c r="D27" s="19" t="n">
        <v>5062</v>
      </c>
      <c r="E27" s="18" t="n">
        <v>8.919886119999999</v>
      </c>
      <c r="F27" s="20" t="n">
        <v>0.42206611</v>
      </c>
      <c r="G27" s="18" t="n">
        <v>24.47585433</v>
      </c>
      <c r="H27" s="20" t="n">
        <v>0.56929823</v>
      </c>
      <c r="I27" s="18" t="n">
        <v>37.11297923</v>
      </c>
      <c r="J27" s="20" t="n">
        <v>0.59793569</v>
      </c>
      <c r="K27" s="18" t="n">
        <v>16.4334917</v>
      </c>
      <c r="L27" s="20" t="n">
        <v>0.50408251</v>
      </c>
      <c r="M27" s="18" t="n">
        <v>1.22309939</v>
      </c>
      <c r="N27" s="20" t="n">
        <v>0.13783178</v>
      </c>
      <c r="O27" s="18" t="s">
        <v>182</v>
      </c>
      <c r="P27" s="20" t="s">
        <v>182</v>
      </c>
      <c r="Q27" s="18" t="n">
        <v>0</v>
      </c>
      <c r="R27" s="20" t="n">
        <v>0</v>
      </c>
      <c r="S27" s="18" t="n">
        <v>0</v>
      </c>
      <c r="T27" s="20" t="n">
        <v>0</v>
      </c>
      <c r="U27" s="18" t="n">
        <v>11.83468923</v>
      </c>
      <c r="V27" s="20" t="n">
        <v>0.38686917</v>
      </c>
    </row>
    <row r="28" spans="1:22">
      <c r="A28" s="15" t="s">
        <v>203</v>
      </c>
      <c r="B28" s="17" t="n">
        <v>7568</v>
      </c>
      <c r="C28" s="18">
        <f>(162.0/B28*100)</f>
        <v/>
      </c>
      <c r="D28" s="19" t="n">
        <v>7406</v>
      </c>
      <c r="E28" s="18" t="n">
        <v>9.70968809</v>
      </c>
      <c r="F28" s="20" t="n">
        <v>0.4392928</v>
      </c>
      <c r="G28" s="18" t="n">
        <v>17.92834098</v>
      </c>
      <c r="H28" s="20" t="n">
        <v>0.58864605</v>
      </c>
      <c r="I28" s="18" t="n">
        <v>46.42797887</v>
      </c>
      <c r="J28" s="20" t="n">
        <v>0.78671038</v>
      </c>
      <c r="K28" s="18" t="n">
        <v>21.55871896</v>
      </c>
      <c r="L28" s="20" t="n">
        <v>0.6988666</v>
      </c>
      <c r="M28" s="18" t="n">
        <v>2.27086463</v>
      </c>
      <c r="N28" s="20" t="n">
        <v>0.33205292</v>
      </c>
      <c r="O28" s="18" t="s">
        <v>182</v>
      </c>
      <c r="P28" s="20" t="s">
        <v>182</v>
      </c>
      <c r="Q28" s="18" t="n">
        <v>0</v>
      </c>
      <c r="R28" s="20" t="n">
        <v>0</v>
      </c>
      <c r="S28" s="18" t="n">
        <v>0</v>
      </c>
      <c r="T28" s="20" t="n">
        <v>0</v>
      </c>
      <c r="U28" s="18" t="n">
        <v>2.10440846</v>
      </c>
      <c r="V28" s="20" t="n">
        <v>0.42463065</v>
      </c>
    </row>
    <row r="29" spans="1:22">
      <c r="A29" s="15" t="s">
        <v>204</v>
      </c>
      <c r="B29" s="17" t="n">
        <v>5385</v>
      </c>
      <c r="C29" s="18">
        <f>(37.0/B29*100)</f>
        <v/>
      </c>
      <c r="D29" s="19" t="n">
        <v>5348</v>
      </c>
      <c r="E29" s="18" t="n">
        <v>5.2152511</v>
      </c>
      <c r="F29" s="20" t="n">
        <v>0.38483603</v>
      </c>
      <c r="G29" s="18" t="n">
        <v>29.1910067</v>
      </c>
      <c r="H29" s="20" t="n">
        <v>0.67811652</v>
      </c>
      <c r="I29" s="18" t="n">
        <v>51.58087733</v>
      </c>
      <c r="J29" s="20" t="n">
        <v>0.70315804</v>
      </c>
      <c r="K29" s="18" t="n">
        <v>9.42055482</v>
      </c>
      <c r="L29" s="20" t="n">
        <v>0.43524061</v>
      </c>
      <c r="M29" s="18" t="n">
        <v>0.11230563</v>
      </c>
      <c r="N29" s="20" t="n">
        <v>0.03615354</v>
      </c>
      <c r="O29" s="18" t="s">
        <v>182</v>
      </c>
      <c r="P29" s="20" t="s">
        <v>182</v>
      </c>
      <c r="Q29" s="18" t="n">
        <v>2.76962022</v>
      </c>
      <c r="R29" s="20" t="n">
        <v>0.2415476</v>
      </c>
      <c r="S29" s="18" t="n">
        <v>0</v>
      </c>
      <c r="T29" s="20" t="n">
        <v>0</v>
      </c>
      <c r="U29" s="18" t="n">
        <v>1.7103842</v>
      </c>
      <c r="V29" s="20" t="n">
        <v>0.23443191</v>
      </c>
    </row>
    <row r="30" spans="1:22">
      <c r="A30" s="15" t="s">
        <v>205</v>
      </c>
      <c r="B30" s="17" t="n">
        <v>4520</v>
      </c>
      <c r="C30" s="18">
        <f>(666.0/B30*100)</f>
        <v/>
      </c>
      <c r="D30" s="19" t="n">
        <v>3854</v>
      </c>
      <c r="E30" s="18" t="n">
        <v>2.88284111</v>
      </c>
      <c r="F30" s="20" t="n">
        <v>0.23838323</v>
      </c>
      <c r="G30" s="18" t="n">
        <v>19.02983822</v>
      </c>
      <c r="H30" s="20" t="n">
        <v>0.64334158</v>
      </c>
      <c r="I30" s="18" t="n">
        <v>53.07137066</v>
      </c>
      <c r="J30" s="20" t="n">
        <v>0.87037756</v>
      </c>
      <c r="K30" s="18" t="n">
        <v>16.53730318</v>
      </c>
      <c r="L30" s="20" t="n">
        <v>0.72738512</v>
      </c>
      <c r="M30" s="18" t="n">
        <v>0.8258431899999999</v>
      </c>
      <c r="N30" s="20" t="n">
        <v>0.15998117</v>
      </c>
      <c r="O30" s="18" t="s">
        <v>182</v>
      </c>
      <c r="P30" s="20" t="s">
        <v>182</v>
      </c>
      <c r="Q30" s="18" t="n">
        <v>0</v>
      </c>
      <c r="R30" s="20" t="n">
        <v>0</v>
      </c>
      <c r="S30" s="18" t="n">
        <v>0</v>
      </c>
      <c r="T30" s="20" t="n">
        <v>0</v>
      </c>
      <c r="U30" s="18" t="n">
        <v>7.65280365</v>
      </c>
      <c r="V30" s="20" t="n">
        <v>0.7436511099999999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5.60300719</v>
      </c>
      <c r="F32" s="20" t="n">
        <v>0.37276458</v>
      </c>
      <c r="G32" s="18" t="n">
        <v>18.84495907</v>
      </c>
      <c r="H32" s="20" t="n">
        <v>0.55556885</v>
      </c>
      <c r="I32" s="18" t="n">
        <v>56.7278635</v>
      </c>
      <c r="J32" s="20" t="n">
        <v>0.72755296</v>
      </c>
      <c r="K32" s="18" t="n">
        <v>15.82778052</v>
      </c>
      <c r="L32" s="20" t="n">
        <v>0.5385723</v>
      </c>
      <c r="M32" s="18" t="n">
        <v>0.34543745</v>
      </c>
      <c r="N32" s="20" t="n">
        <v>0.08415569000000001</v>
      </c>
      <c r="O32" s="18" t="s">
        <v>182</v>
      </c>
      <c r="P32" s="20" t="s">
        <v>182</v>
      </c>
      <c r="Q32" s="18" t="n">
        <v>0</v>
      </c>
      <c r="R32" s="20" t="n">
        <v>0</v>
      </c>
      <c r="S32" s="18" t="n">
        <v>0</v>
      </c>
      <c r="T32" s="20" t="n">
        <v>0</v>
      </c>
      <c r="U32" s="18" t="n">
        <v>2.65095228</v>
      </c>
      <c r="V32" s="20" t="n">
        <v>0.31815227</v>
      </c>
    </row>
    <row r="33" spans="1:22">
      <c r="A33" s="15" t="s">
        <v>208</v>
      </c>
      <c r="B33" s="17" t="n">
        <v>7325</v>
      </c>
      <c r="C33" s="18">
        <f>(263.0/B33*100)</f>
        <v/>
      </c>
      <c r="D33" s="19" t="n">
        <v>7062</v>
      </c>
      <c r="E33" s="18" t="n">
        <v>2.27555396</v>
      </c>
      <c r="F33" s="20" t="n">
        <v>0.19298599</v>
      </c>
      <c r="G33" s="18" t="n">
        <v>13.68084131</v>
      </c>
      <c r="H33" s="20" t="n">
        <v>0.45061395</v>
      </c>
      <c r="I33" s="18" t="n">
        <v>55.21157559</v>
      </c>
      <c r="J33" s="20" t="n">
        <v>0.5822449</v>
      </c>
      <c r="K33" s="18" t="n">
        <v>25.29331158</v>
      </c>
      <c r="L33" s="20" t="n">
        <v>0.57741993</v>
      </c>
      <c r="M33" s="18" t="n">
        <v>0.23200733</v>
      </c>
      <c r="N33" s="20" t="n">
        <v>0.06125872</v>
      </c>
      <c r="O33" s="18" t="s">
        <v>182</v>
      </c>
      <c r="P33" s="20" t="s">
        <v>182</v>
      </c>
      <c r="Q33" s="18" t="n">
        <v>0</v>
      </c>
      <c r="R33" s="20" t="n">
        <v>0</v>
      </c>
      <c r="S33" s="18" t="n">
        <v>0</v>
      </c>
      <c r="T33" s="20" t="n">
        <v>0</v>
      </c>
      <c r="U33" s="18" t="n">
        <v>3.30671025</v>
      </c>
      <c r="V33" s="20" t="n">
        <v>0.31892258</v>
      </c>
    </row>
    <row r="34" spans="1:22">
      <c r="A34" s="15" t="s">
        <v>209</v>
      </c>
      <c r="B34" s="17" t="n">
        <v>6350</v>
      </c>
      <c r="C34" s="18">
        <f>(112.0/B34*100)</f>
        <v/>
      </c>
      <c r="D34" s="19" t="n">
        <v>6238</v>
      </c>
      <c r="E34" s="18" t="n">
        <v>9.118163770000001</v>
      </c>
      <c r="F34" s="20" t="n">
        <v>0.48478686</v>
      </c>
      <c r="G34" s="18" t="n">
        <v>18.87120527</v>
      </c>
      <c r="H34" s="20" t="n">
        <v>0.62899833</v>
      </c>
      <c r="I34" s="18" t="n">
        <v>47.72515219</v>
      </c>
      <c r="J34" s="20" t="n">
        <v>0.89396994</v>
      </c>
      <c r="K34" s="18" t="n">
        <v>14.88786486</v>
      </c>
      <c r="L34" s="20" t="n">
        <v>0.48589431</v>
      </c>
      <c r="M34" s="18" t="n">
        <v>1.17181245</v>
      </c>
      <c r="N34" s="20" t="n">
        <v>0.13875474</v>
      </c>
      <c r="O34" s="18" t="s">
        <v>182</v>
      </c>
      <c r="P34" s="20" t="s">
        <v>182</v>
      </c>
      <c r="Q34" s="18" t="n">
        <v>2.59162199</v>
      </c>
      <c r="R34" s="20" t="n">
        <v>0.53733572</v>
      </c>
      <c r="S34" s="18" t="n">
        <v>0</v>
      </c>
      <c r="T34" s="20" t="n">
        <v>0</v>
      </c>
      <c r="U34" s="18" t="n">
        <v>5.63417948</v>
      </c>
      <c r="V34" s="20" t="n">
        <v>0.55217522</v>
      </c>
    </row>
    <row r="35" spans="1:22">
      <c r="A35" s="15" t="s">
        <v>210</v>
      </c>
      <c r="B35" s="17" t="n">
        <v>6406</v>
      </c>
      <c r="C35" s="18">
        <f>(101.0/B35*100)</f>
        <v/>
      </c>
      <c r="D35" s="19" t="n">
        <v>6305</v>
      </c>
      <c r="E35" s="18" t="n">
        <v>5.1086112</v>
      </c>
      <c r="F35" s="20" t="n">
        <v>0.3279032</v>
      </c>
      <c r="G35" s="18" t="n">
        <v>17.62956732</v>
      </c>
      <c r="H35" s="20" t="n">
        <v>0.60670422</v>
      </c>
      <c r="I35" s="18" t="n">
        <v>52.57963855</v>
      </c>
      <c r="J35" s="20" t="n">
        <v>0.7578717699999999</v>
      </c>
      <c r="K35" s="18" t="n">
        <v>19.04343164</v>
      </c>
      <c r="L35" s="20" t="n">
        <v>0.62063781</v>
      </c>
      <c r="M35" s="18" t="n">
        <v>0.5312784</v>
      </c>
      <c r="N35" s="20" t="n">
        <v>0.09355665000000001</v>
      </c>
      <c r="O35" s="18" t="s">
        <v>182</v>
      </c>
      <c r="P35" s="20" t="s">
        <v>182</v>
      </c>
      <c r="Q35" s="18" t="n">
        <v>1.04776188</v>
      </c>
      <c r="R35" s="20" t="n">
        <v>0.05727344</v>
      </c>
      <c r="S35" s="18" t="n">
        <v>0</v>
      </c>
      <c r="T35" s="20" t="n">
        <v>0</v>
      </c>
      <c r="U35" s="18" t="n">
        <v>4.05971101</v>
      </c>
      <c r="V35" s="20" t="n">
        <v>0.27822775</v>
      </c>
    </row>
    <row r="36" spans="1:22">
      <c r="A36" s="15" t="s">
        <v>211</v>
      </c>
      <c r="B36" s="17" t="n">
        <v>6736</v>
      </c>
      <c r="C36" s="18">
        <f>(93.0/B36*100)</f>
        <v/>
      </c>
      <c r="D36" s="19" t="n">
        <v>6643</v>
      </c>
      <c r="E36" s="18" t="n">
        <v>5.59479703</v>
      </c>
      <c r="F36" s="20" t="n">
        <v>0.34107726</v>
      </c>
      <c r="G36" s="18" t="n">
        <v>21.11744263</v>
      </c>
      <c r="H36" s="20" t="n">
        <v>0.54764887</v>
      </c>
      <c r="I36" s="18" t="n">
        <v>48.53506965</v>
      </c>
      <c r="J36" s="20" t="n">
        <v>0.71387367</v>
      </c>
      <c r="K36" s="18" t="n">
        <v>20.02611663</v>
      </c>
      <c r="L36" s="20" t="n">
        <v>0.48282949</v>
      </c>
      <c r="M36" s="18" t="n">
        <v>0.41850329</v>
      </c>
      <c r="N36" s="20" t="n">
        <v>0.08187298</v>
      </c>
      <c r="O36" s="18" t="s">
        <v>182</v>
      </c>
      <c r="P36" s="20" t="s">
        <v>182</v>
      </c>
      <c r="Q36" s="18" t="n">
        <v>0</v>
      </c>
      <c r="R36" s="20" t="n">
        <v>0</v>
      </c>
      <c r="S36" s="18" t="n">
        <v>0</v>
      </c>
      <c r="T36" s="20" t="n">
        <v>0</v>
      </c>
      <c r="U36" s="18" t="n">
        <v>4.30807078</v>
      </c>
      <c r="V36" s="20" t="n">
        <v>0.3705633</v>
      </c>
    </row>
    <row r="37" spans="1:22">
      <c r="A37" s="15" t="s">
        <v>212</v>
      </c>
      <c r="B37" s="17" t="n">
        <v>5458</v>
      </c>
      <c r="C37" s="18">
        <f>(362.0/B37*100)</f>
        <v/>
      </c>
      <c r="D37" s="19" t="n">
        <v>5096</v>
      </c>
      <c r="E37" s="18" t="n">
        <v>4.73814163</v>
      </c>
      <c r="F37" s="20" t="n">
        <v>0.30588634</v>
      </c>
      <c r="G37" s="18" t="n">
        <v>15.91366884</v>
      </c>
      <c r="H37" s="20" t="n">
        <v>0.62810461</v>
      </c>
      <c r="I37" s="18" t="n">
        <v>45.92373578</v>
      </c>
      <c r="J37" s="20" t="n">
        <v>0.84250296</v>
      </c>
      <c r="K37" s="18" t="n">
        <v>21.21084728</v>
      </c>
      <c r="L37" s="20" t="n">
        <v>0.71529142</v>
      </c>
      <c r="M37" s="18" t="n">
        <v>0.80217298</v>
      </c>
      <c r="N37" s="20" t="n">
        <v>0.14228553</v>
      </c>
      <c r="O37" s="18" t="s">
        <v>182</v>
      </c>
      <c r="P37" s="20" t="s">
        <v>182</v>
      </c>
      <c r="Q37" s="18" t="n">
        <v>0</v>
      </c>
      <c r="R37" s="20" t="n">
        <v>0</v>
      </c>
      <c r="S37" s="18" t="n">
        <v>0</v>
      </c>
      <c r="T37" s="20" t="n">
        <v>0</v>
      </c>
      <c r="U37" s="18" t="n">
        <v>11.41143349</v>
      </c>
      <c r="V37" s="20" t="n">
        <v>0.98699014</v>
      </c>
    </row>
    <row r="38" spans="1:22">
      <c r="A38" s="15" t="s">
        <v>213</v>
      </c>
      <c r="B38" s="17" t="n">
        <v>5860</v>
      </c>
      <c r="C38" s="18">
        <f>(78.0/B38*100)</f>
        <v/>
      </c>
      <c r="D38" s="19" t="n">
        <v>5782</v>
      </c>
      <c r="E38" s="18" t="n">
        <v>7.52219093</v>
      </c>
      <c r="F38" s="20" t="n">
        <v>0.39930427</v>
      </c>
      <c r="G38" s="18" t="n">
        <v>27.29450299</v>
      </c>
      <c r="H38" s="20" t="n">
        <v>0.7324741</v>
      </c>
      <c r="I38" s="18" t="n">
        <v>38.16852854</v>
      </c>
      <c r="J38" s="20" t="n">
        <v>0.91865501</v>
      </c>
      <c r="K38" s="18" t="n">
        <v>17.45301755</v>
      </c>
      <c r="L38" s="20" t="n">
        <v>0.55459889</v>
      </c>
      <c r="M38" s="18" t="n">
        <v>0.64024404</v>
      </c>
      <c r="N38" s="20" t="n">
        <v>0.12676081</v>
      </c>
      <c r="O38" s="18" t="s">
        <v>182</v>
      </c>
      <c r="P38" s="20" t="s">
        <v>182</v>
      </c>
      <c r="Q38" s="18" t="n">
        <v>0</v>
      </c>
      <c r="R38" s="20" t="n">
        <v>0</v>
      </c>
      <c r="S38" s="18" t="n">
        <v>0</v>
      </c>
      <c r="T38" s="20" t="n">
        <v>0</v>
      </c>
      <c r="U38" s="18" t="n">
        <v>8.92151595</v>
      </c>
      <c r="V38" s="20" t="n">
        <v>0.69349949</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(5697.0/B40*100)</f>
        <v/>
      </c>
      <c r="D40" s="19" t="n">
        <v>8460</v>
      </c>
      <c r="E40" s="18" t="n">
        <v>3.43165412</v>
      </c>
      <c r="F40" s="20" t="n">
        <v>0.29356496</v>
      </c>
      <c r="G40" s="18" t="n">
        <v>15.87768956</v>
      </c>
      <c r="H40" s="20" t="n">
        <v>0.5426137</v>
      </c>
      <c r="I40" s="18" t="n">
        <v>46.98953374</v>
      </c>
      <c r="J40" s="20" t="n">
        <v>0.8392895</v>
      </c>
      <c r="K40" s="18" t="n">
        <v>17.97529153</v>
      </c>
      <c r="L40" s="20" t="n">
        <v>0.70589468</v>
      </c>
      <c r="M40" s="18" t="n">
        <v>0.41550362</v>
      </c>
      <c r="N40" s="20" t="n">
        <v>0.09651766000000001</v>
      </c>
      <c r="O40" s="18" t="s">
        <v>182</v>
      </c>
      <c r="P40" s="20" t="s">
        <v>182</v>
      </c>
      <c r="Q40" s="18" t="n">
        <v>9.04291602</v>
      </c>
      <c r="R40" s="20" t="n">
        <v>0.20148634</v>
      </c>
      <c r="S40" s="18" t="n">
        <v>0</v>
      </c>
      <c r="T40" s="20" t="n">
        <v>0</v>
      </c>
      <c r="U40" s="18" t="n">
        <v>6.26741141</v>
      </c>
      <c r="V40" s="20" t="n">
        <v>0.84070872</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(3006.0/B46*100)</f>
        <v/>
      </c>
      <c r="D46" s="19" t="n">
        <v>20135</v>
      </c>
      <c r="E46" s="18" t="n">
        <v>5.42557462</v>
      </c>
      <c r="F46" s="20" t="n">
        <v>0.22942741</v>
      </c>
      <c r="G46" s="18" t="n">
        <v>13.3247742</v>
      </c>
      <c r="H46" s="20" t="n">
        <v>0.4820648</v>
      </c>
      <c r="I46" s="18" t="n">
        <v>30.66740439</v>
      </c>
      <c r="J46" s="20" t="n">
        <v>0.73110963</v>
      </c>
      <c r="K46" s="18" t="n">
        <v>9.765571209999999</v>
      </c>
      <c r="L46" s="20" t="n">
        <v>0.37524497</v>
      </c>
      <c r="M46" s="18" t="n">
        <v>1.14948574</v>
      </c>
      <c r="N46" s="20" t="n">
        <v>0.10235252</v>
      </c>
      <c r="O46" s="18" t="s">
        <v>182</v>
      </c>
      <c r="P46" s="20" t="s">
        <v>182</v>
      </c>
      <c r="Q46" s="18" t="n">
        <v>0</v>
      </c>
      <c r="R46" s="20" t="n">
        <v>0</v>
      </c>
      <c r="S46" s="18" t="n">
        <v>0</v>
      </c>
      <c r="T46" s="20" t="n">
        <v>0</v>
      </c>
      <c r="U46" s="18" t="n">
        <v>39.66718984</v>
      </c>
      <c r="V46" s="20" t="n">
        <v>1.28198591</v>
      </c>
    </row>
    <row r="47" spans="1:22">
      <c r="A47" s="15" t="s">
        <v>222</v>
      </c>
      <c r="B47" s="17" t="n">
        <v>5928</v>
      </c>
      <c r="C47" s="18">
        <f>(262.0/B47*100)</f>
        <v/>
      </c>
      <c r="D47" s="19" t="n">
        <v>5666</v>
      </c>
      <c r="E47" s="18" t="n">
        <v>9.63320064</v>
      </c>
      <c r="F47" s="20" t="n">
        <v>0.55209052</v>
      </c>
      <c r="G47" s="18" t="n">
        <v>19.80752231</v>
      </c>
      <c r="H47" s="20" t="n">
        <v>0.69490861</v>
      </c>
      <c r="I47" s="18" t="n">
        <v>39.5111132</v>
      </c>
      <c r="J47" s="20" t="n">
        <v>0.96107038</v>
      </c>
      <c r="K47" s="18" t="n">
        <v>13.66357903</v>
      </c>
      <c r="L47" s="20" t="n">
        <v>0.51178275</v>
      </c>
      <c r="M47" s="18" t="n">
        <v>1.46394665</v>
      </c>
      <c r="N47" s="20" t="n">
        <v>0.19103794</v>
      </c>
      <c r="O47" s="18" t="s">
        <v>182</v>
      </c>
      <c r="P47" s="20" t="s">
        <v>182</v>
      </c>
      <c r="Q47" s="18" t="n">
        <v>0</v>
      </c>
      <c r="R47" s="20" t="n">
        <v>0</v>
      </c>
      <c r="S47" s="18" t="n">
        <v>0</v>
      </c>
      <c r="T47" s="20" t="n">
        <v>0</v>
      </c>
      <c r="U47" s="18" t="n">
        <v>15.92063816</v>
      </c>
      <c r="V47" s="20" t="n">
        <v>1.121312</v>
      </c>
    </row>
    <row r="48" spans="1:22">
      <c r="A48" s="15" t="s">
        <v>223</v>
      </c>
      <c r="B48" s="17" t="n">
        <v>9841</v>
      </c>
      <c r="C48" s="18">
        <f>(19.0/B48*100)</f>
        <v/>
      </c>
      <c r="D48" s="19" t="n">
        <v>9822</v>
      </c>
      <c r="E48" s="18" t="n">
        <v>12.34912156</v>
      </c>
      <c r="F48" s="20" t="n">
        <v>0.44605979</v>
      </c>
      <c r="G48" s="18" t="n">
        <v>52.82863687</v>
      </c>
      <c r="H48" s="20" t="n">
        <v>0.8786278199999999</v>
      </c>
      <c r="I48" s="18" t="n">
        <v>27.64662956</v>
      </c>
      <c r="J48" s="20" t="n">
        <v>0.70255053</v>
      </c>
      <c r="K48" s="18" t="n">
        <v>3.87052395</v>
      </c>
      <c r="L48" s="20" t="n">
        <v>0.27643316</v>
      </c>
      <c r="M48" s="18" t="n">
        <v>2.15559195</v>
      </c>
      <c r="N48" s="20" t="n">
        <v>0.33339127</v>
      </c>
      <c r="O48" s="18" t="s">
        <v>182</v>
      </c>
      <c r="P48" s="20" t="s">
        <v>182</v>
      </c>
      <c r="Q48" s="18" t="n">
        <v>0</v>
      </c>
      <c r="R48" s="20" t="n">
        <v>0</v>
      </c>
      <c r="S48" s="18" t="n">
        <v>0</v>
      </c>
      <c r="T48" s="20" t="n">
        <v>0</v>
      </c>
      <c r="U48" s="18" t="n">
        <v>1.14949611</v>
      </c>
      <c r="V48" s="20" t="n">
        <v>0.42687045</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(1257.0/B50*100)</f>
        <v/>
      </c>
      <c r="D50" s="19" t="n">
        <v>10538</v>
      </c>
      <c r="E50" s="18" t="n">
        <v>9.39474536</v>
      </c>
      <c r="F50" s="20" t="n">
        <v>0.43198128</v>
      </c>
      <c r="G50" s="18" t="n">
        <v>18.02374788</v>
      </c>
      <c r="H50" s="20" t="n">
        <v>0.49981999</v>
      </c>
      <c r="I50" s="18" t="n">
        <v>48.57048916</v>
      </c>
      <c r="J50" s="20" t="n">
        <v>0.7406328599999999</v>
      </c>
      <c r="K50" s="18" t="n">
        <v>14.47423464</v>
      </c>
      <c r="L50" s="20" t="n">
        <v>0.44114353</v>
      </c>
      <c r="M50" s="18" t="n">
        <v>1.77422922</v>
      </c>
      <c r="N50" s="20" t="n">
        <v>0.26834888</v>
      </c>
      <c r="O50" s="18" t="s">
        <v>182</v>
      </c>
      <c r="P50" s="20" t="s">
        <v>182</v>
      </c>
      <c r="Q50" s="18" t="n">
        <v>0</v>
      </c>
      <c r="R50" s="20" t="n">
        <v>0</v>
      </c>
      <c r="S50" s="18" t="n">
        <v>0</v>
      </c>
      <c r="T50" s="20" t="n">
        <v>0</v>
      </c>
      <c r="U50" s="18" t="n">
        <v>7.76255374</v>
      </c>
      <c r="V50" s="20" t="n">
        <v>0.74013471</v>
      </c>
    </row>
    <row r="51" spans="1:22">
      <c r="A51" s="15" t="s">
        <v>226</v>
      </c>
      <c r="B51" s="17" t="n">
        <v>6866</v>
      </c>
      <c r="C51" s="18">
        <f>(116.0/B51*100)</f>
        <v/>
      </c>
      <c r="D51" s="19" t="n">
        <v>6750</v>
      </c>
      <c r="E51" s="18" t="n">
        <v>6.07796513</v>
      </c>
      <c r="F51" s="20" t="n">
        <v>0.34464949</v>
      </c>
      <c r="G51" s="18" t="n">
        <v>13.37990694</v>
      </c>
      <c r="H51" s="20" t="n">
        <v>0.5308013</v>
      </c>
      <c r="I51" s="18" t="n">
        <v>40.64431798</v>
      </c>
      <c r="J51" s="20" t="n">
        <v>0.88143189</v>
      </c>
      <c r="K51" s="18" t="n">
        <v>16.90256273</v>
      </c>
      <c r="L51" s="20" t="n">
        <v>0.6671268</v>
      </c>
      <c r="M51" s="18" t="n">
        <v>0.5830814</v>
      </c>
      <c r="N51" s="20" t="n">
        <v>0.10102963</v>
      </c>
      <c r="O51" s="18" t="s">
        <v>182</v>
      </c>
      <c r="P51" s="20" t="s">
        <v>182</v>
      </c>
      <c r="Q51" s="18" t="n">
        <v>10.58285741</v>
      </c>
      <c r="R51" s="20" t="n">
        <v>0.61219265</v>
      </c>
      <c r="S51" s="18" t="n">
        <v>0</v>
      </c>
      <c r="T51" s="20" t="n">
        <v>0</v>
      </c>
      <c r="U51" s="18" t="n">
        <v>11.82930841</v>
      </c>
      <c r="V51" s="20" t="n">
        <v>1.37447479</v>
      </c>
    </row>
    <row r="52" spans="1:22">
      <c r="A52" s="15" t="s">
        <v>227</v>
      </c>
      <c r="B52" s="17" t="n">
        <v>5809</v>
      </c>
      <c r="C52" s="18">
        <f>(129.0/B52*100)</f>
        <v/>
      </c>
      <c r="D52" s="19" t="n">
        <v>5680</v>
      </c>
      <c r="E52" s="18" t="n">
        <v>5.06801999</v>
      </c>
      <c r="F52" s="20" t="n">
        <v>0.27252602</v>
      </c>
      <c r="G52" s="18" t="n">
        <v>12.17840472</v>
      </c>
      <c r="H52" s="20" t="n">
        <v>0.49005842</v>
      </c>
      <c r="I52" s="18" t="n">
        <v>54.42741144</v>
      </c>
      <c r="J52" s="20" t="n">
        <v>0.7811918</v>
      </c>
      <c r="K52" s="18" t="n">
        <v>23.22881052</v>
      </c>
      <c r="L52" s="20" t="n">
        <v>0.5603272500000001</v>
      </c>
      <c r="M52" s="18" t="n">
        <v>0.34118522</v>
      </c>
      <c r="N52" s="20" t="n">
        <v>0.08858248000000001</v>
      </c>
      <c r="O52" s="18" t="s">
        <v>182</v>
      </c>
      <c r="P52" s="20" t="s">
        <v>182</v>
      </c>
      <c r="Q52" s="18" t="n">
        <v>0</v>
      </c>
      <c r="R52" s="20" t="n">
        <v>0</v>
      </c>
      <c r="S52" s="18" t="n">
        <v>0</v>
      </c>
      <c r="T52" s="20" t="n">
        <v>0</v>
      </c>
      <c r="U52" s="18" t="n">
        <v>4.7561681</v>
      </c>
      <c r="V52" s="20" t="n">
        <v>0.5086417600000001</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(544.0/B54*100)</f>
        <v/>
      </c>
      <c r="D54" s="19" t="n">
        <v>4196</v>
      </c>
      <c r="E54" s="18" t="n">
        <v>15.42251067</v>
      </c>
      <c r="F54" s="20" t="n">
        <v>0.70789945</v>
      </c>
      <c r="G54" s="18" t="n">
        <v>19.44722356</v>
      </c>
      <c r="H54" s="20" t="n">
        <v>0.75260863</v>
      </c>
      <c r="I54" s="18" t="n">
        <v>31.5820087</v>
      </c>
      <c r="J54" s="20" t="n">
        <v>0.90361602</v>
      </c>
      <c r="K54" s="18" t="n">
        <v>17.53447065</v>
      </c>
      <c r="L54" s="20" t="n">
        <v>0.70176058</v>
      </c>
      <c r="M54" s="18" t="n">
        <v>3.40982987</v>
      </c>
      <c r="N54" s="20" t="n">
        <v>0.32826876</v>
      </c>
      <c r="O54" s="18" t="s">
        <v>182</v>
      </c>
      <c r="P54" s="20" t="s">
        <v>182</v>
      </c>
      <c r="Q54" s="18" t="n">
        <v>0</v>
      </c>
      <c r="R54" s="20" t="n">
        <v>0</v>
      </c>
      <c r="S54" s="18" t="n">
        <v>0</v>
      </c>
      <c r="T54" s="20" t="n">
        <v>0</v>
      </c>
      <c r="U54" s="18" t="n">
        <v>12.60395655</v>
      </c>
      <c r="V54" s="20" t="n">
        <v>1.10786723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3.34662715</v>
      </c>
      <c r="F56" s="20" t="n">
        <v>0.24596245</v>
      </c>
      <c r="G56" s="18" t="n">
        <v>24.78550143</v>
      </c>
      <c r="H56" s="20" t="n">
        <v>0.67946121</v>
      </c>
      <c r="I56" s="18" t="n">
        <v>59.83190165</v>
      </c>
      <c r="J56" s="20" t="n">
        <v>0.763588</v>
      </c>
      <c r="K56" s="18" t="n">
        <v>10.12633636</v>
      </c>
      <c r="L56" s="20" t="n">
        <v>0.41991628</v>
      </c>
      <c r="M56" s="18" t="n">
        <v>0.86031267</v>
      </c>
      <c r="N56" s="20" t="n">
        <v>0.13753162</v>
      </c>
      <c r="O56" s="18" t="s">
        <v>182</v>
      </c>
      <c r="P56" s="20" t="s">
        <v>182</v>
      </c>
      <c r="Q56" s="18" t="n">
        <v>0</v>
      </c>
      <c r="R56" s="20" t="n">
        <v>0</v>
      </c>
      <c r="S56" s="18" t="n">
        <v>0</v>
      </c>
      <c r="T56" s="20" t="n">
        <v>0</v>
      </c>
      <c r="U56" s="18" t="n">
        <v>1.04932075</v>
      </c>
      <c r="V56" s="20" t="n">
        <v>0.22838606</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(280.0/B61*100)</f>
        <v/>
      </c>
      <c r="D61" s="19" t="n">
        <v>6245</v>
      </c>
      <c r="E61" s="18" t="n">
        <v>16.28820999</v>
      </c>
      <c r="F61" s="20" t="n">
        <v>0.5542384299999999</v>
      </c>
      <c r="G61" s="18" t="n">
        <v>24.00833497</v>
      </c>
      <c r="H61" s="20" t="n">
        <v>0.65365237</v>
      </c>
      <c r="I61" s="18" t="n">
        <v>32.87400433</v>
      </c>
      <c r="J61" s="20" t="n">
        <v>0.73627436</v>
      </c>
      <c r="K61" s="18" t="n">
        <v>20.53784515</v>
      </c>
      <c r="L61" s="20" t="n">
        <v>0.71839636</v>
      </c>
      <c r="M61" s="18" t="n">
        <v>1.11713676</v>
      </c>
      <c r="N61" s="20" t="n">
        <v>0.15913474</v>
      </c>
      <c r="O61" s="18" t="s">
        <v>182</v>
      </c>
      <c r="P61" s="20" t="s">
        <v>182</v>
      </c>
      <c r="Q61" s="18" t="n">
        <v>0</v>
      </c>
      <c r="R61" s="20" t="n">
        <v>0</v>
      </c>
      <c r="S61" s="18" t="n">
        <v>0</v>
      </c>
      <c r="T61" s="20" t="n">
        <v>0</v>
      </c>
      <c r="U61" s="18" t="n">
        <v>5.1744688</v>
      </c>
      <c r="V61" s="20" t="n">
        <v>0.6575067999999999</v>
      </c>
    </row>
    <row r="62" spans="1:22">
      <c r="A62" s="15" t="s">
        <v>237</v>
      </c>
      <c r="B62" s="17" t="n">
        <v>4476</v>
      </c>
      <c r="C62" s="18">
        <f>(5.0/B62*100)</f>
        <v/>
      </c>
      <c r="D62" s="19" t="n">
        <v>4471</v>
      </c>
      <c r="E62" s="18" t="n">
        <v>3.64768219</v>
      </c>
      <c r="F62" s="20" t="n">
        <v>0.27392919</v>
      </c>
      <c r="G62" s="18" t="n">
        <v>27.69441446</v>
      </c>
      <c r="H62" s="20" t="n">
        <v>0.75541599</v>
      </c>
      <c r="I62" s="18" t="n">
        <v>60.01223896</v>
      </c>
      <c r="J62" s="20" t="n">
        <v>0.80027958</v>
      </c>
      <c r="K62" s="18" t="n">
        <v>7.79160291</v>
      </c>
      <c r="L62" s="20" t="n">
        <v>0.39579763</v>
      </c>
      <c r="M62" s="18" t="n">
        <v>0.58527585</v>
      </c>
      <c r="N62" s="20" t="n">
        <v>0.13101018</v>
      </c>
      <c r="O62" s="18" t="s">
        <v>182</v>
      </c>
      <c r="P62" s="20" t="s">
        <v>182</v>
      </c>
      <c r="Q62" s="18" t="n">
        <v>0</v>
      </c>
      <c r="R62" s="20" t="n">
        <v>0</v>
      </c>
      <c r="S62" s="18" t="n">
        <v>0</v>
      </c>
      <c r="T62" s="20" t="n">
        <v>0</v>
      </c>
      <c r="U62" s="18" t="n">
        <v>0.26878564</v>
      </c>
      <c r="V62" s="20" t="n">
        <v>0.06333343</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(768.0/B67*100)</f>
        <v/>
      </c>
      <c r="D67" s="19" t="n">
        <v>6203</v>
      </c>
      <c r="E67" s="18" t="n">
        <v>6.90729532</v>
      </c>
      <c r="F67" s="20" t="n">
        <v>0.42538188</v>
      </c>
      <c r="G67" s="18" t="n">
        <v>22.75079694</v>
      </c>
      <c r="H67" s="20" t="n">
        <v>0.54071212</v>
      </c>
      <c r="I67" s="18" t="n">
        <v>50.31127392</v>
      </c>
      <c r="J67" s="20" t="n">
        <v>0.68775803</v>
      </c>
      <c r="K67" s="18" t="n">
        <v>12.55937014</v>
      </c>
      <c r="L67" s="20" t="n">
        <v>0.42130859</v>
      </c>
      <c r="M67" s="18" t="n">
        <v>4.71627585</v>
      </c>
      <c r="N67" s="20" t="n">
        <v>0.38448973</v>
      </c>
      <c r="O67" s="18" t="s">
        <v>182</v>
      </c>
      <c r="P67" s="20" t="s">
        <v>182</v>
      </c>
      <c r="Q67" s="18" t="n">
        <v>0</v>
      </c>
      <c r="R67" s="20" t="n">
        <v>0</v>
      </c>
      <c r="S67" s="18" t="n">
        <v>0</v>
      </c>
      <c r="T67" s="20" t="n">
        <v>0</v>
      </c>
      <c r="U67" s="18" t="n">
        <v>2.75498783</v>
      </c>
      <c r="V67" s="20" t="n">
        <v>0.26116621</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5.7010559</v>
      </c>
      <c r="F70" s="20" t="n">
        <v>0.43775117</v>
      </c>
      <c r="G70" s="18" t="n">
        <v>22.00242428</v>
      </c>
      <c r="H70" s="20" t="n">
        <v>0.64857381</v>
      </c>
      <c r="I70" s="18" t="n">
        <v>54.38596778</v>
      </c>
      <c r="J70" s="20" t="n">
        <v>0.64339925</v>
      </c>
      <c r="K70" s="18" t="n">
        <v>12.40824358</v>
      </c>
      <c r="L70" s="20" t="n">
        <v>0.59580931</v>
      </c>
      <c r="M70" s="18" t="n">
        <v>0.78554432</v>
      </c>
      <c r="N70" s="20" t="n">
        <v>0.1032537</v>
      </c>
      <c r="O70" s="18" t="s">
        <v>182</v>
      </c>
      <c r="P70" s="20" t="s">
        <v>182</v>
      </c>
      <c r="Q70" s="18" t="n">
        <v>0</v>
      </c>
      <c r="R70" s="20" t="n">
        <v>0</v>
      </c>
      <c r="S70" s="18" t="n">
        <v>0</v>
      </c>
      <c r="T70" s="20" t="n">
        <v>0</v>
      </c>
      <c r="U70" s="18" t="n">
        <v>4.71676414</v>
      </c>
      <c r="V70" s="20" t="n">
        <v>0.5439860399999999</v>
      </c>
    </row>
    <row r="71" spans="1:22">
      <c r="A71" s="15" t="s">
        <v>246</v>
      </c>
      <c r="B71" s="17" t="n">
        <v>6115</v>
      </c>
      <c r="C71" s="18">
        <f>(126.0/B71*100)</f>
        <v/>
      </c>
      <c r="D71" s="19" t="n">
        <v>5989</v>
      </c>
      <c r="E71" s="18" t="n">
        <v>5.65464628</v>
      </c>
      <c r="F71" s="20" t="n">
        <v>0.30974682</v>
      </c>
      <c r="G71" s="18" t="n">
        <v>32.23144576</v>
      </c>
      <c r="H71" s="20" t="n">
        <v>0.61825416</v>
      </c>
      <c r="I71" s="18" t="n">
        <v>46.97696154</v>
      </c>
      <c r="J71" s="20" t="n">
        <v>0.6991606500000001</v>
      </c>
      <c r="K71" s="18" t="n">
        <v>13.4945991</v>
      </c>
      <c r="L71" s="20" t="n">
        <v>0.4466223</v>
      </c>
      <c r="M71" s="18" t="n">
        <v>0.43918048</v>
      </c>
      <c r="N71" s="20" t="n">
        <v>0.07823918000000001</v>
      </c>
      <c r="O71" s="18" t="s">
        <v>182</v>
      </c>
      <c r="P71" s="20" t="s">
        <v>182</v>
      </c>
      <c r="Q71" s="18" t="n">
        <v>0</v>
      </c>
      <c r="R71" s="20" t="n">
        <v>0</v>
      </c>
      <c r="S71" s="18" t="n">
        <v>0</v>
      </c>
      <c r="T71" s="20" t="n">
        <v>0</v>
      </c>
      <c r="U71" s="18" t="n">
        <v>1.20316685</v>
      </c>
      <c r="V71" s="20" t="n">
        <v>0.11086355</v>
      </c>
    </row>
    <row r="72" spans="1:22">
      <c r="A72" s="15" t="s">
        <v>247</v>
      </c>
      <c r="B72" s="17" t="n">
        <v>7708</v>
      </c>
      <c r="C72" s="18">
        <f>(9.0/B72*100)</f>
        <v/>
      </c>
      <c r="D72" s="19" t="n">
        <v>7699</v>
      </c>
      <c r="E72" s="18" t="n">
        <v>5.40224277</v>
      </c>
      <c r="F72" s="20" t="n">
        <v>0.2492093</v>
      </c>
      <c r="G72" s="18" t="n">
        <v>31.86957967</v>
      </c>
      <c r="H72" s="20" t="n">
        <v>0.57892719</v>
      </c>
      <c r="I72" s="18" t="n">
        <v>49.92100812</v>
      </c>
      <c r="J72" s="20" t="n">
        <v>0.67619798</v>
      </c>
      <c r="K72" s="18" t="n">
        <v>11.98535822</v>
      </c>
      <c r="L72" s="20" t="n">
        <v>0.4614837</v>
      </c>
      <c r="M72" s="18" t="n">
        <v>0.58568115</v>
      </c>
      <c r="N72" s="20" t="n">
        <v>0.09795208</v>
      </c>
      <c r="O72" s="18" t="s">
        <v>182</v>
      </c>
      <c r="P72" s="20" t="s">
        <v>182</v>
      </c>
      <c r="Q72" s="18" t="n">
        <v>0</v>
      </c>
      <c r="R72" s="20" t="n">
        <v>0</v>
      </c>
      <c r="S72" s="18" t="n">
        <v>0</v>
      </c>
      <c r="T72" s="20" t="n">
        <v>0</v>
      </c>
      <c r="U72" s="18" t="n">
        <v>0.23613007</v>
      </c>
      <c r="V72" s="20" t="n">
        <v>0.06432452</v>
      </c>
    </row>
    <row r="73" spans="1:22">
      <c r="A73" s="15" t="s">
        <v>248</v>
      </c>
      <c r="B73" s="17" t="n">
        <v>8249</v>
      </c>
      <c r="C73" s="18">
        <f>(270.0/B73*100)</f>
        <v/>
      </c>
      <c r="D73" s="19" t="n">
        <v>7979</v>
      </c>
      <c r="E73" s="18" t="n">
        <v>6.56670971</v>
      </c>
      <c r="F73" s="20" t="n">
        <v>0.35325164</v>
      </c>
      <c r="G73" s="18" t="n">
        <v>24.7130495</v>
      </c>
      <c r="H73" s="20" t="n">
        <v>0.52187189</v>
      </c>
      <c r="I73" s="18" t="n">
        <v>56.55893289</v>
      </c>
      <c r="J73" s="20" t="n">
        <v>0.72939085</v>
      </c>
      <c r="K73" s="18" t="n">
        <v>8.308814269999999</v>
      </c>
      <c r="L73" s="20" t="n">
        <v>0.5096368999999999</v>
      </c>
      <c r="M73" s="18" t="n">
        <v>2.49669004</v>
      </c>
      <c r="N73" s="20" t="n">
        <v>0.25156774</v>
      </c>
      <c r="O73" s="18" t="s">
        <v>182</v>
      </c>
      <c r="P73" s="20" t="s">
        <v>182</v>
      </c>
      <c r="Q73" s="18" t="n">
        <v>0</v>
      </c>
      <c r="R73" s="20" t="n">
        <v>0</v>
      </c>
      <c r="S73" s="18" t="n">
        <v>0</v>
      </c>
      <c r="T73" s="20" t="n">
        <v>0</v>
      </c>
      <c r="U73" s="18" t="n">
        <v>1.35580359</v>
      </c>
      <c r="V73" s="20" t="n">
        <v>0.19951551</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(334.0/B77*100)</f>
        <v/>
      </c>
      <c r="D77" s="19" t="n">
        <v>5728</v>
      </c>
      <c r="E77" s="18" t="n">
        <v>8.549179110000001</v>
      </c>
      <c r="F77" s="20" t="n">
        <v>0.43180854</v>
      </c>
      <c r="G77" s="18" t="n">
        <v>15.9021389</v>
      </c>
      <c r="H77" s="20" t="n">
        <v>0.49072095</v>
      </c>
      <c r="I77" s="18" t="n">
        <v>37.9065661</v>
      </c>
      <c r="J77" s="20" t="n">
        <v>0.8859616300000001</v>
      </c>
      <c r="K77" s="18" t="n">
        <v>16.12670598</v>
      </c>
      <c r="L77" s="20" t="n">
        <v>0.49367668</v>
      </c>
      <c r="M77" s="18" t="n">
        <v>0.99813126</v>
      </c>
      <c r="N77" s="20" t="n">
        <v>0.11831083</v>
      </c>
      <c r="O77" s="18" t="s">
        <v>182</v>
      </c>
      <c r="P77" s="20" t="s">
        <v>182</v>
      </c>
      <c r="Q77" s="18" t="n">
        <v>0</v>
      </c>
      <c r="R77" s="20" t="n">
        <v>0</v>
      </c>
      <c r="S77" s="18" t="n">
        <v>0</v>
      </c>
      <c r="T77" s="20" t="n">
        <v>0</v>
      </c>
      <c r="U77" s="18" t="n">
        <v>20.51727864</v>
      </c>
      <c r="V77" s="20" t="n">
        <v>1.03847328</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69.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360</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(1644.0/B7*100)</f>
        <v/>
      </c>
      <c r="D7" s="19" t="n">
        <v>12886</v>
      </c>
      <c r="E7" s="18" t="n">
        <v>3.74206482</v>
      </c>
      <c r="F7" s="20" t="n">
        <v>0.18472011</v>
      </c>
      <c r="G7" s="18" t="n">
        <v>15.552246</v>
      </c>
      <c r="H7" s="20" t="n">
        <v>0.43605085</v>
      </c>
      <c r="I7" s="18" t="n">
        <v>48.87106432</v>
      </c>
      <c r="J7" s="20" t="n">
        <v>0.55491283</v>
      </c>
      <c r="K7" s="18" t="n">
        <v>19.92925372</v>
      </c>
      <c r="L7" s="20" t="n">
        <v>0.39887707</v>
      </c>
      <c r="M7" s="18" t="n">
        <v>0.70373045</v>
      </c>
      <c r="N7" s="20" t="n">
        <v>0.09185351999999999</v>
      </c>
      <c r="O7" s="18" t="s">
        <v>182</v>
      </c>
      <c r="P7" s="20" t="s">
        <v>182</v>
      </c>
      <c r="Q7" s="18" t="n">
        <v>0</v>
      </c>
      <c r="R7" s="20" t="n">
        <v>0</v>
      </c>
      <c r="S7" s="18" t="n">
        <v>0</v>
      </c>
      <c r="T7" s="20" t="n">
        <v>0</v>
      </c>
      <c r="U7" s="18" t="n">
        <v>11.20164069</v>
      </c>
      <c r="V7" s="20" t="n">
        <v>0.56940971</v>
      </c>
    </row>
    <row r="8" spans="1:22">
      <c r="A8" s="15" t="s">
        <v>183</v>
      </c>
      <c r="B8" s="17" t="n">
        <v>7007</v>
      </c>
      <c r="C8" s="18">
        <f>(253.0/B8*100)</f>
        <v/>
      </c>
      <c r="D8" s="19" t="n">
        <v>6754</v>
      </c>
      <c r="E8" s="18" t="n">
        <v>11.60399531</v>
      </c>
      <c r="F8" s="20" t="n">
        <v>0.5011914</v>
      </c>
      <c r="G8" s="18" t="n">
        <v>24.30858923</v>
      </c>
      <c r="H8" s="20" t="n">
        <v>0.62701769</v>
      </c>
      <c r="I8" s="18" t="n">
        <v>34.65581807</v>
      </c>
      <c r="J8" s="20" t="n">
        <v>0.66984038</v>
      </c>
      <c r="K8" s="18" t="n">
        <v>21.44073976</v>
      </c>
      <c r="L8" s="20" t="n">
        <v>0.61937021</v>
      </c>
      <c r="M8" s="18" t="n">
        <v>0.39019213</v>
      </c>
      <c r="N8" s="20" t="n">
        <v>0.10222346</v>
      </c>
      <c r="O8" s="18" t="s">
        <v>182</v>
      </c>
      <c r="P8" s="20" t="s">
        <v>182</v>
      </c>
      <c r="Q8" s="18" t="n">
        <v>0.48972979</v>
      </c>
      <c r="R8" s="20" t="n">
        <v>0.12055389</v>
      </c>
      <c r="S8" s="18" t="n">
        <v>0</v>
      </c>
      <c r="T8" s="20" t="n">
        <v>0</v>
      </c>
      <c r="U8" s="18" t="n">
        <v>7.11093571</v>
      </c>
      <c r="V8" s="20" t="n">
        <v>0.5462377</v>
      </c>
    </row>
    <row r="9" spans="1:22">
      <c r="A9" s="15" t="s">
        <v>184</v>
      </c>
      <c r="B9" s="17" t="n">
        <v>9651</v>
      </c>
      <c r="C9" s="18">
        <f>(652.0/B9*100)</f>
        <v/>
      </c>
      <c r="D9" s="19" t="n">
        <v>8999</v>
      </c>
      <c r="E9" s="18" t="n">
        <v>4.58127226</v>
      </c>
      <c r="F9" s="20" t="n">
        <v>0.20912805</v>
      </c>
      <c r="G9" s="18" t="n">
        <v>18.23987986</v>
      </c>
      <c r="H9" s="20" t="n">
        <v>0.47640185</v>
      </c>
      <c r="I9" s="18" t="n">
        <v>47.00883021</v>
      </c>
      <c r="J9" s="20" t="n">
        <v>0.65284116</v>
      </c>
      <c r="K9" s="18" t="n">
        <v>18.75628973</v>
      </c>
      <c r="L9" s="20" t="n">
        <v>0.57914652</v>
      </c>
      <c r="M9" s="18" t="n">
        <v>0.05073041</v>
      </c>
      <c r="N9" s="20" t="n">
        <v>0.02017878</v>
      </c>
      <c r="O9" s="18" t="s">
        <v>182</v>
      </c>
      <c r="P9" s="20" t="s">
        <v>182</v>
      </c>
      <c r="Q9" s="18" t="n">
        <v>3.19694088</v>
      </c>
      <c r="R9" s="20" t="n">
        <v>0.57056106</v>
      </c>
      <c r="S9" s="18" t="n">
        <v>0</v>
      </c>
      <c r="T9" s="20" t="n">
        <v>0</v>
      </c>
      <c r="U9" s="18" t="n">
        <v>8.166056640000001</v>
      </c>
      <c r="V9" s="20" t="n">
        <v>0.58075194</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(171.0/B11*100)</f>
        <v/>
      </c>
      <c r="D11" s="19" t="n">
        <v>6882</v>
      </c>
      <c r="E11" s="18" t="n">
        <v>5.57842156</v>
      </c>
      <c r="F11" s="20" t="n">
        <v>0.34517072</v>
      </c>
      <c r="G11" s="18" t="n">
        <v>17.6382569</v>
      </c>
      <c r="H11" s="20" t="n">
        <v>0.57755695</v>
      </c>
      <c r="I11" s="18" t="n">
        <v>46.45732956</v>
      </c>
      <c r="J11" s="20" t="n">
        <v>0.83223603</v>
      </c>
      <c r="K11" s="18" t="n">
        <v>19.26184728</v>
      </c>
      <c r="L11" s="20" t="n">
        <v>0.59977698</v>
      </c>
      <c r="M11" s="18" t="n">
        <v>0.5164128</v>
      </c>
      <c r="N11" s="20" t="n">
        <v>0.12499369</v>
      </c>
      <c r="O11" s="18" t="s">
        <v>182</v>
      </c>
      <c r="P11" s="20" t="s">
        <v>182</v>
      </c>
      <c r="Q11" s="18" t="n">
        <v>0</v>
      </c>
      <c r="R11" s="20" t="n">
        <v>0</v>
      </c>
      <c r="S11" s="18" t="n">
        <v>0</v>
      </c>
      <c r="T11" s="20" t="n">
        <v>0</v>
      </c>
      <c r="U11" s="18" t="n">
        <v>10.5477319</v>
      </c>
      <c r="V11" s="20" t="n">
        <v>0.91686998</v>
      </c>
    </row>
    <row r="12" spans="1:22">
      <c r="A12" s="15" t="s">
        <v>187</v>
      </c>
      <c r="B12" s="17" t="n">
        <v>6894</v>
      </c>
      <c r="C12" s="18">
        <f>(128.0/B12*100)</f>
        <v/>
      </c>
      <c r="D12" s="19" t="n">
        <v>6766</v>
      </c>
      <c r="E12" s="18" t="n">
        <v>6.14881394</v>
      </c>
      <c r="F12" s="20" t="n">
        <v>0.32822955</v>
      </c>
      <c r="G12" s="18" t="n">
        <v>21.20237007</v>
      </c>
      <c r="H12" s="20" t="n">
        <v>0.56460151</v>
      </c>
      <c r="I12" s="18" t="n">
        <v>46.75545173</v>
      </c>
      <c r="J12" s="20" t="n">
        <v>0.79033732</v>
      </c>
      <c r="K12" s="18" t="n">
        <v>17.04051523</v>
      </c>
      <c r="L12" s="20" t="n">
        <v>0.48721358</v>
      </c>
      <c r="M12" s="18" t="n">
        <v>0.27950138</v>
      </c>
      <c r="N12" s="20" t="n">
        <v>0.06468574000000001</v>
      </c>
      <c r="O12" s="18" t="s">
        <v>182</v>
      </c>
      <c r="P12" s="20" t="s">
        <v>182</v>
      </c>
      <c r="Q12" s="18" t="n">
        <v>2.37582273</v>
      </c>
      <c r="R12" s="20" t="n">
        <v>0.5983856</v>
      </c>
      <c r="S12" s="18" t="n">
        <v>0</v>
      </c>
      <c r="T12" s="20" t="n">
        <v>0</v>
      </c>
      <c r="U12" s="18" t="n">
        <v>6.19752492</v>
      </c>
      <c r="V12" s="20" t="n">
        <v>0.48550937</v>
      </c>
    </row>
    <row r="13" spans="1:22">
      <c r="A13" s="15" t="s">
        <v>188</v>
      </c>
      <c r="B13" s="17" t="n">
        <v>7161</v>
      </c>
      <c r="C13" s="18">
        <f>(368.0/B13*100)</f>
        <v/>
      </c>
      <c r="D13" s="19" t="n">
        <v>6793</v>
      </c>
      <c r="E13" s="18" t="n">
        <v>3.57257229</v>
      </c>
      <c r="F13" s="20" t="n">
        <v>0.28276181</v>
      </c>
      <c r="G13" s="18" t="n">
        <v>14.29811591</v>
      </c>
      <c r="H13" s="20" t="n">
        <v>0.5251505400000001</v>
      </c>
      <c r="I13" s="18" t="n">
        <v>48.12149577</v>
      </c>
      <c r="J13" s="20" t="n">
        <v>0.72348104</v>
      </c>
      <c r="K13" s="18" t="n">
        <v>23.14845332</v>
      </c>
      <c r="L13" s="20" t="n">
        <v>0.74141008</v>
      </c>
      <c r="M13" s="18" t="n">
        <v>0.21861909</v>
      </c>
      <c r="N13" s="20" t="n">
        <v>0.05282411</v>
      </c>
      <c r="O13" s="18" t="s">
        <v>182</v>
      </c>
      <c r="P13" s="20" t="s">
        <v>182</v>
      </c>
      <c r="Q13" s="18" t="n">
        <v>4.22235223</v>
      </c>
      <c r="R13" s="20" t="n">
        <v>0.48526608</v>
      </c>
      <c r="S13" s="18" t="n">
        <v>0</v>
      </c>
      <c r="T13" s="20" t="n">
        <v>0</v>
      </c>
      <c r="U13" s="18" t="n">
        <v>6.41839139</v>
      </c>
      <c r="V13" s="20" t="n">
        <v>0.59498023</v>
      </c>
    </row>
    <row r="14" spans="1:22">
      <c r="A14" s="15" t="s">
        <v>189</v>
      </c>
      <c r="B14" s="17" t="n">
        <v>5587</v>
      </c>
      <c r="C14" s="18">
        <f>(208.0/B14*100)</f>
        <v/>
      </c>
      <c r="D14" s="19" t="n">
        <v>5379</v>
      </c>
      <c r="E14" s="18" t="n">
        <v>6.07747756</v>
      </c>
      <c r="F14" s="20" t="n">
        <v>0.37501325</v>
      </c>
      <c r="G14" s="18" t="n">
        <v>23.20670753</v>
      </c>
      <c r="H14" s="20" t="n">
        <v>0.62695046</v>
      </c>
      <c r="I14" s="18" t="n">
        <v>50.47980354</v>
      </c>
      <c r="J14" s="20" t="n">
        <v>0.67611829</v>
      </c>
      <c r="K14" s="18" t="n">
        <v>17.4758334</v>
      </c>
      <c r="L14" s="20" t="n">
        <v>0.48066578</v>
      </c>
      <c r="M14" s="18" t="n">
        <v>0.6165458</v>
      </c>
      <c r="N14" s="20" t="n">
        <v>0.11425209</v>
      </c>
      <c r="O14" s="18" t="s">
        <v>182</v>
      </c>
      <c r="P14" s="20" t="s">
        <v>182</v>
      </c>
      <c r="Q14" s="18" t="n">
        <v>0</v>
      </c>
      <c r="R14" s="20" t="n">
        <v>0</v>
      </c>
      <c r="S14" s="18" t="n">
        <v>0</v>
      </c>
      <c r="T14" s="20" t="n">
        <v>0</v>
      </c>
      <c r="U14" s="18" t="n">
        <v>2.14363218</v>
      </c>
      <c r="V14" s="20" t="n">
        <v>0.20624128</v>
      </c>
    </row>
    <row r="15" spans="1:22">
      <c r="A15" s="15" t="s">
        <v>190</v>
      </c>
      <c r="B15" s="17" t="n">
        <v>5882</v>
      </c>
      <c r="C15" s="18">
        <f>(193.0/B15*100)</f>
        <v/>
      </c>
      <c r="D15" s="19" t="n">
        <v>5689</v>
      </c>
      <c r="E15" s="18" t="n">
        <v>5.07465508</v>
      </c>
      <c r="F15" s="20" t="n">
        <v>0.30987712</v>
      </c>
      <c r="G15" s="18" t="n">
        <v>16.18085697</v>
      </c>
      <c r="H15" s="20" t="n">
        <v>0.4347053</v>
      </c>
      <c r="I15" s="18" t="n">
        <v>57.26873478</v>
      </c>
      <c r="J15" s="20" t="n">
        <v>0.7404626399999999</v>
      </c>
      <c r="K15" s="18" t="n">
        <v>15.44175479</v>
      </c>
      <c r="L15" s="20" t="n">
        <v>0.52515657</v>
      </c>
      <c r="M15" s="18" t="n">
        <v>0.47469451</v>
      </c>
      <c r="N15" s="20" t="n">
        <v>0.10725858</v>
      </c>
      <c r="O15" s="18" t="s">
        <v>182</v>
      </c>
      <c r="P15" s="20" t="s">
        <v>182</v>
      </c>
      <c r="Q15" s="18" t="n">
        <v>1.03731841</v>
      </c>
      <c r="R15" s="20" t="n">
        <v>0.46497999</v>
      </c>
      <c r="S15" s="18" t="n">
        <v>0</v>
      </c>
      <c r="T15" s="20" t="n">
        <v>0</v>
      </c>
      <c r="U15" s="18" t="n">
        <v>4.52198547</v>
      </c>
      <c r="V15" s="20" t="n">
        <v>0.51300326</v>
      </c>
    </row>
    <row r="16" spans="1:22">
      <c r="A16" s="15" t="s">
        <v>191</v>
      </c>
      <c r="B16" s="17" t="n">
        <v>6108</v>
      </c>
      <c r="C16" s="18">
        <f>(280.0/B16*100)</f>
        <v/>
      </c>
      <c r="D16" s="19" t="n">
        <v>5828</v>
      </c>
      <c r="E16" s="18" t="n">
        <v>3.91685164</v>
      </c>
      <c r="F16" s="20" t="n">
        <v>0.23660557</v>
      </c>
      <c r="G16" s="18" t="n">
        <v>15.41604133</v>
      </c>
      <c r="H16" s="20" t="n">
        <v>0.52160886</v>
      </c>
      <c r="I16" s="18" t="n">
        <v>43.94358114</v>
      </c>
      <c r="J16" s="20" t="n">
        <v>0.71729656</v>
      </c>
      <c r="K16" s="18" t="n">
        <v>26.49915152</v>
      </c>
      <c r="L16" s="20" t="n">
        <v>0.60740934</v>
      </c>
      <c r="M16" s="18" t="n">
        <v>0.5154747</v>
      </c>
      <c r="N16" s="20" t="n">
        <v>0.08799824000000001</v>
      </c>
      <c r="O16" s="18" t="s">
        <v>182</v>
      </c>
      <c r="P16" s="20" t="s">
        <v>182</v>
      </c>
      <c r="Q16" s="18" t="n">
        <v>0</v>
      </c>
      <c r="R16" s="20" t="n">
        <v>0</v>
      </c>
      <c r="S16" s="18" t="n">
        <v>0</v>
      </c>
      <c r="T16" s="20" t="n">
        <v>0</v>
      </c>
      <c r="U16" s="18" t="n">
        <v>9.70889966</v>
      </c>
      <c r="V16" s="20" t="n">
        <v>0.77177104</v>
      </c>
    </row>
    <row r="17" spans="1:22">
      <c r="A17" s="15" t="s">
        <v>192</v>
      </c>
      <c r="B17" s="17" t="n">
        <v>6504</v>
      </c>
      <c r="C17" s="18">
        <f>(834.0/B17*100)</f>
        <v/>
      </c>
      <c r="D17" s="19" t="n">
        <v>5670</v>
      </c>
      <c r="E17" s="18" t="n">
        <v>8.68298231</v>
      </c>
      <c r="F17" s="20" t="n">
        <v>0.40859535</v>
      </c>
      <c r="G17" s="18" t="n">
        <v>22.96318455</v>
      </c>
      <c r="H17" s="20" t="n">
        <v>0.54733772</v>
      </c>
      <c r="I17" s="18" t="n">
        <v>38.6597385</v>
      </c>
      <c r="J17" s="20" t="n">
        <v>0.58759188</v>
      </c>
      <c r="K17" s="18" t="n">
        <v>21.93529911</v>
      </c>
      <c r="L17" s="20" t="n">
        <v>0.59337938</v>
      </c>
      <c r="M17" s="18" t="n">
        <v>0</v>
      </c>
      <c r="N17" s="20" t="n">
        <v>0</v>
      </c>
      <c r="O17" s="18" t="s">
        <v>182</v>
      </c>
      <c r="P17" s="20" t="s">
        <v>182</v>
      </c>
      <c r="Q17" s="18" t="n">
        <v>2.61164231</v>
      </c>
      <c r="R17" s="20" t="n">
        <v>0.3472642</v>
      </c>
      <c r="S17" s="18" t="n">
        <v>0</v>
      </c>
      <c r="T17" s="20" t="n">
        <v>0</v>
      </c>
      <c r="U17" s="18" t="n">
        <v>5.14715322</v>
      </c>
      <c r="V17" s="20" t="n">
        <v>0.54209699</v>
      </c>
    </row>
    <row r="18" spans="1:22">
      <c r="A18" s="15" t="s">
        <v>193</v>
      </c>
      <c r="B18" s="17" t="n">
        <v>5532</v>
      </c>
      <c r="C18" s="18">
        <f>(41.0/B18*100)</f>
        <v/>
      </c>
      <c r="D18" s="19" t="n">
        <v>5491</v>
      </c>
      <c r="E18" s="18" t="n">
        <v>4.32153198</v>
      </c>
      <c r="F18" s="20" t="n">
        <v>0.31875845</v>
      </c>
      <c r="G18" s="18" t="n">
        <v>15.75647532</v>
      </c>
      <c r="H18" s="20" t="n">
        <v>0.52882588</v>
      </c>
      <c r="I18" s="18" t="n">
        <v>49.39002304</v>
      </c>
      <c r="J18" s="20" t="n">
        <v>1.12437503</v>
      </c>
      <c r="K18" s="18" t="n">
        <v>21.73428152</v>
      </c>
      <c r="L18" s="20" t="n">
        <v>0.60760638</v>
      </c>
      <c r="M18" s="18" t="n">
        <v>1.16458469</v>
      </c>
      <c r="N18" s="20" t="n">
        <v>0.19354188</v>
      </c>
      <c r="O18" s="18" t="s">
        <v>182</v>
      </c>
      <c r="P18" s="20" t="s">
        <v>182</v>
      </c>
      <c r="Q18" s="18" t="n">
        <v>0</v>
      </c>
      <c r="R18" s="20" t="n">
        <v>0</v>
      </c>
      <c r="S18" s="18" t="n">
        <v>0</v>
      </c>
      <c r="T18" s="20" t="n">
        <v>0</v>
      </c>
      <c r="U18" s="18" t="n">
        <v>7.63310345</v>
      </c>
      <c r="V18" s="20" t="n">
        <v>0.81967633</v>
      </c>
    </row>
    <row r="19" spans="1:22">
      <c r="A19" s="15" t="s">
        <v>194</v>
      </c>
      <c r="B19" s="17" t="n">
        <v>5658</v>
      </c>
      <c r="C19" s="18">
        <f>(267.0/B19*100)</f>
        <v/>
      </c>
      <c r="D19" s="19" t="n">
        <v>5391</v>
      </c>
      <c r="E19" s="18" t="n">
        <v>6.4285581</v>
      </c>
      <c r="F19" s="20" t="n">
        <v>0.40881459</v>
      </c>
      <c r="G19" s="18" t="n">
        <v>21.89427214</v>
      </c>
      <c r="H19" s="20" t="n">
        <v>0.7081094</v>
      </c>
      <c r="I19" s="18" t="n">
        <v>47.40650119</v>
      </c>
      <c r="J19" s="20" t="n">
        <v>0.92697202</v>
      </c>
      <c r="K19" s="18" t="n">
        <v>17.49720131</v>
      </c>
      <c r="L19" s="20" t="n">
        <v>0.55913433</v>
      </c>
      <c r="M19" s="18" t="n">
        <v>0.66040269</v>
      </c>
      <c r="N19" s="20" t="n">
        <v>0.13723796</v>
      </c>
      <c r="O19" s="18" t="s">
        <v>182</v>
      </c>
      <c r="P19" s="20" t="s">
        <v>182</v>
      </c>
      <c r="Q19" s="18" t="n">
        <v>0</v>
      </c>
      <c r="R19" s="20" t="n">
        <v>0</v>
      </c>
      <c r="S19" s="18" t="n">
        <v>0</v>
      </c>
      <c r="T19" s="20" t="n">
        <v>0</v>
      </c>
      <c r="U19" s="18" t="n">
        <v>6.11306457</v>
      </c>
      <c r="V19" s="20" t="n">
        <v>0.58703504</v>
      </c>
    </row>
    <row r="20" spans="1:22">
      <c r="A20" s="15" t="s">
        <v>195</v>
      </c>
      <c r="B20" s="17" t="n">
        <v>3371</v>
      </c>
      <c r="C20" s="18">
        <f>(81.0/B20*100)</f>
        <v/>
      </c>
      <c r="D20" s="19" t="n">
        <v>3290</v>
      </c>
      <c r="E20" s="18" t="n">
        <v>5.64744809</v>
      </c>
      <c r="F20" s="20" t="n">
        <v>0.41270939</v>
      </c>
      <c r="G20" s="18" t="n">
        <v>16.16932345</v>
      </c>
      <c r="H20" s="20" t="n">
        <v>0.6100592</v>
      </c>
      <c r="I20" s="18" t="n">
        <v>50.49723158</v>
      </c>
      <c r="J20" s="20" t="n">
        <v>0.91273232</v>
      </c>
      <c r="K20" s="18" t="n">
        <v>19.88245324</v>
      </c>
      <c r="L20" s="20" t="n">
        <v>0.68492837</v>
      </c>
      <c r="M20" s="18" t="n">
        <v>0</v>
      </c>
      <c r="N20" s="20" t="n">
        <v>0</v>
      </c>
      <c r="O20" s="18" t="s">
        <v>182</v>
      </c>
      <c r="P20" s="20" t="s">
        <v>182</v>
      </c>
      <c r="Q20" s="18" t="n">
        <v>0</v>
      </c>
      <c r="R20" s="20" t="n">
        <v>0</v>
      </c>
      <c r="S20" s="18" t="n">
        <v>0</v>
      </c>
      <c r="T20" s="20" t="n">
        <v>0</v>
      </c>
      <c r="U20" s="18" t="n">
        <v>7.80354364</v>
      </c>
      <c r="V20" s="20" t="n">
        <v>0.45716521</v>
      </c>
    </row>
    <row r="21" spans="1:22">
      <c r="A21" s="15" t="s">
        <v>196</v>
      </c>
      <c r="B21" s="17" t="n">
        <v>5741</v>
      </c>
      <c r="C21" s="18">
        <f>(109.0/B21*100)</f>
        <v/>
      </c>
      <c r="D21" s="19" t="n">
        <v>5632</v>
      </c>
      <c r="E21" s="18" t="n">
        <v>3.09802571</v>
      </c>
      <c r="F21" s="20" t="n">
        <v>0.20275915</v>
      </c>
      <c r="G21" s="18" t="n">
        <v>15.53766168</v>
      </c>
      <c r="H21" s="20" t="n">
        <v>0.54123322</v>
      </c>
      <c r="I21" s="18" t="n">
        <v>55.50671539</v>
      </c>
      <c r="J21" s="20" t="n">
        <v>0.70500271</v>
      </c>
      <c r="K21" s="18" t="n">
        <v>22.27829422</v>
      </c>
      <c r="L21" s="20" t="n">
        <v>0.51879461</v>
      </c>
      <c r="M21" s="18" t="n">
        <v>0.18298833</v>
      </c>
      <c r="N21" s="20" t="n">
        <v>0.05731398</v>
      </c>
      <c r="O21" s="18" t="s">
        <v>182</v>
      </c>
      <c r="P21" s="20" t="s">
        <v>182</v>
      </c>
      <c r="Q21" s="18" t="n">
        <v>0</v>
      </c>
      <c r="R21" s="20" t="n">
        <v>0</v>
      </c>
      <c r="S21" s="18" t="n">
        <v>0</v>
      </c>
      <c r="T21" s="20" t="n">
        <v>0</v>
      </c>
      <c r="U21" s="18" t="n">
        <v>3.39631467</v>
      </c>
      <c r="V21" s="20" t="n">
        <v>0.29523296</v>
      </c>
    </row>
    <row r="22" spans="1:22">
      <c r="A22" s="15" t="s">
        <v>197</v>
      </c>
      <c r="B22" s="17" t="n">
        <v>6598</v>
      </c>
      <c r="C22" s="18">
        <f>(106.0/B22*100)</f>
        <v/>
      </c>
      <c r="D22" s="19" t="n">
        <v>6492</v>
      </c>
      <c r="E22" s="18" t="n">
        <v>7.59092123</v>
      </c>
      <c r="F22" s="20" t="n">
        <v>0.46009123</v>
      </c>
      <c r="G22" s="18" t="n">
        <v>16.72146441</v>
      </c>
      <c r="H22" s="20" t="n">
        <v>0.78769358</v>
      </c>
      <c r="I22" s="18" t="n">
        <v>38.08386044</v>
      </c>
      <c r="J22" s="20" t="n">
        <v>1.0768548</v>
      </c>
      <c r="K22" s="18" t="n">
        <v>17.08461886</v>
      </c>
      <c r="L22" s="20" t="n">
        <v>0.61472528</v>
      </c>
      <c r="M22" s="18" t="n">
        <v>2.3606249</v>
      </c>
      <c r="N22" s="20" t="n">
        <v>0.31600094</v>
      </c>
      <c r="O22" s="18" t="s">
        <v>182</v>
      </c>
      <c r="P22" s="20" t="s">
        <v>182</v>
      </c>
      <c r="Q22" s="18" t="n">
        <v>10.39292315</v>
      </c>
      <c r="R22" s="20" t="n">
        <v>1.34196366</v>
      </c>
      <c r="S22" s="18" t="n">
        <v>0</v>
      </c>
      <c r="T22" s="20" t="n">
        <v>0</v>
      </c>
      <c r="U22" s="18" t="n">
        <v>7.765587</v>
      </c>
      <c r="V22" s="20" t="n">
        <v>0.70570933</v>
      </c>
    </row>
    <row r="23" spans="1:22">
      <c r="A23" s="15" t="s">
        <v>198</v>
      </c>
      <c r="B23" s="17" t="n">
        <v>11583</v>
      </c>
      <c r="C23" s="18">
        <f>(563.0/B23*100)</f>
        <v/>
      </c>
      <c r="D23" s="19" t="n">
        <v>11020</v>
      </c>
      <c r="E23" s="18" t="n">
        <v>4.71889187</v>
      </c>
      <c r="F23" s="20" t="n">
        <v>0.28789788</v>
      </c>
      <c r="G23" s="18" t="n">
        <v>17.30523108</v>
      </c>
      <c r="H23" s="20" t="n">
        <v>0.45228788</v>
      </c>
      <c r="I23" s="18" t="n">
        <v>52.0191092</v>
      </c>
      <c r="J23" s="20" t="n">
        <v>0.74525372</v>
      </c>
      <c r="K23" s="18" t="n">
        <v>18.26103723</v>
      </c>
      <c r="L23" s="20" t="n">
        <v>0.5288693</v>
      </c>
      <c r="M23" s="18" t="n">
        <v>0.42282507</v>
      </c>
      <c r="N23" s="20" t="n">
        <v>0.1019801</v>
      </c>
      <c r="O23" s="18" t="s">
        <v>182</v>
      </c>
      <c r="P23" s="20" t="s">
        <v>182</v>
      </c>
      <c r="Q23" s="18" t="n">
        <v>0</v>
      </c>
      <c r="R23" s="20" t="n">
        <v>0</v>
      </c>
      <c r="S23" s="18" t="n">
        <v>0</v>
      </c>
      <c r="T23" s="20" t="n">
        <v>0</v>
      </c>
      <c r="U23" s="18" t="n">
        <v>7.27290555</v>
      </c>
      <c r="V23" s="20" t="n">
        <v>0.50938188</v>
      </c>
    </row>
    <row r="24" spans="1:22">
      <c r="A24" s="15" t="s">
        <v>199</v>
      </c>
      <c r="B24" s="17" t="n">
        <v>6647</v>
      </c>
      <c r="C24" s="18">
        <f>(29.0/B24*100)</f>
        <v/>
      </c>
      <c r="D24" s="19" t="n">
        <v>6618</v>
      </c>
      <c r="E24" s="18" t="n">
        <v>24.88225434</v>
      </c>
      <c r="F24" s="20" t="n">
        <v>0.66292644</v>
      </c>
      <c r="G24" s="18" t="n">
        <v>32.56466754</v>
      </c>
      <c r="H24" s="20" t="n">
        <v>0.68970416</v>
      </c>
      <c r="I24" s="18" t="n">
        <v>29.94211855</v>
      </c>
      <c r="J24" s="20" t="n">
        <v>0.567844</v>
      </c>
      <c r="K24" s="18" t="n">
        <v>9.646846849999999</v>
      </c>
      <c r="L24" s="20" t="n">
        <v>0.42925429</v>
      </c>
      <c r="M24" s="18" t="n">
        <v>0.74385449</v>
      </c>
      <c r="N24" s="20" t="n">
        <v>0.13578303</v>
      </c>
      <c r="O24" s="18" t="s">
        <v>182</v>
      </c>
      <c r="P24" s="20" t="s">
        <v>182</v>
      </c>
      <c r="Q24" s="18" t="n">
        <v>0</v>
      </c>
      <c r="R24" s="20" t="n">
        <v>0</v>
      </c>
      <c r="S24" s="18" t="n">
        <v>0</v>
      </c>
      <c r="T24" s="20" t="n">
        <v>0</v>
      </c>
      <c r="U24" s="18" t="n">
        <v>2.22025823</v>
      </c>
      <c r="V24" s="20" t="n">
        <v>0.33186183</v>
      </c>
    </row>
    <row r="25" spans="1:22">
      <c r="A25" s="15" t="s">
        <v>200</v>
      </c>
      <c r="B25" s="17" t="n">
        <v>5581</v>
      </c>
      <c r="C25" s="18">
        <f>(28.0/B25*100)</f>
        <v/>
      </c>
      <c r="D25" s="19" t="n">
        <v>5553</v>
      </c>
      <c r="E25" s="18" t="n">
        <v>15.23572665</v>
      </c>
      <c r="F25" s="20" t="n">
        <v>0.48238081</v>
      </c>
      <c r="G25" s="18" t="n">
        <v>32.63680397</v>
      </c>
      <c r="H25" s="20" t="n">
        <v>0.73676503</v>
      </c>
      <c r="I25" s="18" t="n">
        <v>44.08848094</v>
      </c>
      <c r="J25" s="20" t="n">
        <v>0.74602225</v>
      </c>
      <c r="K25" s="18" t="n">
        <v>6.99728964</v>
      </c>
      <c r="L25" s="20" t="n">
        <v>0.44136568</v>
      </c>
      <c r="M25" s="18" t="n">
        <v>0.26888821</v>
      </c>
      <c r="N25" s="20" t="n">
        <v>0.07687529999999999</v>
      </c>
      <c r="O25" s="18" t="s">
        <v>182</v>
      </c>
      <c r="P25" s="20" t="s">
        <v>182</v>
      </c>
      <c r="Q25" s="18" t="n">
        <v>0</v>
      </c>
      <c r="R25" s="20" t="n">
        <v>0</v>
      </c>
      <c r="S25" s="18" t="n">
        <v>0</v>
      </c>
      <c r="T25" s="20" t="n">
        <v>0</v>
      </c>
      <c r="U25" s="18" t="n">
        <v>0.77281059</v>
      </c>
      <c r="V25" s="20" t="n">
        <v>0.14094883</v>
      </c>
    </row>
    <row r="26" spans="1:22">
      <c r="A26" s="15" t="s">
        <v>201</v>
      </c>
      <c r="B26" s="17" t="n">
        <v>4869</v>
      </c>
      <c r="C26" s="18">
        <f>(118.0/B26*100)</f>
        <v/>
      </c>
      <c r="D26" s="19" t="n">
        <v>4751</v>
      </c>
      <c r="E26" s="18" t="n">
        <v>5.70328042</v>
      </c>
      <c r="F26" s="20" t="n">
        <v>0.38613482</v>
      </c>
      <c r="G26" s="18" t="n">
        <v>19.88995445</v>
      </c>
      <c r="H26" s="20" t="n">
        <v>0.6641740900000001</v>
      </c>
      <c r="I26" s="18" t="n">
        <v>54.53446495</v>
      </c>
      <c r="J26" s="20" t="n">
        <v>0.83120819</v>
      </c>
      <c r="K26" s="18" t="n">
        <v>17.1258303</v>
      </c>
      <c r="L26" s="20" t="n">
        <v>0.58478305</v>
      </c>
      <c r="M26" s="18" t="n">
        <v>0</v>
      </c>
      <c r="N26" s="20" t="n">
        <v>0</v>
      </c>
      <c r="O26" s="18" t="s">
        <v>182</v>
      </c>
      <c r="P26" s="20" t="s">
        <v>182</v>
      </c>
      <c r="Q26" s="18" t="n">
        <v>0</v>
      </c>
      <c r="R26" s="20" t="n">
        <v>0</v>
      </c>
      <c r="S26" s="18" t="n">
        <v>0</v>
      </c>
      <c r="T26" s="20" t="n">
        <v>0</v>
      </c>
      <c r="U26" s="18" t="n">
        <v>2.74646988</v>
      </c>
      <c r="V26" s="20" t="n">
        <v>0.30149043</v>
      </c>
    </row>
    <row r="27" spans="1:22">
      <c r="A27" s="15" t="s">
        <v>202</v>
      </c>
      <c r="B27" s="17" t="n">
        <v>5299</v>
      </c>
      <c r="C27" s="18">
        <f>(237.0/B27*100)</f>
        <v/>
      </c>
      <c r="D27" s="19" t="n">
        <v>5062</v>
      </c>
      <c r="E27" s="18" t="n">
        <v>8.331548270000001</v>
      </c>
      <c r="F27" s="20" t="n">
        <v>0.36504836</v>
      </c>
      <c r="G27" s="18" t="n">
        <v>21.15397132</v>
      </c>
      <c r="H27" s="20" t="n">
        <v>0.64895349</v>
      </c>
      <c r="I27" s="18" t="n">
        <v>38.10661217</v>
      </c>
      <c r="J27" s="20" t="n">
        <v>0.6518203299999999</v>
      </c>
      <c r="K27" s="18" t="n">
        <v>18.64257167</v>
      </c>
      <c r="L27" s="20" t="n">
        <v>0.53497324</v>
      </c>
      <c r="M27" s="18" t="n">
        <v>1.22309939</v>
      </c>
      <c r="N27" s="20" t="n">
        <v>0.13783178</v>
      </c>
      <c r="O27" s="18" t="s">
        <v>182</v>
      </c>
      <c r="P27" s="20" t="s">
        <v>182</v>
      </c>
      <c r="Q27" s="18" t="n">
        <v>0</v>
      </c>
      <c r="R27" s="20" t="n">
        <v>0</v>
      </c>
      <c r="S27" s="18" t="n">
        <v>0</v>
      </c>
      <c r="T27" s="20" t="n">
        <v>0</v>
      </c>
      <c r="U27" s="18" t="n">
        <v>12.54219717</v>
      </c>
      <c r="V27" s="20" t="n">
        <v>0.41421334</v>
      </c>
    </row>
    <row r="28" spans="1:22">
      <c r="A28" s="15" t="s">
        <v>203</v>
      </c>
      <c r="B28" s="17" t="n">
        <v>7568</v>
      </c>
      <c r="C28" s="18">
        <f>(162.0/B28*100)</f>
        <v/>
      </c>
      <c r="D28" s="19" t="n">
        <v>7406</v>
      </c>
      <c r="E28" s="18" t="n">
        <v>7.75454998</v>
      </c>
      <c r="F28" s="20" t="n">
        <v>0.36641109</v>
      </c>
      <c r="G28" s="18" t="n">
        <v>21.64370326</v>
      </c>
      <c r="H28" s="20" t="n">
        <v>0.55941092</v>
      </c>
      <c r="I28" s="18" t="n">
        <v>48.58608232</v>
      </c>
      <c r="J28" s="20" t="n">
        <v>0.72149191</v>
      </c>
      <c r="K28" s="18" t="n">
        <v>17.54837522</v>
      </c>
      <c r="L28" s="20" t="n">
        <v>0.60625868</v>
      </c>
      <c r="M28" s="18" t="n">
        <v>2.27086463</v>
      </c>
      <c r="N28" s="20" t="n">
        <v>0.33205292</v>
      </c>
      <c r="O28" s="18" t="s">
        <v>182</v>
      </c>
      <c r="P28" s="20" t="s">
        <v>182</v>
      </c>
      <c r="Q28" s="18" t="n">
        <v>0</v>
      </c>
      <c r="R28" s="20" t="n">
        <v>0</v>
      </c>
      <c r="S28" s="18" t="n">
        <v>0</v>
      </c>
      <c r="T28" s="20" t="n">
        <v>0</v>
      </c>
      <c r="U28" s="18" t="n">
        <v>2.19642459</v>
      </c>
      <c r="V28" s="20" t="n">
        <v>0.45793922</v>
      </c>
    </row>
    <row r="29" spans="1:22">
      <c r="A29" s="15" t="s">
        <v>204</v>
      </c>
      <c r="B29" s="17" t="n">
        <v>5385</v>
      </c>
      <c r="C29" s="18">
        <f>(37.0/B29*100)</f>
        <v/>
      </c>
      <c r="D29" s="19" t="n">
        <v>5348</v>
      </c>
      <c r="E29" s="18" t="n">
        <v>4.19515005</v>
      </c>
      <c r="F29" s="20" t="n">
        <v>0.31574698</v>
      </c>
      <c r="G29" s="18" t="n">
        <v>21.67150303</v>
      </c>
      <c r="H29" s="20" t="n">
        <v>0.57950458</v>
      </c>
      <c r="I29" s="18" t="n">
        <v>54.34897057</v>
      </c>
      <c r="J29" s="20" t="n">
        <v>0.64249826</v>
      </c>
      <c r="K29" s="18" t="n">
        <v>15.13780366</v>
      </c>
      <c r="L29" s="20" t="n">
        <v>0.41337478</v>
      </c>
      <c r="M29" s="18" t="n">
        <v>0.11230563</v>
      </c>
      <c r="N29" s="20" t="n">
        <v>0.03615354</v>
      </c>
      <c r="O29" s="18" t="s">
        <v>182</v>
      </c>
      <c r="P29" s="20" t="s">
        <v>182</v>
      </c>
      <c r="Q29" s="18" t="n">
        <v>2.76962022</v>
      </c>
      <c r="R29" s="20" t="n">
        <v>0.2415476</v>
      </c>
      <c r="S29" s="18" t="n">
        <v>0</v>
      </c>
      <c r="T29" s="20" t="n">
        <v>0</v>
      </c>
      <c r="U29" s="18" t="n">
        <v>1.76464685</v>
      </c>
      <c r="V29" s="20" t="n">
        <v>0.23857652</v>
      </c>
    </row>
    <row r="30" spans="1:22">
      <c r="A30" s="15" t="s">
        <v>205</v>
      </c>
      <c r="B30" s="17" t="n">
        <v>4520</v>
      </c>
      <c r="C30" s="18">
        <f>(666.0/B30*100)</f>
        <v/>
      </c>
      <c r="D30" s="19" t="n">
        <v>3854</v>
      </c>
      <c r="E30" s="18" t="n">
        <v>3.37436564</v>
      </c>
      <c r="F30" s="20" t="n">
        <v>0.31153123</v>
      </c>
      <c r="G30" s="18" t="n">
        <v>15.64940858</v>
      </c>
      <c r="H30" s="20" t="n">
        <v>0.58709112</v>
      </c>
      <c r="I30" s="18" t="n">
        <v>53.05383463</v>
      </c>
      <c r="J30" s="20" t="n">
        <v>0.87208465</v>
      </c>
      <c r="K30" s="18" t="n">
        <v>19.30020861</v>
      </c>
      <c r="L30" s="20" t="n">
        <v>0.7119828</v>
      </c>
      <c r="M30" s="18" t="n">
        <v>0.8258431899999999</v>
      </c>
      <c r="N30" s="20" t="n">
        <v>0.15998117</v>
      </c>
      <c r="O30" s="18" t="s">
        <v>182</v>
      </c>
      <c r="P30" s="20" t="s">
        <v>182</v>
      </c>
      <c r="Q30" s="18" t="n">
        <v>0</v>
      </c>
      <c r="R30" s="20" t="n">
        <v>0</v>
      </c>
      <c r="S30" s="18" t="n">
        <v>0</v>
      </c>
      <c r="T30" s="20" t="n">
        <v>0</v>
      </c>
      <c r="U30" s="18" t="n">
        <v>7.79633935</v>
      </c>
      <c r="V30" s="20" t="n">
        <v>0.7206189200000001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5.72254256</v>
      </c>
      <c r="F32" s="20" t="n">
        <v>0.35203907</v>
      </c>
      <c r="G32" s="18" t="n">
        <v>23.64943933</v>
      </c>
      <c r="H32" s="20" t="n">
        <v>0.67440969</v>
      </c>
      <c r="I32" s="18" t="n">
        <v>51.57802134</v>
      </c>
      <c r="J32" s="20" t="n">
        <v>0.84356128</v>
      </c>
      <c r="K32" s="18" t="n">
        <v>16.02023232</v>
      </c>
      <c r="L32" s="20" t="n">
        <v>0.55234423</v>
      </c>
      <c r="M32" s="18" t="n">
        <v>0.34543745</v>
      </c>
      <c r="N32" s="20" t="n">
        <v>0.08415569000000001</v>
      </c>
      <c r="O32" s="18" t="s">
        <v>182</v>
      </c>
      <c r="P32" s="20" t="s">
        <v>182</v>
      </c>
      <c r="Q32" s="18" t="n">
        <v>0</v>
      </c>
      <c r="R32" s="20" t="n">
        <v>0</v>
      </c>
      <c r="S32" s="18" t="n">
        <v>0</v>
      </c>
      <c r="T32" s="20" t="n">
        <v>0</v>
      </c>
      <c r="U32" s="18" t="n">
        <v>2.684327</v>
      </c>
      <c r="V32" s="20" t="n">
        <v>0.32241406</v>
      </c>
    </row>
    <row r="33" spans="1:22">
      <c r="A33" s="15" t="s">
        <v>208</v>
      </c>
      <c r="B33" s="17" t="n">
        <v>7325</v>
      </c>
      <c r="C33" s="18">
        <f>(263.0/B33*100)</f>
        <v/>
      </c>
      <c r="D33" s="19" t="n">
        <v>7062</v>
      </c>
      <c r="E33" s="18" t="n">
        <v>2.17462826</v>
      </c>
      <c r="F33" s="20" t="n">
        <v>0.18855268</v>
      </c>
      <c r="G33" s="18" t="n">
        <v>10.69386029</v>
      </c>
      <c r="H33" s="20" t="n">
        <v>0.45552019</v>
      </c>
      <c r="I33" s="18" t="n">
        <v>55.11750699</v>
      </c>
      <c r="J33" s="20" t="n">
        <v>0.7499752200000001</v>
      </c>
      <c r="K33" s="18" t="n">
        <v>28.37424912</v>
      </c>
      <c r="L33" s="20" t="n">
        <v>0.72532087</v>
      </c>
      <c r="M33" s="18" t="n">
        <v>0.23200733</v>
      </c>
      <c r="N33" s="20" t="n">
        <v>0.06125872</v>
      </c>
      <c r="O33" s="18" t="s">
        <v>182</v>
      </c>
      <c r="P33" s="20" t="s">
        <v>182</v>
      </c>
      <c r="Q33" s="18" t="n">
        <v>0</v>
      </c>
      <c r="R33" s="20" t="n">
        <v>0</v>
      </c>
      <c r="S33" s="18" t="n">
        <v>0</v>
      </c>
      <c r="T33" s="20" t="n">
        <v>0</v>
      </c>
      <c r="U33" s="18" t="n">
        <v>3.40774803</v>
      </c>
      <c r="V33" s="20" t="n">
        <v>0.33257229</v>
      </c>
    </row>
    <row r="34" spans="1:22">
      <c r="A34" s="15" t="s">
        <v>209</v>
      </c>
      <c r="B34" s="17" t="n">
        <v>6350</v>
      </c>
      <c r="C34" s="18">
        <f>(112.0/B34*100)</f>
        <v/>
      </c>
      <c r="D34" s="19" t="n">
        <v>6238</v>
      </c>
      <c r="E34" s="18" t="n">
        <v>5.67813257</v>
      </c>
      <c r="F34" s="20" t="n">
        <v>0.35065782</v>
      </c>
      <c r="G34" s="18" t="n">
        <v>23.11486384</v>
      </c>
      <c r="H34" s="20" t="n">
        <v>0.6428966</v>
      </c>
      <c r="I34" s="18" t="n">
        <v>46.92312009</v>
      </c>
      <c r="J34" s="20" t="n">
        <v>0.75461674</v>
      </c>
      <c r="K34" s="18" t="n">
        <v>14.50689495</v>
      </c>
      <c r="L34" s="20" t="n">
        <v>0.51829859</v>
      </c>
      <c r="M34" s="18" t="n">
        <v>1.17181245</v>
      </c>
      <c r="N34" s="20" t="n">
        <v>0.13875474</v>
      </c>
      <c r="O34" s="18" t="s">
        <v>182</v>
      </c>
      <c r="P34" s="20" t="s">
        <v>182</v>
      </c>
      <c r="Q34" s="18" t="n">
        <v>2.59162199</v>
      </c>
      <c r="R34" s="20" t="n">
        <v>0.53733572</v>
      </c>
      <c r="S34" s="18" t="n">
        <v>0</v>
      </c>
      <c r="T34" s="20" t="n">
        <v>0</v>
      </c>
      <c r="U34" s="18" t="n">
        <v>6.0135541</v>
      </c>
      <c r="V34" s="20" t="n">
        <v>0.57168959</v>
      </c>
    </row>
    <row r="35" spans="1:22">
      <c r="A35" s="15" t="s">
        <v>210</v>
      </c>
      <c r="B35" s="17" t="n">
        <v>6406</v>
      </c>
      <c r="C35" s="18">
        <f>(101.0/B35*100)</f>
        <v/>
      </c>
      <c r="D35" s="19" t="n">
        <v>6305</v>
      </c>
      <c r="E35" s="18" t="n">
        <v>5.69668814</v>
      </c>
      <c r="F35" s="20" t="n">
        <v>0.36504356</v>
      </c>
      <c r="G35" s="18" t="n">
        <v>22.73377397</v>
      </c>
      <c r="H35" s="20" t="n">
        <v>0.6610349</v>
      </c>
      <c r="I35" s="18" t="n">
        <v>47.74015616</v>
      </c>
      <c r="J35" s="20" t="n">
        <v>0.78142104</v>
      </c>
      <c r="K35" s="18" t="n">
        <v>17.88443933</v>
      </c>
      <c r="L35" s="20" t="n">
        <v>0.60310872</v>
      </c>
      <c r="M35" s="18" t="n">
        <v>0.5312784</v>
      </c>
      <c r="N35" s="20" t="n">
        <v>0.09355665000000001</v>
      </c>
      <c r="O35" s="18" t="s">
        <v>182</v>
      </c>
      <c r="P35" s="20" t="s">
        <v>182</v>
      </c>
      <c r="Q35" s="18" t="n">
        <v>1.04776188</v>
      </c>
      <c r="R35" s="20" t="n">
        <v>0.05727344</v>
      </c>
      <c r="S35" s="18" t="n">
        <v>0</v>
      </c>
      <c r="T35" s="20" t="n">
        <v>0</v>
      </c>
      <c r="U35" s="18" t="n">
        <v>4.36590212</v>
      </c>
      <c r="V35" s="20" t="n">
        <v>0.28518537</v>
      </c>
    </row>
    <row r="36" spans="1:22">
      <c r="A36" s="15" t="s">
        <v>211</v>
      </c>
      <c r="B36" s="17" t="n">
        <v>6736</v>
      </c>
      <c r="C36" s="18">
        <f>(93.0/B36*100)</f>
        <v/>
      </c>
      <c r="D36" s="19" t="n">
        <v>6643</v>
      </c>
      <c r="E36" s="18" t="n">
        <v>4.26622334</v>
      </c>
      <c r="F36" s="20" t="n">
        <v>0.2599613</v>
      </c>
      <c r="G36" s="18" t="n">
        <v>17.24404964</v>
      </c>
      <c r="H36" s="20" t="n">
        <v>0.47509828</v>
      </c>
      <c r="I36" s="18" t="n">
        <v>49.28793113</v>
      </c>
      <c r="J36" s="20" t="n">
        <v>0.75501039</v>
      </c>
      <c r="K36" s="18" t="n">
        <v>24.26279327</v>
      </c>
      <c r="L36" s="20" t="n">
        <v>0.57004493</v>
      </c>
      <c r="M36" s="18" t="n">
        <v>0.41850329</v>
      </c>
      <c r="N36" s="20" t="n">
        <v>0.08187298</v>
      </c>
      <c r="O36" s="18" t="s">
        <v>182</v>
      </c>
      <c r="P36" s="20" t="s">
        <v>182</v>
      </c>
      <c r="Q36" s="18" t="n">
        <v>0</v>
      </c>
      <c r="R36" s="20" t="n">
        <v>0</v>
      </c>
      <c r="S36" s="18" t="n">
        <v>0</v>
      </c>
      <c r="T36" s="20" t="n">
        <v>0</v>
      </c>
      <c r="U36" s="18" t="n">
        <v>4.52049933</v>
      </c>
      <c r="V36" s="20" t="n">
        <v>0.3877001</v>
      </c>
    </row>
    <row r="37" spans="1:22">
      <c r="A37" s="15" t="s">
        <v>212</v>
      </c>
      <c r="B37" s="17" t="n">
        <v>5458</v>
      </c>
      <c r="C37" s="18">
        <f>(362.0/B37*100)</f>
        <v/>
      </c>
      <c r="D37" s="19" t="n">
        <v>5096</v>
      </c>
      <c r="E37" s="18" t="n">
        <v>4.87196668</v>
      </c>
      <c r="F37" s="20" t="n">
        <v>0.28691175</v>
      </c>
      <c r="G37" s="18" t="n">
        <v>13.95003658</v>
      </c>
      <c r="H37" s="20" t="n">
        <v>0.58931798</v>
      </c>
      <c r="I37" s="18" t="n">
        <v>44.73282662</v>
      </c>
      <c r="J37" s="20" t="n">
        <v>0.87500849</v>
      </c>
      <c r="K37" s="18" t="n">
        <v>24.02885468</v>
      </c>
      <c r="L37" s="20" t="n">
        <v>0.75346049</v>
      </c>
      <c r="M37" s="18" t="n">
        <v>0.80217298</v>
      </c>
      <c r="N37" s="20" t="n">
        <v>0.14228553</v>
      </c>
      <c r="O37" s="18" t="s">
        <v>182</v>
      </c>
      <c r="P37" s="20" t="s">
        <v>182</v>
      </c>
      <c r="Q37" s="18" t="n">
        <v>0</v>
      </c>
      <c r="R37" s="20" t="n">
        <v>0</v>
      </c>
      <c r="S37" s="18" t="n">
        <v>0</v>
      </c>
      <c r="T37" s="20" t="n">
        <v>0</v>
      </c>
      <c r="U37" s="18" t="n">
        <v>11.61414247</v>
      </c>
      <c r="V37" s="20" t="n">
        <v>1.00021466</v>
      </c>
    </row>
    <row r="38" spans="1:22">
      <c r="A38" s="15" t="s">
        <v>213</v>
      </c>
      <c r="B38" s="17" t="n">
        <v>5860</v>
      </c>
      <c r="C38" s="18">
        <f>(78.0/B38*100)</f>
        <v/>
      </c>
      <c r="D38" s="19" t="n">
        <v>5782</v>
      </c>
      <c r="E38" s="18" t="n">
        <v>7.868806</v>
      </c>
      <c r="F38" s="20" t="n">
        <v>0.45216211</v>
      </c>
      <c r="G38" s="18" t="n">
        <v>21.48234564</v>
      </c>
      <c r="H38" s="20" t="n">
        <v>0.63980669</v>
      </c>
      <c r="I38" s="18" t="n">
        <v>39.08310233</v>
      </c>
      <c r="J38" s="20" t="n">
        <v>0.96006228</v>
      </c>
      <c r="K38" s="18" t="n">
        <v>21.65033678</v>
      </c>
      <c r="L38" s="20" t="n">
        <v>0.56111323</v>
      </c>
      <c r="M38" s="18" t="n">
        <v>0.64024404</v>
      </c>
      <c r="N38" s="20" t="n">
        <v>0.12676081</v>
      </c>
      <c r="O38" s="18" t="s">
        <v>182</v>
      </c>
      <c r="P38" s="20" t="s">
        <v>182</v>
      </c>
      <c r="Q38" s="18" t="n">
        <v>0</v>
      </c>
      <c r="R38" s="20" t="n">
        <v>0</v>
      </c>
      <c r="S38" s="18" t="n">
        <v>0</v>
      </c>
      <c r="T38" s="20" t="n">
        <v>0</v>
      </c>
      <c r="U38" s="18" t="n">
        <v>9.275165210000001</v>
      </c>
      <c r="V38" s="20" t="n">
        <v>0.70332681</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(5697.0/B40*100)</f>
        <v/>
      </c>
      <c r="D40" s="19" t="n">
        <v>8460</v>
      </c>
      <c r="E40" s="18" t="n">
        <v>2.34725524</v>
      </c>
      <c r="F40" s="20" t="n">
        <v>0.21273003</v>
      </c>
      <c r="G40" s="18" t="n">
        <v>10.75989792</v>
      </c>
      <c r="H40" s="20" t="n">
        <v>0.51336507</v>
      </c>
      <c r="I40" s="18" t="n">
        <v>47.73143232</v>
      </c>
      <c r="J40" s="20" t="n">
        <v>0.77634019</v>
      </c>
      <c r="K40" s="18" t="n">
        <v>23.06375497</v>
      </c>
      <c r="L40" s="20" t="n">
        <v>0.69633039</v>
      </c>
      <c r="M40" s="18" t="n">
        <v>0.41550362</v>
      </c>
      <c r="N40" s="20" t="n">
        <v>0.09651766000000001</v>
      </c>
      <c r="O40" s="18" t="s">
        <v>182</v>
      </c>
      <c r="P40" s="20" t="s">
        <v>182</v>
      </c>
      <c r="Q40" s="18" t="n">
        <v>9.04291602</v>
      </c>
      <c r="R40" s="20" t="n">
        <v>0.20148634</v>
      </c>
      <c r="S40" s="18" t="n">
        <v>0</v>
      </c>
      <c r="T40" s="20" t="n">
        <v>0</v>
      </c>
      <c r="U40" s="18" t="n">
        <v>6.63923991</v>
      </c>
      <c r="V40" s="20" t="n">
        <v>0.8258524699999999</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(3006.0/B46*100)</f>
        <v/>
      </c>
      <c r="D46" s="19" t="n">
        <v>20135</v>
      </c>
      <c r="E46" s="18" t="n">
        <v>3.32031046</v>
      </c>
      <c r="F46" s="20" t="n">
        <v>0.20942626</v>
      </c>
      <c r="G46" s="18" t="n">
        <v>9.28930969</v>
      </c>
      <c r="H46" s="20" t="n">
        <v>0.32537237</v>
      </c>
      <c r="I46" s="18" t="n">
        <v>34.09841407</v>
      </c>
      <c r="J46" s="20" t="n">
        <v>0.91958878</v>
      </c>
      <c r="K46" s="18" t="n">
        <v>11.67660167</v>
      </c>
      <c r="L46" s="20" t="n">
        <v>0.44189485</v>
      </c>
      <c r="M46" s="18" t="n">
        <v>1.14948574</v>
      </c>
      <c r="N46" s="20" t="n">
        <v>0.10235252</v>
      </c>
      <c r="O46" s="18" t="s">
        <v>182</v>
      </c>
      <c r="P46" s="20" t="s">
        <v>182</v>
      </c>
      <c r="Q46" s="18" t="n">
        <v>0</v>
      </c>
      <c r="R46" s="20" t="n">
        <v>0</v>
      </c>
      <c r="S46" s="18" t="n">
        <v>0</v>
      </c>
      <c r="T46" s="20" t="n">
        <v>0</v>
      </c>
      <c r="U46" s="18" t="n">
        <v>40.46587837</v>
      </c>
      <c r="V46" s="20" t="n">
        <v>1.30821459</v>
      </c>
    </row>
    <row r="47" spans="1:22">
      <c r="A47" s="15" t="s">
        <v>222</v>
      </c>
      <c r="B47" s="17" t="n">
        <v>5928</v>
      </c>
      <c r="C47" s="18">
        <f>(262.0/B47*100)</f>
        <v/>
      </c>
      <c r="D47" s="19" t="n">
        <v>5666</v>
      </c>
      <c r="E47" s="18" t="n">
        <v>5.61877915</v>
      </c>
      <c r="F47" s="20" t="n">
        <v>0.41054587</v>
      </c>
      <c r="G47" s="18" t="n">
        <v>14.23709612</v>
      </c>
      <c r="H47" s="20" t="n">
        <v>0.51097477</v>
      </c>
      <c r="I47" s="18" t="n">
        <v>45.32134902</v>
      </c>
      <c r="J47" s="20" t="n">
        <v>1.06974369</v>
      </c>
      <c r="K47" s="18" t="n">
        <v>16.88203787</v>
      </c>
      <c r="L47" s="20" t="n">
        <v>0.66901597</v>
      </c>
      <c r="M47" s="18" t="n">
        <v>1.46394665</v>
      </c>
      <c r="N47" s="20" t="n">
        <v>0.19103794</v>
      </c>
      <c r="O47" s="18" t="s">
        <v>182</v>
      </c>
      <c r="P47" s="20" t="s">
        <v>182</v>
      </c>
      <c r="Q47" s="18" t="n">
        <v>0</v>
      </c>
      <c r="R47" s="20" t="n">
        <v>0</v>
      </c>
      <c r="S47" s="18" t="n">
        <v>0</v>
      </c>
      <c r="T47" s="20" t="n">
        <v>0</v>
      </c>
      <c r="U47" s="18" t="n">
        <v>16.47679119</v>
      </c>
      <c r="V47" s="20" t="n">
        <v>1.18243729</v>
      </c>
    </row>
    <row r="48" spans="1:22">
      <c r="A48" s="15" t="s">
        <v>223</v>
      </c>
      <c r="B48" s="17" t="n">
        <v>9841</v>
      </c>
      <c r="C48" s="18">
        <f>(19.0/B48*100)</f>
        <v/>
      </c>
      <c r="D48" s="19" t="n">
        <v>9822</v>
      </c>
      <c r="E48" s="18" t="n">
        <v>6.45250537</v>
      </c>
      <c r="F48" s="20" t="n">
        <v>0.29732433</v>
      </c>
      <c r="G48" s="18" t="n">
        <v>26.49476002</v>
      </c>
      <c r="H48" s="20" t="n">
        <v>0.60089033</v>
      </c>
      <c r="I48" s="18" t="n">
        <v>56.24142599</v>
      </c>
      <c r="J48" s="20" t="n">
        <v>0.87115033</v>
      </c>
      <c r="K48" s="18" t="n">
        <v>7.30375071</v>
      </c>
      <c r="L48" s="20" t="n">
        <v>0.36629103</v>
      </c>
      <c r="M48" s="18" t="n">
        <v>2.15559195</v>
      </c>
      <c r="N48" s="20" t="n">
        <v>0.33339127</v>
      </c>
      <c r="O48" s="18" t="s">
        <v>182</v>
      </c>
      <c r="P48" s="20" t="s">
        <v>182</v>
      </c>
      <c r="Q48" s="18" t="n">
        <v>0</v>
      </c>
      <c r="R48" s="20" t="n">
        <v>0</v>
      </c>
      <c r="S48" s="18" t="n">
        <v>0</v>
      </c>
      <c r="T48" s="20" t="n">
        <v>0</v>
      </c>
      <c r="U48" s="18" t="n">
        <v>1.35196595</v>
      </c>
      <c r="V48" s="20" t="n">
        <v>0.43648737</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(1257.0/B50*100)</f>
        <v/>
      </c>
      <c r="D50" s="19" t="n">
        <v>10538</v>
      </c>
      <c r="E50" s="18" t="n">
        <v>6.76510713</v>
      </c>
      <c r="F50" s="20" t="n">
        <v>0.33484659</v>
      </c>
      <c r="G50" s="18" t="n">
        <v>18.72233895</v>
      </c>
      <c r="H50" s="20" t="n">
        <v>0.49513447</v>
      </c>
      <c r="I50" s="18" t="n">
        <v>49.06774047</v>
      </c>
      <c r="J50" s="20" t="n">
        <v>0.69673821</v>
      </c>
      <c r="K50" s="18" t="n">
        <v>15.46335597</v>
      </c>
      <c r="L50" s="20" t="n">
        <v>0.42737515</v>
      </c>
      <c r="M50" s="18" t="n">
        <v>1.77422922</v>
      </c>
      <c r="N50" s="20" t="n">
        <v>0.26834888</v>
      </c>
      <c r="O50" s="18" t="s">
        <v>182</v>
      </c>
      <c r="P50" s="20" t="s">
        <v>182</v>
      </c>
      <c r="Q50" s="18" t="n">
        <v>0</v>
      </c>
      <c r="R50" s="20" t="n">
        <v>0</v>
      </c>
      <c r="S50" s="18" t="n">
        <v>0</v>
      </c>
      <c r="T50" s="20" t="n">
        <v>0</v>
      </c>
      <c r="U50" s="18" t="n">
        <v>8.20722827</v>
      </c>
      <c r="V50" s="20" t="n">
        <v>0.74221181</v>
      </c>
    </row>
    <row r="51" spans="1:22">
      <c r="A51" s="15" t="s">
        <v>226</v>
      </c>
      <c r="B51" s="17" t="n">
        <v>6866</v>
      </c>
      <c r="C51" s="18">
        <f>(116.0/B51*100)</f>
        <v/>
      </c>
      <c r="D51" s="19" t="n">
        <v>6750</v>
      </c>
      <c r="E51" s="18" t="n">
        <v>5.1044485</v>
      </c>
      <c r="F51" s="20" t="n">
        <v>0.31062013</v>
      </c>
      <c r="G51" s="18" t="n">
        <v>13.28599484</v>
      </c>
      <c r="H51" s="20" t="n">
        <v>0.43422069</v>
      </c>
      <c r="I51" s="18" t="n">
        <v>40.69492752</v>
      </c>
      <c r="J51" s="20" t="n">
        <v>0.9011252</v>
      </c>
      <c r="K51" s="18" t="n">
        <v>17.72204023</v>
      </c>
      <c r="L51" s="20" t="n">
        <v>0.60897767</v>
      </c>
      <c r="M51" s="18" t="n">
        <v>0.5830814</v>
      </c>
      <c r="N51" s="20" t="n">
        <v>0.10102963</v>
      </c>
      <c r="O51" s="18" t="s">
        <v>182</v>
      </c>
      <c r="P51" s="20" t="s">
        <v>182</v>
      </c>
      <c r="Q51" s="18" t="n">
        <v>10.58285741</v>
      </c>
      <c r="R51" s="20" t="n">
        <v>0.61219265</v>
      </c>
      <c r="S51" s="18" t="n">
        <v>0</v>
      </c>
      <c r="T51" s="20" t="n">
        <v>0</v>
      </c>
      <c r="U51" s="18" t="n">
        <v>12.02665009</v>
      </c>
      <c r="V51" s="20" t="n">
        <v>1.35609508</v>
      </c>
    </row>
    <row r="52" spans="1:22">
      <c r="A52" s="15" t="s">
        <v>227</v>
      </c>
      <c r="B52" s="17" t="n">
        <v>5809</v>
      </c>
      <c r="C52" s="18">
        <f>(129.0/B52*100)</f>
        <v/>
      </c>
      <c r="D52" s="19" t="n">
        <v>5680</v>
      </c>
      <c r="E52" s="18" t="n">
        <v>4.33234575</v>
      </c>
      <c r="F52" s="20" t="n">
        <v>0.26880993</v>
      </c>
      <c r="G52" s="18" t="n">
        <v>18.53547424</v>
      </c>
      <c r="H52" s="20" t="n">
        <v>0.59456107</v>
      </c>
      <c r="I52" s="18" t="n">
        <v>51.447371</v>
      </c>
      <c r="J52" s="20" t="n">
        <v>0.70542173</v>
      </c>
      <c r="K52" s="18" t="n">
        <v>20.15541073</v>
      </c>
      <c r="L52" s="20" t="n">
        <v>0.5902408099999999</v>
      </c>
      <c r="M52" s="18" t="n">
        <v>0.34118522</v>
      </c>
      <c r="N52" s="20" t="n">
        <v>0.08858248000000001</v>
      </c>
      <c r="O52" s="18" t="s">
        <v>182</v>
      </c>
      <c r="P52" s="20" t="s">
        <v>182</v>
      </c>
      <c r="Q52" s="18" t="n">
        <v>0</v>
      </c>
      <c r="R52" s="20" t="n">
        <v>0</v>
      </c>
      <c r="S52" s="18" t="n">
        <v>0</v>
      </c>
      <c r="T52" s="20" t="n">
        <v>0</v>
      </c>
      <c r="U52" s="18" t="n">
        <v>5.18821305</v>
      </c>
      <c r="V52" s="20" t="n">
        <v>0.51307242</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(544.0/B54*100)</f>
        <v/>
      </c>
      <c r="D54" s="19" t="n">
        <v>4196</v>
      </c>
      <c r="E54" s="18" t="n">
        <v>10.52946741</v>
      </c>
      <c r="F54" s="20" t="n">
        <v>0.61518466</v>
      </c>
      <c r="G54" s="18" t="n">
        <v>12.23174847</v>
      </c>
      <c r="H54" s="20" t="n">
        <v>0.48769505</v>
      </c>
      <c r="I54" s="18" t="n">
        <v>39.91779891</v>
      </c>
      <c r="J54" s="20" t="n">
        <v>0.9628878199999999</v>
      </c>
      <c r="K54" s="18" t="n">
        <v>19.95892137</v>
      </c>
      <c r="L54" s="20" t="n">
        <v>0.77685347</v>
      </c>
      <c r="M54" s="18" t="n">
        <v>3.40982987</v>
      </c>
      <c r="N54" s="20" t="n">
        <v>0.32826876</v>
      </c>
      <c r="O54" s="18" t="s">
        <v>182</v>
      </c>
      <c r="P54" s="20" t="s">
        <v>182</v>
      </c>
      <c r="Q54" s="18" t="n">
        <v>0</v>
      </c>
      <c r="R54" s="20" t="n">
        <v>0</v>
      </c>
      <c r="S54" s="18" t="n">
        <v>0</v>
      </c>
      <c r="T54" s="20" t="n">
        <v>0</v>
      </c>
      <c r="U54" s="18" t="n">
        <v>13.95223397</v>
      </c>
      <c r="V54" s="20" t="n">
        <v>1.12886758</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4.8937756</v>
      </c>
      <c r="F56" s="20" t="n">
        <v>0.28053566</v>
      </c>
      <c r="G56" s="18" t="n">
        <v>24.37784319</v>
      </c>
      <c r="H56" s="20" t="n">
        <v>0.59383907</v>
      </c>
      <c r="I56" s="18" t="n">
        <v>57.02070489</v>
      </c>
      <c r="J56" s="20" t="n">
        <v>0.70647859</v>
      </c>
      <c r="K56" s="18" t="n">
        <v>11.69417202</v>
      </c>
      <c r="L56" s="20" t="n">
        <v>0.45653568</v>
      </c>
      <c r="M56" s="18" t="n">
        <v>0.86031267</v>
      </c>
      <c r="N56" s="20" t="n">
        <v>0.13753162</v>
      </c>
      <c r="O56" s="18" t="s">
        <v>182</v>
      </c>
      <c r="P56" s="20" t="s">
        <v>182</v>
      </c>
      <c r="Q56" s="18" t="n">
        <v>0</v>
      </c>
      <c r="R56" s="20" t="n">
        <v>0</v>
      </c>
      <c r="S56" s="18" t="n">
        <v>0</v>
      </c>
      <c r="T56" s="20" t="n">
        <v>0</v>
      </c>
      <c r="U56" s="18" t="n">
        <v>1.15319164</v>
      </c>
      <c r="V56" s="20" t="n">
        <v>0.23463221</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(280.0/B61*100)</f>
        <v/>
      </c>
      <c r="D61" s="19" t="n">
        <v>6245</v>
      </c>
      <c r="E61" s="18" t="n">
        <v>9.31084424</v>
      </c>
      <c r="F61" s="20" t="n">
        <v>0.37932701</v>
      </c>
      <c r="G61" s="18" t="n">
        <v>18.3235937</v>
      </c>
      <c r="H61" s="20" t="n">
        <v>0.56457757</v>
      </c>
      <c r="I61" s="18" t="n">
        <v>41.41656964</v>
      </c>
      <c r="J61" s="20" t="n">
        <v>0.800542</v>
      </c>
      <c r="K61" s="18" t="n">
        <v>24.36922282</v>
      </c>
      <c r="L61" s="20" t="n">
        <v>0.64985204</v>
      </c>
      <c r="M61" s="18" t="n">
        <v>1.11713676</v>
      </c>
      <c r="N61" s="20" t="n">
        <v>0.15913474</v>
      </c>
      <c r="O61" s="18" t="s">
        <v>182</v>
      </c>
      <c r="P61" s="20" t="s">
        <v>182</v>
      </c>
      <c r="Q61" s="18" t="n">
        <v>0</v>
      </c>
      <c r="R61" s="20" t="n">
        <v>0</v>
      </c>
      <c r="S61" s="18" t="n">
        <v>0</v>
      </c>
      <c r="T61" s="20" t="n">
        <v>0</v>
      </c>
      <c r="U61" s="18" t="n">
        <v>5.46263285</v>
      </c>
      <c r="V61" s="20" t="n">
        <v>0.6803723</v>
      </c>
    </row>
    <row r="62" spans="1:22">
      <c r="A62" s="15" t="s">
        <v>237</v>
      </c>
      <c r="B62" s="17" t="n">
        <v>4476</v>
      </c>
      <c r="C62" s="18">
        <f>(5.0/B62*100)</f>
        <v/>
      </c>
      <c r="D62" s="19" t="n">
        <v>4471</v>
      </c>
      <c r="E62" s="18" t="n">
        <v>3.11778994</v>
      </c>
      <c r="F62" s="20" t="n">
        <v>0.24795853</v>
      </c>
      <c r="G62" s="18" t="n">
        <v>24.85495858</v>
      </c>
      <c r="H62" s="20" t="n">
        <v>0.7357757700000001</v>
      </c>
      <c r="I62" s="18" t="n">
        <v>59.6783376</v>
      </c>
      <c r="J62" s="20" t="n">
        <v>0.8608275399999999</v>
      </c>
      <c r="K62" s="18" t="n">
        <v>11.33887239</v>
      </c>
      <c r="L62" s="20" t="n">
        <v>0.46535794</v>
      </c>
      <c r="M62" s="18" t="n">
        <v>0.58527585</v>
      </c>
      <c r="N62" s="20" t="n">
        <v>0.13101018</v>
      </c>
      <c r="O62" s="18" t="s">
        <v>182</v>
      </c>
      <c r="P62" s="20" t="s">
        <v>182</v>
      </c>
      <c r="Q62" s="18" t="n">
        <v>0</v>
      </c>
      <c r="R62" s="20" t="n">
        <v>0</v>
      </c>
      <c r="S62" s="18" t="n">
        <v>0</v>
      </c>
      <c r="T62" s="20" t="n">
        <v>0</v>
      </c>
      <c r="U62" s="18" t="n">
        <v>0.42476564</v>
      </c>
      <c r="V62" s="20" t="n">
        <v>0.09201214000000001</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(768.0/B67*100)</f>
        <v/>
      </c>
      <c r="D67" s="19" t="n">
        <v>6203</v>
      </c>
      <c r="E67" s="18" t="n">
        <v>6.86292659</v>
      </c>
      <c r="F67" s="20" t="n">
        <v>0.36491021</v>
      </c>
      <c r="G67" s="18" t="n">
        <v>23.76359775</v>
      </c>
      <c r="H67" s="20" t="n">
        <v>0.68198621</v>
      </c>
      <c r="I67" s="18" t="n">
        <v>49.90385476</v>
      </c>
      <c r="J67" s="20" t="n">
        <v>0.68036817</v>
      </c>
      <c r="K67" s="18" t="n">
        <v>11.23768287</v>
      </c>
      <c r="L67" s="20" t="n">
        <v>0.49138446</v>
      </c>
      <c r="M67" s="18" t="n">
        <v>4.71627585</v>
      </c>
      <c r="N67" s="20" t="n">
        <v>0.38448973</v>
      </c>
      <c r="O67" s="18" t="s">
        <v>182</v>
      </c>
      <c r="P67" s="20" t="s">
        <v>182</v>
      </c>
      <c r="Q67" s="18" t="n">
        <v>0</v>
      </c>
      <c r="R67" s="20" t="n">
        <v>0</v>
      </c>
      <c r="S67" s="18" t="n">
        <v>0</v>
      </c>
      <c r="T67" s="20" t="n">
        <v>0</v>
      </c>
      <c r="U67" s="18" t="n">
        <v>3.51566217</v>
      </c>
      <c r="V67" s="20" t="n">
        <v>0.30988044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3.97030654</v>
      </c>
      <c r="F70" s="20" t="n">
        <v>0.30439286</v>
      </c>
      <c r="G70" s="18" t="n">
        <v>15.96758117</v>
      </c>
      <c r="H70" s="20" t="n">
        <v>0.42462439</v>
      </c>
      <c r="I70" s="18" t="n">
        <v>58.78279651</v>
      </c>
      <c r="J70" s="20" t="n">
        <v>0.7221619500000001</v>
      </c>
      <c r="K70" s="18" t="n">
        <v>15.12559829</v>
      </c>
      <c r="L70" s="20" t="n">
        <v>0.53570496</v>
      </c>
      <c r="M70" s="18" t="n">
        <v>0.78554432</v>
      </c>
      <c r="N70" s="20" t="n">
        <v>0.1032537</v>
      </c>
      <c r="O70" s="18" t="s">
        <v>182</v>
      </c>
      <c r="P70" s="20" t="s">
        <v>182</v>
      </c>
      <c r="Q70" s="18" t="n">
        <v>0</v>
      </c>
      <c r="R70" s="20" t="n">
        <v>0</v>
      </c>
      <c r="S70" s="18" t="n">
        <v>0</v>
      </c>
      <c r="T70" s="20" t="n">
        <v>0</v>
      </c>
      <c r="U70" s="18" t="n">
        <v>5.36817316</v>
      </c>
      <c r="V70" s="20" t="n">
        <v>0.57011157</v>
      </c>
    </row>
    <row r="71" spans="1:22">
      <c r="A71" s="15" t="s">
        <v>246</v>
      </c>
      <c r="B71" s="17" t="n">
        <v>6115</v>
      </c>
      <c r="C71" s="18">
        <f>(126.0/B71*100)</f>
        <v/>
      </c>
      <c r="D71" s="19" t="n">
        <v>5989</v>
      </c>
      <c r="E71" s="18" t="n">
        <v>6.88350728</v>
      </c>
      <c r="F71" s="20" t="n">
        <v>0.26656102</v>
      </c>
      <c r="G71" s="18" t="n">
        <v>24.8156063</v>
      </c>
      <c r="H71" s="20" t="n">
        <v>0.63117395</v>
      </c>
      <c r="I71" s="18" t="n">
        <v>50.94948637</v>
      </c>
      <c r="J71" s="20" t="n">
        <v>0.655817</v>
      </c>
      <c r="K71" s="18" t="n">
        <v>15.51189037</v>
      </c>
      <c r="L71" s="20" t="n">
        <v>0.48097835</v>
      </c>
      <c r="M71" s="18" t="n">
        <v>0.43918048</v>
      </c>
      <c r="N71" s="20" t="n">
        <v>0.07823918000000001</v>
      </c>
      <c r="O71" s="18" t="s">
        <v>182</v>
      </c>
      <c r="P71" s="20" t="s">
        <v>182</v>
      </c>
      <c r="Q71" s="18" t="n">
        <v>0</v>
      </c>
      <c r="R71" s="20" t="n">
        <v>0</v>
      </c>
      <c r="S71" s="18" t="n">
        <v>0</v>
      </c>
      <c r="T71" s="20" t="n">
        <v>0</v>
      </c>
      <c r="U71" s="18" t="n">
        <v>1.4003292</v>
      </c>
      <c r="V71" s="20" t="n">
        <v>0.12756773</v>
      </c>
    </row>
    <row r="72" spans="1:22">
      <c r="A72" s="15" t="s">
        <v>247</v>
      </c>
      <c r="B72" s="17" t="n">
        <v>7708</v>
      </c>
      <c r="C72" s="18">
        <f>(9.0/B72*100)</f>
        <v/>
      </c>
      <c r="D72" s="19" t="n">
        <v>7699</v>
      </c>
      <c r="E72" s="18" t="n">
        <v>5.93769559</v>
      </c>
      <c r="F72" s="20" t="n">
        <v>0.2741632</v>
      </c>
      <c r="G72" s="18" t="n">
        <v>26.81726983</v>
      </c>
      <c r="H72" s="20" t="n">
        <v>0.61212004</v>
      </c>
      <c r="I72" s="18" t="n">
        <v>54.17497112</v>
      </c>
      <c r="J72" s="20" t="n">
        <v>0.6444120800000001</v>
      </c>
      <c r="K72" s="18" t="n">
        <v>12.2818607</v>
      </c>
      <c r="L72" s="20" t="n">
        <v>0.4206427</v>
      </c>
      <c r="M72" s="18" t="n">
        <v>0.58568115</v>
      </c>
      <c r="N72" s="20" t="n">
        <v>0.09795208</v>
      </c>
      <c r="O72" s="18" t="s">
        <v>182</v>
      </c>
      <c r="P72" s="20" t="s">
        <v>182</v>
      </c>
      <c r="Q72" s="18" t="n">
        <v>0</v>
      </c>
      <c r="R72" s="20" t="n">
        <v>0</v>
      </c>
      <c r="S72" s="18" t="n">
        <v>0</v>
      </c>
      <c r="T72" s="20" t="n">
        <v>0</v>
      </c>
      <c r="U72" s="18" t="n">
        <v>0.20252161</v>
      </c>
      <c r="V72" s="20" t="n">
        <v>0.05284114</v>
      </c>
    </row>
    <row r="73" spans="1:22">
      <c r="A73" s="15" t="s">
        <v>248</v>
      </c>
      <c r="B73" s="17" t="n">
        <v>8249</v>
      </c>
      <c r="C73" s="18">
        <f>(270.0/B73*100)</f>
        <v/>
      </c>
      <c r="D73" s="19" t="n">
        <v>7979</v>
      </c>
      <c r="E73" s="18" t="n">
        <v>4.49295446</v>
      </c>
      <c r="F73" s="20" t="n">
        <v>0.30078399</v>
      </c>
      <c r="G73" s="18" t="n">
        <v>20.897877</v>
      </c>
      <c r="H73" s="20" t="n">
        <v>0.48756756</v>
      </c>
      <c r="I73" s="18" t="n">
        <v>61.17369695</v>
      </c>
      <c r="J73" s="20" t="n">
        <v>0.60915895</v>
      </c>
      <c r="K73" s="18" t="n">
        <v>9.430390190000001</v>
      </c>
      <c r="L73" s="20" t="n">
        <v>0.45272214</v>
      </c>
      <c r="M73" s="18" t="n">
        <v>2.49669004</v>
      </c>
      <c r="N73" s="20" t="n">
        <v>0.25156774</v>
      </c>
      <c r="O73" s="18" t="s">
        <v>182</v>
      </c>
      <c r="P73" s="20" t="s">
        <v>182</v>
      </c>
      <c r="Q73" s="18" t="n">
        <v>0</v>
      </c>
      <c r="R73" s="20" t="n">
        <v>0</v>
      </c>
      <c r="S73" s="18" t="n">
        <v>0</v>
      </c>
      <c r="T73" s="20" t="n">
        <v>0</v>
      </c>
      <c r="U73" s="18" t="n">
        <v>1.50839136</v>
      </c>
      <c r="V73" s="20" t="n">
        <v>0.1987846</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(334.0/B77*100)</f>
        <v/>
      </c>
      <c r="D77" s="19" t="n">
        <v>5728</v>
      </c>
      <c r="E77" s="18" t="n">
        <v>4.85710279</v>
      </c>
      <c r="F77" s="20" t="n">
        <v>0.3101187</v>
      </c>
      <c r="G77" s="18" t="n">
        <v>12.60622873</v>
      </c>
      <c r="H77" s="20" t="n">
        <v>0.47747585</v>
      </c>
      <c r="I77" s="18" t="n">
        <v>41.24353189</v>
      </c>
      <c r="J77" s="20" t="n">
        <v>0.84441241</v>
      </c>
      <c r="K77" s="18" t="n">
        <v>17.94271815</v>
      </c>
      <c r="L77" s="20" t="n">
        <v>0.54457045</v>
      </c>
      <c r="M77" s="18" t="n">
        <v>0.99813126</v>
      </c>
      <c r="N77" s="20" t="n">
        <v>0.11831083</v>
      </c>
      <c r="O77" s="18" t="s">
        <v>182</v>
      </c>
      <c r="P77" s="20" t="s">
        <v>182</v>
      </c>
      <c r="Q77" s="18" t="n">
        <v>0</v>
      </c>
      <c r="R77" s="20" t="n">
        <v>0</v>
      </c>
      <c r="S77" s="18" t="n">
        <v>0</v>
      </c>
      <c r="T77" s="20" t="n">
        <v>0</v>
      </c>
      <c r="U77" s="18" t="n">
        <v>22.35228718</v>
      </c>
      <c r="V77" s="20" t="n">
        <v>1.09288668</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275</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29.74571324</v>
      </c>
      <c r="F7" s="20" t="n">
        <v>0.4157457</v>
      </c>
      <c r="G7" s="18" t="n">
        <v>18.52716778</v>
      </c>
      <c r="H7" s="20" t="n">
        <v>0.39493807</v>
      </c>
      <c r="I7" s="18" t="n">
        <v>47.99576341</v>
      </c>
      <c r="J7" s="20" t="n">
        <v>0.47326365</v>
      </c>
      <c r="K7" s="18" t="n">
        <v>0</v>
      </c>
      <c r="L7" s="20" t="n">
        <v>0</v>
      </c>
      <c r="M7" s="18" t="s">
        <v>182</v>
      </c>
      <c r="N7" s="20" t="s">
        <v>182</v>
      </c>
      <c r="O7" s="18" t="n">
        <v>0</v>
      </c>
      <c r="P7" s="20" t="n">
        <v>0</v>
      </c>
      <c r="Q7" s="18" t="n">
        <v>0</v>
      </c>
      <c r="R7" s="20" t="n">
        <v>0</v>
      </c>
      <c r="S7" s="18" t="n">
        <v>3.73135557</v>
      </c>
      <c r="T7" s="20" t="n">
        <v>0.24272783</v>
      </c>
    </row>
    <row r="8" spans="1:20">
      <c r="A8" s="15" t="s">
        <v>183</v>
      </c>
      <c r="B8" s="17" t="n">
        <v>7007</v>
      </c>
      <c r="C8" s="18">
        <f>(121.0/B8*100)</f>
        <v/>
      </c>
      <c r="D8" s="19" t="n">
        <v>6886</v>
      </c>
      <c r="E8" s="18" t="n">
        <v>17.06749065</v>
      </c>
      <c r="F8" s="20" t="n">
        <v>0.65277782</v>
      </c>
      <c r="G8" s="18" t="n">
        <v>23.30884655</v>
      </c>
      <c r="H8" s="20" t="n">
        <v>0.6245648</v>
      </c>
      <c r="I8" s="18" t="n">
        <v>55.21124569</v>
      </c>
      <c r="J8" s="20" t="n">
        <v>0.67678708</v>
      </c>
      <c r="K8" s="18" t="n">
        <v>0</v>
      </c>
      <c r="L8" s="20" t="n">
        <v>0</v>
      </c>
      <c r="M8" s="18" t="s">
        <v>182</v>
      </c>
      <c r="N8" s="20" t="s">
        <v>182</v>
      </c>
      <c r="O8" s="18" t="n">
        <v>0.48076987</v>
      </c>
      <c r="P8" s="20" t="n">
        <v>0.11842893</v>
      </c>
      <c r="Q8" s="18" t="n">
        <v>0</v>
      </c>
      <c r="R8" s="20" t="n">
        <v>0</v>
      </c>
      <c r="S8" s="18" t="n">
        <v>3.93164724</v>
      </c>
      <c r="T8" s="20" t="n">
        <v>0.34896417</v>
      </c>
    </row>
    <row r="9" spans="1:20">
      <c r="A9" s="15" t="s">
        <v>184</v>
      </c>
      <c r="B9" s="17" t="n">
        <v>9651</v>
      </c>
      <c r="C9" s="18">
        <f>(461.0/B9*100)</f>
        <v/>
      </c>
      <c r="D9" s="19" t="n">
        <v>9190</v>
      </c>
      <c r="E9" s="18" t="n">
        <v>24.77317642</v>
      </c>
      <c r="F9" s="20" t="n">
        <v>0.55101547</v>
      </c>
      <c r="G9" s="18" t="n">
        <v>24.98144203</v>
      </c>
      <c r="H9" s="20" t="n">
        <v>0.41317599</v>
      </c>
      <c r="I9" s="18" t="n">
        <v>42.28607961</v>
      </c>
      <c r="J9" s="20" t="n">
        <v>0.6356085299999999</v>
      </c>
      <c r="K9" s="18" t="n">
        <v>0</v>
      </c>
      <c r="L9" s="20" t="n">
        <v>0</v>
      </c>
      <c r="M9" s="18" t="s">
        <v>182</v>
      </c>
      <c r="N9" s="20" t="s">
        <v>182</v>
      </c>
      <c r="O9" s="18" t="n">
        <v>3.12314946</v>
      </c>
      <c r="P9" s="20" t="n">
        <v>0.55873643</v>
      </c>
      <c r="Q9" s="18" t="n">
        <v>0</v>
      </c>
      <c r="R9" s="20" t="n">
        <v>0</v>
      </c>
      <c r="S9" s="18" t="n">
        <v>4.83615248</v>
      </c>
      <c r="T9" s="20" t="n">
        <v>0.37558085</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31.17709088</v>
      </c>
      <c r="F11" s="20" t="n">
        <v>0.6262574</v>
      </c>
      <c r="G11" s="18" t="n">
        <v>15.63610003</v>
      </c>
      <c r="H11" s="20" t="n">
        <v>0.5297544</v>
      </c>
      <c r="I11" s="18" t="n">
        <v>49.64677722</v>
      </c>
      <c r="J11" s="20" t="n">
        <v>0.76028426</v>
      </c>
      <c r="K11" s="18" t="n">
        <v>0</v>
      </c>
      <c r="L11" s="20" t="n">
        <v>0</v>
      </c>
      <c r="M11" s="18" t="s">
        <v>182</v>
      </c>
      <c r="N11" s="20" t="s">
        <v>182</v>
      </c>
      <c r="O11" s="18" t="n">
        <v>0</v>
      </c>
      <c r="P11" s="20" t="n">
        <v>0</v>
      </c>
      <c r="Q11" s="18" t="n">
        <v>0</v>
      </c>
      <c r="R11" s="20" t="n">
        <v>0</v>
      </c>
      <c r="S11" s="18" t="n">
        <v>3.54003188</v>
      </c>
      <c r="T11" s="20" t="n">
        <v>0.33084959</v>
      </c>
    </row>
    <row r="12" spans="1:20">
      <c r="A12" s="15" t="s">
        <v>187</v>
      </c>
      <c r="B12" s="17" t="n">
        <v>6894</v>
      </c>
      <c r="C12" s="18">
        <f>(124.0/B12*100)</f>
        <v/>
      </c>
      <c r="D12" s="19" t="n">
        <v>6770</v>
      </c>
      <c r="E12" s="18" t="n">
        <v>31.37443141</v>
      </c>
      <c r="F12" s="20" t="n">
        <v>0.68782292</v>
      </c>
      <c r="G12" s="18" t="n">
        <v>26.45936301</v>
      </c>
      <c r="H12" s="20" t="n">
        <v>0.5876325</v>
      </c>
      <c r="I12" s="18" t="n">
        <v>36.37100252</v>
      </c>
      <c r="J12" s="20" t="n">
        <v>0.69447409</v>
      </c>
      <c r="K12" s="18" t="n">
        <v>0</v>
      </c>
      <c r="L12" s="20" t="n">
        <v>0</v>
      </c>
      <c r="M12" s="18" t="s">
        <v>182</v>
      </c>
      <c r="N12" s="20" t="s">
        <v>182</v>
      </c>
      <c r="O12" s="18" t="n">
        <v>2.3741744</v>
      </c>
      <c r="P12" s="20" t="n">
        <v>0.59797428</v>
      </c>
      <c r="Q12" s="18" t="n">
        <v>0</v>
      </c>
      <c r="R12" s="20" t="n">
        <v>0</v>
      </c>
      <c r="S12" s="18" t="n">
        <v>3.42102866</v>
      </c>
      <c r="T12" s="20" t="n">
        <v>0.35620415</v>
      </c>
    </row>
    <row r="13" spans="1:20">
      <c r="A13" s="15" t="s">
        <v>188</v>
      </c>
      <c r="B13" s="17" t="n">
        <v>7161</v>
      </c>
      <c r="C13" s="18">
        <f>(300.0/B13*100)</f>
        <v/>
      </c>
      <c r="D13" s="19" t="n">
        <v>6861</v>
      </c>
      <c r="E13" s="18" t="n">
        <v>17.52303146</v>
      </c>
      <c r="F13" s="20" t="n">
        <v>0.59191879</v>
      </c>
      <c r="G13" s="18" t="n">
        <v>22.63334735</v>
      </c>
      <c r="H13" s="20" t="n">
        <v>0.60222882</v>
      </c>
      <c r="I13" s="18" t="n">
        <v>50.78968326</v>
      </c>
      <c r="J13" s="20" t="n">
        <v>0.82288578</v>
      </c>
      <c r="K13" s="18" t="n">
        <v>0</v>
      </c>
      <c r="L13" s="20" t="n">
        <v>0</v>
      </c>
      <c r="M13" s="18" t="s">
        <v>182</v>
      </c>
      <c r="N13" s="20" t="s">
        <v>182</v>
      </c>
      <c r="O13" s="18" t="n">
        <v>4.18241901</v>
      </c>
      <c r="P13" s="20" t="n">
        <v>0.48047642</v>
      </c>
      <c r="Q13" s="18" t="n">
        <v>0</v>
      </c>
      <c r="R13" s="20" t="n">
        <v>0</v>
      </c>
      <c r="S13" s="18" t="n">
        <v>4.87151892</v>
      </c>
      <c r="T13" s="20" t="n">
        <v>0.37653644</v>
      </c>
    </row>
    <row r="14" spans="1:20">
      <c r="A14" s="15" t="s">
        <v>189</v>
      </c>
      <c r="B14" s="17" t="n">
        <v>5587</v>
      </c>
      <c r="C14" s="18">
        <f>(183.0/B14*100)</f>
        <v/>
      </c>
      <c r="D14" s="19" t="n">
        <v>5404</v>
      </c>
      <c r="E14" s="18" t="n">
        <v>34.10040073</v>
      </c>
      <c r="F14" s="20" t="n">
        <v>0.73049951</v>
      </c>
      <c r="G14" s="18" t="n">
        <v>33.02050778</v>
      </c>
      <c r="H14" s="20" t="n">
        <v>0.76361786</v>
      </c>
      <c r="I14" s="18" t="n">
        <v>31.3518308</v>
      </c>
      <c r="J14" s="20" t="n">
        <v>0.67487935</v>
      </c>
      <c r="K14" s="18" t="n">
        <v>0</v>
      </c>
      <c r="L14" s="20" t="n">
        <v>0</v>
      </c>
      <c r="M14" s="18" t="s">
        <v>182</v>
      </c>
      <c r="N14" s="20" t="s">
        <v>182</v>
      </c>
      <c r="O14" s="18" t="n">
        <v>0</v>
      </c>
      <c r="P14" s="20" t="n">
        <v>0</v>
      </c>
      <c r="Q14" s="18" t="n">
        <v>0</v>
      </c>
      <c r="R14" s="20" t="n">
        <v>0</v>
      </c>
      <c r="S14" s="18" t="n">
        <v>1.52726068</v>
      </c>
      <c r="T14" s="20" t="n">
        <v>0.22849456</v>
      </c>
    </row>
    <row r="15" spans="1:20">
      <c r="A15" s="15" t="s">
        <v>190</v>
      </c>
      <c r="B15" s="17" t="n">
        <v>5882</v>
      </c>
      <c r="C15" s="18">
        <f>(127.0/B15*100)</f>
        <v/>
      </c>
      <c r="D15" s="19" t="n">
        <v>5755</v>
      </c>
      <c r="E15" s="18" t="n">
        <v>28.58515101</v>
      </c>
      <c r="F15" s="20" t="n">
        <v>0.72963827</v>
      </c>
      <c r="G15" s="18" t="n">
        <v>36.60921432</v>
      </c>
      <c r="H15" s="20" t="n">
        <v>0.70924078</v>
      </c>
      <c r="I15" s="18" t="n">
        <v>31.21845102</v>
      </c>
      <c r="J15" s="20" t="n">
        <v>0.82474353</v>
      </c>
      <c r="K15" s="18" t="n">
        <v>0</v>
      </c>
      <c r="L15" s="20" t="n">
        <v>0</v>
      </c>
      <c r="M15" s="18" t="s">
        <v>182</v>
      </c>
      <c r="N15" s="20" t="s">
        <v>182</v>
      </c>
      <c r="O15" s="18" t="n">
        <v>1.02562574</v>
      </c>
      <c r="P15" s="20" t="n">
        <v>0.45962649</v>
      </c>
      <c r="Q15" s="18" t="n">
        <v>0</v>
      </c>
      <c r="R15" s="20" t="n">
        <v>0</v>
      </c>
      <c r="S15" s="18" t="n">
        <v>2.56155791</v>
      </c>
      <c r="T15" s="20" t="n">
        <v>0.27888161</v>
      </c>
    </row>
    <row r="16" spans="1:20">
      <c r="A16" s="15" t="s">
        <v>191</v>
      </c>
      <c r="B16" s="17" t="n">
        <v>6108</v>
      </c>
      <c r="C16" s="18">
        <f>(235.0/B16*100)</f>
        <v/>
      </c>
      <c r="D16" s="19" t="n">
        <v>5873</v>
      </c>
      <c r="E16" s="18" t="n">
        <v>31.00546627</v>
      </c>
      <c r="F16" s="20" t="n">
        <v>0.70768223</v>
      </c>
      <c r="G16" s="18" t="n">
        <v>14.42733295</v>
      </c>
      <c r="H16" s="20" t="n">
        <v>0.48034402</v>
      </c>
      <c r="I16" s="18" t="n">
        <v>49.09038232</v>
      </c>
      <c r="J16" s="20" t="n">
        <v>0.73658119</v>
      </c>
      <c r="K16" s="18" t="n">
        <v>0</v>
      </c>
      <c r="L16" s="20" t="n">
        <v>0</v>
      </c>
      <c r="M16" s="18" t="s">
        <v>182</v>
      </c>
      <c r="N16" s="20" t="s">
        <v>182</v>
      </c>
      <c r="O16" s="18" t="n">
        <v>0</v>
      </c>
      <c r="P16" s="20" t="n">
        <v>0</v>
      </c>
      <c r="Q16" s="18" t="n">
        <v>0</v>
      </c>
      <c r="R16" s="20" t="n">
        <v>0</v>
      </c>
      <c r="S16" s="18" t="n">
        <v>5.47681847</v>
      </c>
      <c r="T16" s="20" t="n">
        <v>0.46593911</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40.47063136</v>
      </c>
      <c r="F18" s="20" t="n">
        <v>0.92988443</v>
      </c>
      <c r="G18" s="18" t="n">
        <v>26.88199563</v>
      </c>
      <c r="H18" s="20" t="n">
        <v>0.81045108</v>
      </c>
      <c r="I18" s="18" t="n">
        <v>28.44460894</v>
      </c>
      <c r="J18" s="20" t="n">
        <v>0.67078648</v>
      </c>
      <c r="K18" s="18" t="n">
        <v>0</v>
      </c>
      <c r="L18" s="20" t="n">
        <v>0</v>
      </c>
      <c r="M18" s="18" t="s">
        <v>182</v>
      </c>
      <c r="N18" s="20" t="s">
        <v>182</v>
      </c>
      <c r="O18" s="18" t="n">
        <v>0</v>
      </c>
      <c r="P18" s="20" t="n">
        <v>0</v>
      </c>
      <c r="Q18" s="18" t="n">
        <v>0</v>
      </c>
      <c r="R18" s="20" t="n">
        <v>0</v>
      </c>
      <c r="S18" s="18" t="n">
        <v>4.20276407</v>
      </c>
      <c r="T18" s="20" t="n">
        <v>0.51010509</v>
      </c>
    </row>
    <row r="19" spans="1:20">
      <c r="A19" s="15" t="s">
        <v>194</v>
      </c>
      <c r="B19" s="17" t="n">
        <v>5658</v>
      </c>
      <c r="C19" s="18">
        <f>(120.0/B19*100)</f>
        <v/>
      </c>
      <c r="D19" s="19" t="n">
        <v>5538</v>
      </c>
      <c r="E19" s="18" t="n">
        <v>53.68173757</v>
      </c>
      <c r="F19" s="20" t="n">
        <v>0.94422764</v>
      </c>
      <c r="G19" s="18" t="n">
        <v>24.15779736</v>
      </c>
      <c r="H19" s="20" t="n">
        <v>0.70938918</v>
      </c>
      <c r="I19" s="18" t="n">
        <v>19.3971877</v>
      </c>
      <c r="J19" s="20" t="n">
        <v>0.66226142</v>
      </c>
      <c r="K19" s="18" t="n">
        <v>0</v>
      </c>
      <c r="L19" s="20" t="n">
        <v>0</v>
      </c>
      <c r="M19" s="18" t="s">
        <v>182</v>
      </c>
      <c r="N19" s="20" t="s">
        <v>182</v>
      </c>
      <c r="O19" s="18" t="n">
        <v>0</v>
      </c>
      <c r="P19" s="20" t="n">
        <v>0</v>
      </c>
      <c r="Q19" s="18" t="n">
        <v>0</v>
      </c>
      <c r="R19" s="20" t="n">
        <v>0</v>
      </c>
      <c r="S19" s="18" t="n">
        <v>2.76327737</v>
      </c>
      <c r="T19" s="20" t="n">
        <v>0.34436992</v>
      </c>
    </row>
    <row r="20" spans="1:20">
      <c r="A20" s="15" t="s">
        <v>195</v>
      </c>
      <c r="B20" s="17" t="n">
        <v>3371</v>
      </c>
      <c r="C20" s="18">
        <f>(81.0/B20*100)</f>
        <v/>
      </c>
      <c r="D20" s="19" t="n">
        <v>3290</v>
      </c>
      <c r="E20" s="18" t="n">
        <v>29.89296395</v>
      </c>
      <c r="F20" s="20" t="n">
        <v>0.69975769</v>
      </c>
      <c r="G20" s="18" t="n">
        <v>30.77681736</v>
      </c>
      <c r="H20" s="20" t="n">
        <v>0.8208089200000001</v>
      </c>
      <c r="I20" s="18" t="n">
        <v>37.02361792</v>
      </c>
      <c r="J20" s="20" t="n">
        <v>0.82568707</v>
      </c>
      <c r="K20" s="18" t="n">
        <v>0</v>
      </c>
      <c r="L20" s="20" t="n">
        <v>0</v>
      </c>
      <c r="M20" s="18" t="s">
        <v>182</v>
      </c>
      <c r="N20" s="20" t="s">
        <v>182</v>
      </c>
      <c r="O20" s="18" t="n">
        <v>0</v>
      </c>
      <c r="P20" s="20" t="n">
        <v>0</v>
      </c>
      <c r="Q20" s="18" t="n">
        <v>0</v>
      </c>
      <c r="R20" s="20" t="n">
        <v>0</v>
      </c>
      <c r="S20" s="18" t="n">
        <v>2.30660077</v>
      </c>
      <c r="T20" s="20" t="n">
        <v>0.25126719</v>
      </c>
    </row>
    <row r="21" spans="1:20">
      <c r="A21" s="15" t="s">
        <v>196</v>
      </c>
      <c r="B21" s="17" t="n">
        <v>5741</v>
      </c>
      <c r="C21" s="18">
        <f>(72.0/B21*100)</f>
        <v/>
      </c>
      <c r="D21" s="19" t="n">
        <v>5669</v>
      </c>
      <c r="E21" s="18" t="n">
        <v>24.97041079</v>
      </c>
      <c r="F21" s="20" t="n">
        <v>0.71785373</v>
      </c>
      <c r="G21" s="18" t="n">
        <v>32.2037454</v>
      </c>
      <c r="H21" s="20" t="n">
        <v>0.745692</v>
      </c>
      <c r="I21" s="18" t="n">
        <v>40.46718827</v>
      </c>
      <c r="J21" s="20" t="n">
        <v>0.73840434</v>
      </c>
      <c r="K21" s="18" t="n">
        <v>0</v>
      </c>
      <c r="L21" s="20" t="n">
        <v>0</v>
      </c>
      <c r="M21" s="18" t="s">
        <v>182</v>
      </c>
      <c r="N21" s="20" t="s">
        <v>182</v>
      </c>
      <c r="O21" s="18" t="n">
        <v>0</v>
      </c>
      <c r="P21" s="20" t="n">
        <v>0</v>
      </c>
      <c r="Q21" s="18" t="n">
        <v>0</v>
      </c>
      <c r="R21" s="20" t="n">
        <v>0</v>
      </c>
      <c r="S21" s="18" t="n">
        <v>2.35865554</v>
      </c>
      <c r="T21" s="20" t="n">
        <v>0.21254176</v>
      </c>
    </row>
    <row r="22" spans="1:20">
      <c r="A22" s="15" t="s">
        <v>197</v>
      </c>
      <c r="B22" s="17" t="n">
        <v>6598</v>
      </c>
      <c r="C22" s="18">
        <f>(93.0/B22*100)</f>
        <v/>
      </c>
      <c r="D22" s="19" t="n">
        <v>6505</v>
      </c>
      <c r="E22" s="18" t="n">
        <v>29.50608113</v>
      </c>
      <c r="F22" s="20" t="n">
        <v>1.45696996</v>
      </c>
      <c r="G22" s="18" t="n">
        <v>15.87966739</v>
      </c>
      <c r="H22" s="20" t="n">
        <v>0.58419508</v>
      </c>
      <c r="I22" s="18" t="n">
        <v>39.51907273</v>
      </c>
      <c r="J22" s="20" t="n">
        <v>1.05658144</v>
      </c>
      <c r="K22" s="18" t="n">
        <v>0</v>
      </c>
      <c r="L22" s="20" t="n">
        <v>0</v>
      </c>
      <c r="M22" s="18" t="s">
        <v>182</v>
      </c>
      <c r="N22" s="20" t="s">
        <v>182</v>
      </c>
      <c r="O22" s="18" t="n">
        <v>10.37230352</v>
      </c>
      <c r="P22" s="20" t="n">
        <v>1.33980924</v>
      </c>
      <c r="Q22" s="18" t="n">
        <v>0</v>
      </c>
      <c r="R22" s="20" t="n">
        <v>0</v>
      </c>
      <c r="S22" s="18" t="n">
        <v>4.72287523</v>
      </c>
      <c r="T22" s="20" t="n">
        <v>0.49373227</v>
      </c>
    </row>
    <row r="23" spans="1:20">
      <c r="A23" s="15" t="s">
        <v>198</v>
      </c>
      <c r="B23" s="17" t="n">
        <v>11583</v>
      </c>
      <c r="C23" s="18">
        <f>(499.0/B23*100)</f>
        <v/>
      </c>
      <c r="D23" s="19" t="n">
        <v>11084</v>
      </c>
      <c r="E23" s="18" t="n">
        <v>32.77548067</v>
      </c>
      <c r="F23" s="20" t="n">
        <v>0.75221893</v>
      </c>
      <c r="G23" s="18" t="n">
        <v>21.81173902</v>
      </c>
      <c r="H23" s="20" t="n">
        <v>0.56179355</v>
      </c>
      <c r="I23" s="18" t="n">
        <v>42.01310011</v>
      </c>
      <c r="J23" s="20" t="n">
        <v>0.67335802</v>
      </c>
      <c r="K23" s="18" t="n">
        <v>0</v>
      </c>
      <c r="L23" s="20" t="n">
        <v>0</v>
      </c>
      <c r="M23" s="18" t="s">
        <v>182</v>
      </c>
      <c r="N23" s="20" t="s">
        <v>182</v>
      </c>
      <c r="O23" s="18" t="n">
        <v>0</v>
      </c>
      <c r="P23" s="20" t="n">
        <v>0</v>
      </c>
      <c r="Q23" s="18" t="n">
        <v>0</v>
      </c>
      <c r="R23" s="20" t="n">
        <v>0</v>
      </c>
      <c r="S23" s="18" t="n">
        <v>3.3996802</v>
      </c>
      <c r="T23" s="20" t="n">
        <v>0.3900525</v>
      </c>
    </row>
    <row r="24" spans="1:20">
      <c r="A24" s="15" t="s">
        <v>199</v>
      </c>
      <c r="B24" s="17" t="n">
        <v>6647</v>
      </c>
      <c r="C24" s="18">
        <f>(13.0/B24*100)</f>
        <v/>
      </c>
      <c r="D24" s="19" t="n">
        <v>6634</v>
      </c>
      <c r="E24" s="18" t="n">
        <v>31.02427531</v>
      </c>
      <c r="F24" s="20" t="n">
        <v>0.74031588</v>
      </c>
      <c r="G24" s="18" t="n">
        <v>20.12200807</v>
      </c>
      <c r="H24" s="20" t="n">
        <v>0.51550531</v>
      </c>
      <c r="I24" s="18" t="n">
        <v>47.2153675</v>
      </c>
      <c r="J24" s="20" t="n">
        <v>0.78824093</v>
      </c>
      <c r="K24" s="18" t="n">
        <v>0</v>
      </c>
      <c r="L24" s="20" t="n">
        <v>0</v>
      </c>
      <c r="M24" s="18" t="s">
        <v>182</v>
      </c>
      <c r="N24" s="20" t="s">
        <v>182</v>
      </c>
      <c r="O24" s="18" t="n">
        <v>0</v>
      </c>
      <c r="P24" s="20" t="n">
        <v>0</v>
      </c>
      <c r="Q24" s="18" t="n">
        <v>0</v>
      </c>
      <c r="R24" s="20" t="n">
        <v>0</v>
      </c>
      <c r="S24" s="18" t="n">
        <v>1.63834912</v>
      </c>
      <c r="T24" s="20" t="n">
        <v>0.23040248</v>
      </c>
    </row>
    <row r="25" spans="1:20">
      <c r="A25" s="15" t="s">
        <v>200</v>
      </c>
      <c r="B25" s="17" t="n">
        <v>5581</v>
      </c>
      <c r="C25" s="18">
        <f>(28.0/B25*100)</f>
        <v/>
      </c>
      <c r="D25" s="19" t="n">
        <v>5553</v>
      </c>
      <c r="E25" s="18" t="n">
        <v>28.8536623</v>
      </c>
      <c r="F25" s="20" t="n">
        <v>0.79612648</v>
      </c>
      <c r="G25" s="18" t="n">
        <v>23.59045155</v>
      </c>
      <c r="H25" s="20" t="n">
        <v>0.49796656</v>
      </c>
      <c r="I25" s="18" t="n">
        <v>46.38323064</v>
      </c>
      <c r="J25" s="20" t="n">
        <v>0.8020088</v>
      </c>
      <c r="K25" s="18" t="n">
        <v>0</v>
      </c>
      <c r="L25" s="20" t="n">
        <v>0</v>
      </c>
      <c r="M25" s="18" t="s">
        <v>182</v>
      </c>
      <c r="N25" s="20" t="s">
        <v>182</v>
      </c>
      <c r="O25" s="18" t="n">
        <v>0</v>
      </c>
      <c r="P25" s="20" t="n">
        <v>0</v>
      </c>
      <c r="Q25" s="18" t="n">
        <v>0</v>
      </c>
      <c r="R25" s="20" t="n">
        <v>0</v>
      </c>
      <c r="S25" s="18" t="n">
        <v>1.17265551</v>
      </c>
      <c r="T25" s="20" t="n">
        <v>0.15295363</v>
      </c>
    </row>
    <row r="26" spans="1:20">
      <c r="A26" s="15" t="s">
        <v>201</v>
      </c>
      <c r="B26" s="17" t="n">
        <v>4869</v>
      </c>
      <c r="C26" s="18">
        <f>(95.0/B26*100)</f>
        <v/>
      </c>
      <c r="D26" s="19" t="n">
        <v>4774</v>
      </c>
      <c r="E26" s="18" t="n">
        <v>36.4832795</v>
      </c>
      <c r="F26" s="20" t="n">
        <v>0.72570399</v>
      </c>
      <c r="G26" s="18" t="n">
        <v>30.45242731</v>
      </c>
      <c r="H26" s="20" t="n">
        <v>0.65250606</v>
      </c>
      <c r="I26" s="18" t="n">
        <v>30.99556507</v>
      </c>
      <c r="J26" s="20" t="n">
        <v>0.6954938899999999</v>
      </c>
      <c r="K26" s="18" t="n">
        <v>0</v>
      </c>
      <c r="L26" s="20" t="n">
        <v>0</v>
      </c>
      <c r="M26" s="18" t="s">
        <v>182</v>
      </c>
      <c r="N26" s="20" t="s">
        <v>182</v>
      </c>
      <c r="O26" s="18" t="n">
        <v>0</v>
      </c>
      <c r="P26" s="20" t="n">
        <v>0</v>
      </c>
      <c r="Q26" s="18" t="n">
        <v>0</v>
      </c>
      <c r="R26" s="20" t="n">
        <v>0</v>
      </c>
      <c r="S26" s="18" t="n">
        <v>2.06872811</v>
      </c>
      <c r="T26" s="20" t="n">
        <v>0.22561984</v>
      </c>
    </row>
    <row r="27" spans="1:20">
      <c r="A27" s="15" t="s">
        <v>202</v>
      </c>
      <c r="B27" s="17" t="n">
        <v>5299</v>
      </c>
      <c r="C27" s="18">
        <f>(154.0/B27*100)</f>
        <v/>
      </c>
      <c r="D27" s="19" t="n">
        <v>5145</v>
      </c>
      <c r="E27" s="18" t="n">
        <v>33.96485256</v>
      </c>
      <c r="F27" s="20" t="n">
        <v>0.57744405</v>
      </c>
      <c r="G27" s="18" t="n">
        <v>22.13765462</v>
      </c>
      <c r="H27" s="20" t="n">
        <v>0.55049196</v>
      </c>
      <c r="I27" s="18" t="n">
        <v>38.24210352</v>
      </c>
      <c r="J27" s="20" t="n">
        <v>0.68851773</v>
      </c>
      <c r="K27" s="18" t="n">
        <v>0</v>
      </c>
      <c r="L27" s="20" t="n">
        <v>0</v>
      </c>
      <c r="M27" s="18" t="s">
        <v>182</v>
      </c>
      <c r="N27" s="20" t="s">
        <v>182</v>
      </c>
      <c r="O27" s="18" t="n">
        <v>0</v>
      </c>
      <c r="P27" s="20" t="n">
        <v>0</v>
      </c>
      <c r="Q27" s="18" t="n">
        <v>0</v>
      </c>
      <c r="R27" s="20" t="n">
        <v>0</v>
      </c>
      <c r="S27" s="18" t="n">
        <v>5.6553893</v>
      </c>
      <c r="T27" s="20" t="n">
        <v>0.29566121</v>
      </c>
    </row>
    <row r="28" spans="1:20">
      <c r="A28" s="15" t="s">
        <v>203</v>
      </c>
      <c r="B28" s="17" t="n">
        <v>7568</v>
      </c>
      <c r="C28" s="18">
        <f>(120.0/B28*100)</f>
        <v/>
      </c>
      <c r="D28" s="19" t="n">
        <v>7448</v>
      </c>
      <c r="E28" s="18" t="n">
        <v>34.62527069</v>
      </c>
      <c r="F28" s="20" t="n">
        <v>0.70256746</v>
      </c>
      <c r="G28" s="18" t="n">
        <v>21.41206155</v>
      </c>
      <c r="H28" s="20" t="n">
        <v>0.53557588</v>
      </c>
      <c r="I28" s="18" t="n">
        <v>42.00303503</v>
      </c>
      <c r="J28" s="20" t="n">
        <v>0.63797852</v>
      </c>
      <c r="K28" s="18" t="n">
        <v>0</v>
      </c>
      <c r="L28" s="20" t="n">
        <v>0</v>
      </c>
      <c r="M28" s="18" t="s">
        <v>182</v>
      </c>
      <c r="N28" s="20" t="s">
        <v>182</v>
      </c>
      <c r="O28" s="18" t="n">
        <v>0</v>
      </c>
      <c r="P28" s="20" t="n">
        <v>0</v>
      </c>
      <c r="Q28" s="18" t="n">
        <v>0</v>
      </c>
      <c r="R28" s="20" t="n">
        <v>0</v>
      </c>
      <c r="S28" s="18" t="n">
        <v>1.95963273</v>
      </c>
      <c r="T28" s="20" t="n">
        <v>0.21917559</v>
      </c>
    </row>
    <row r="29" spans="1:20">
      <c r="A29" s="15" t="s">
        <v>204</v>
      </c>
      <c r="B29" s="17" t="n">
        <v>5385</v>
      </c>
      <c r="C29" s="18">
        <f>(35.0/B29*100)</f>
        <v/>
      </c>
      <c r="D29" s="19" t="n">
        <v>5350</v>
      </c>
      <c r="E29" s="18" t="n">
        <v>18.72454815</v>
      </c>
      <c r="F29" s="20" t="n">
        <v>0.57214155</v>
      </c>
      <c r="G29" s="18" t="n">
        <v>32.46747303</v>
      </c>
      <c r="H29" s="20" t="n">
        <v>0.67330495</v>
      </c>
      <c r="I29" s="18" t="n">
        <v>44.25193684</v>
      </c>
      <c r="J29" s="20" t="n">
        <v>0.6695640899999999</v>
      </c>
      <c r="K29" s="18" t="n">
        <v>0</v>
      </c>
      <c r="L29" s="20" t="n">
        <v>0</v>
      </c>
      <c r="M29" s="18" t="s">
        <v>182</v>
      </c>
      <c r="N29" s="20" t="s">
        <v>182</v>
      </c>
      <c r="O29" s="18" t="n">
        <v>2.76879651</v>
      </c>
      <c r="P29" s="20" t="n">
        <v>0.24146554</v>
      </c>
      <c r="Q29" s="18" t="n">
        <v>0</v>
      </c>
      <c r="R29" s="20" t="n">
        <v>0</v>
      </c>
      <c r="S29" s="18" t="n">
        <v>1.78724547</v>
      </c>
      <c r="T29" s="20" t="n">
        <v>0.19311276</v>
      </c>
    </row>
    <row r="30" spans="1:20">
      <c r="A30" s="15" t="s">
        <v>205</v>
      </c>
      <c r="B30" s="17" t="n">
        <v>4520</v>
      </c>
      <c r="C30" s="18">
        <f>(497.0/B30*100)</f>
        <v/>
      </c>
      <c r="D30" s="19" t="n">
        <v>4023</v>
      </c>
      <c r="E30" s="18" t="n">
        <v>33.31865213</v>
      </c>
      <c r="F30" s="20" t="n">
        <v>0.96244019</v>
      </c>
      <c r="G30" s="18" t="n">
        <v>20.30329664</v>
      </c>
      <c r="H30" s="20" t="n">
        <v>0.7122911200000001</v>
      </c>
      <c r="I30" s="18" t="n">
        <v>43.42948045</v>
      </c>
      <c r="J30" s="20" t="n">
        <v>0.94731506</v>
      </c>
      <c r="K30" s="18" t="n">
        <v>0</v>
      </c>
      <c r="L30" s="20" t="n">
        <v>0</v>
      </c>
      <c r="M30" s="18" t="s">
        <v>182</v>
      </c>
      <c r="N30" s="20" t="s">
        <v>182</v>
      </c>
      <c r="O30" s="18" t="n">
        <v>0</v>
      </c>
      <c r="P30" s="20" t="n">
        <v>0</v>
      </c>
      <c r="Q30" s="18" t="n">
        <v>0</v>
      </c>
      <c r="R30" s="20" t="n">
        <v>0</v>
      </c>
      <c r="S30" s="18" t="n">
        <v>2.94857078</v>
      </c>
      <c r="T30" s="20" t="n">
        <v>0.26568931</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42.66745545</v>
      </c>
      <c r="F32" s="20" t="n">
        <v>0.8123242000000001</v>
      </c>
      <c r="G32" s="18" t="n">
        <v>27.34271877</v>
      </c>
      <c r="H32" s="20" t="n">
        <v>0.7021031599999999</v>
      </c>
      <c r="I32" s="18" t="n">
        <v>28.57251201</v>
      </c>
      <c r="J32" s="20" t="n">
        <v>0.74369829</v>
      </c>
      <c r="K32" s="18" t="n">
        <v>0</v>
      </c>
      <c r="L32" s="20" t="n">
        <v>0</v>
      </c>
      <c r="M32" s="18" t="s">
        <v>182</v>
      </c>
      <c r="N32" s="20" t="s">
        <v>182</v>
      </c>
      <c r="O32" s="18" t="n">
        <v>0</v>
      </c>
      <c r="P32" s="20" t="n">
        <v>0</v>
      </c>
      <c r="Q32" s="18" t="n">
        <v>0</v>
      </c>
      <c r="R32" s="20" t="n">
        <v>0</v>
      </c>
      <c r="S32" s="18" t="n">
        <v>1.41731378</v>
      </c>
      <c r="T32" s="20" t="n">
        <v>0.19830593</v>
      </c>
    </row>
    <row r="33" spans="1:20">
      <c r="A33" s="15" t="s">
        <v>208</v>
      </c>
      <c r="B33" s="17" t="n">
        <v>7325</v>
      </c>
      <c r="C33" s="18">
        <f>(212.0/B33*100)</f>
        <v/>
      </c>
      <c r="D33" s="19" t="n">
        <v>7113</v>
      </c>
      <c r="E33" s="18" t="n">
        <v>27.29910208</v>
      </c>
      <c r="F33" s="20" t="n">
        <v>0.69867626</v>
      </c>
      <c r="G33" s="18" t="n">
        <v>30.42610559</v>
      </c>
      <c r="H33" s="20" t="n">
        <v>0.68492344</v>
      </c>
      <c r="I33" s="18" t="n">
        <v>39.6543118</v>
      </c>
      <c r="J33" s="20" t="n">
        <v>0.6687585</v>
      </c>
      <c r="K33" s="18" t="n">
        <v>0</v>
      </c>
      <c r="L33" s="20" t="n">
        <v>0</v>
      </c>
      <c r="M33" s="18" t="s">
        <v>182</v>
      </c>
      <c r="N33" s="20" t="s">
        <v>182</v>
      </c>
      <c r="O33" s="18" t="n">
        <v>0</v>
      </c>
      <c r="P33" s="20" t="n">
        <v>0</v>
      </c>
      <c r="Q33" s="18" t="n">
        <v>0</v>
      </c>
      <c r="R33" s="20" t="n">
        <v>0</v>
      </c>
      <c r="S33" s="18" t="n">
        <v>2.62048053</v>
      </c>
      <c r="T33" s="20" t="n">
        <v>0.25903781</v>
      </c>
    </row>
    <row r="34" spans="1:20">
      <c r="A34" s="15" t="s">
        <v>209</v>
      </c>
      <c r="B34" s="17" t="n">
        <v>6350</v>
      </c>
      <c r="C34" s="18">
        <f>(76.0/B34*100)</f>
        <v/>
      </c>
      <c r="D34" s="19" t="n">
        <v>6274</v>
      </c>
      <c r="E34" s="18" t="n">
        <v>36.96448939</v>
      </c>
      <c r="F34" s="20" t="n">
        <v>0.80456531</v>
      </c>
      <c r="G34" s="18" t="n">
        <v>26.43593198</v>
      </c>
      <c r="H34" s="20" t="n">
        <v>0.73272585</v>
      </c>
      <c r="I34" s="18" t="n">
        <v>29.94281114</v>
      </c>
      <c r="J34" s="20" t="n">
        <v>0.63394973</v>
      </c>
      <c r="K34" s="18" t="n">
        <v>0</v>
      </c>
      <c r="L34" s="20" t="n">
        <v>0</v>
      </c>
      <c r="M34" s="18" t="s">
        <v>182</v>
      </c>
      <c r="N34" s="20" t="s">
        <v>182</v>
      </c>
      <c r="O34" s="18" t="n">
        <v>2.57578264</v>
      </c>
      <c r="P34" s="20" t="n">
        <v>0.53468971</v>
      </c>
      <c r="Q34" s="18" t="n">
        <v>0</v>
      </c>
      <c r="R34" s="20" t="n">
        <v>0</v>
      </c>
      <c r="S34" s="18" t="n">
        <v>4.08098485</v>
      </c>
      <c r="T34" s="20" t="n">
        <v>0.39714971</v>
      </c>
    </row>
    <row r="35" spans="1:20">
      <c r="A35" s="15" t="s">
        <v>210</v>
      </c>
      <c r="B35" s="17" t="n">
        <v>6406</v>
      </c>
      <c r="C35" s="18">
        <f>(67.0/B35*100)</f>
        <v/>
      </c>
      <c r="D35" s="19" t="n">
        <v>6339</v>
      </c>
      <c r="E35" s="18" t="n">
        <v>24.99915678</v>
      </c>
      <c r="F35" s="20" t="n">
        <v>0.6534362500000001</v>
      </c>
      <c r="G35" s="18" t="n">
        <v>26.28132543</v>
      </c>
      <c r="H35" s="20" t="n">
        <v>0.73227606</v>
      </c>
      <c r="I35" s="18" t="n">
        <v>45.40618405</v>
      </c>
      <c r="J35" s="20" t="n">
        <v>0.73092934</v>
      </c>
      <c r="K35" s="18" t="n">
        <v>0</v>
      </c>
      <c r="L35" s="20" t="n">
        <v>0</v>
      </c>
      <c r="M35" s="18" t="s">
        <v>182</v>
      </c>
      <c r="N35" s="20" t="s">
        <v>182</v>
      </c>
      <c r="O35" s="18" t="n">
        <v>1.03972429</v>
      </c>
      <c r="P35" s="20" t="n">
        <v>0.05690605</v>
      </c>
      <c r="Q35" s="18" t="n">
        <v>0</v>
      </c>
      <c r="R35" s="20" t="n">
        <v>0</v>
      </c>
      <c r="S35" s="18" t="n">
        <v>2.27360946</v>
      </c>
      <c r="T35" s="20" t="n">
        <v>0.19758853</v>
      </c>
    </row>
    <row r="36" spans="1:20">
      <c r="A36" s="15" t="s">
        <v>211</v>
      </c>
      <c r="B36" s="17" t="n">
        <v>6736</v>
      </c>
      <c r="C36" s="18">
        <f>(41.0/B36*100)</f>
        <v/>
      </c>
      <c r="D36" s="19" t="n">
        <v>6695</v>
      </c>
      <c r="E36" s="18" t="n">
        <v>17.00219226</v>
      </c>
      <c r="F36" s="20" t="n">
        <v>0.49811154</v>
      </c>
      <c r="G36" s="18" t="n">
        <v>27.16483827</v>
      </c>
      <c r="H36" s="20" t="n">
        <v>0.69145101</v>
      </c>
      <c r="I36" s="18" t="n">
        <v>53.32366404</v>
      </c>
      <c r="J36" s="20" t="n">
        <v>0.64015303</v>
      </c>
      <c r="K36" s="18" t="n">
        <v>0</v>
      </c>
      <c r="L36" s="20" t="n">
        <v>0</v>
      </c>
      <c r="M36" s="18" t="s">
        <v>182</v>
      </c>
      <c r="N36" s="20" t="s">
        <v>182</v>
      </c>
      <c r="O36" s="18" t="n">
        <v>0</v>
      </c>
      <c r="P36" s="20" t="n">
        <v>0</v>
      </c>
      <c r="Q36" s="18" t="n">
        <v>0</v>
      </c>
      <c r="R36" s="20" t="n">
        <v>0</v>
      </c>
      <c r="S36" s="18" t="n">
        <v>2.50930544</v>
      </c>
      <c r="T36" s="20" t="n">
        <v>0.23699215</v>
      </c>
    </row>
    <row r="37" spans="1:20">
      <c r="A37" s="15" t="s">
        <v>212</v>
      </c>
      <c r="B37" s="17" t="n">
        <v>5458</v>
      </c>
      <c r="C37" s="18">
        <f>(223.0/B37*100)</f>
        <v/>
      </c>
      <c r="D37" s="19" t="n">
        <v>5235</v>
      </c>
      <c r="E37" s="18" t="n">
        <v>22.39049807</v>
      </c>
      <c r="F37" s="20" t="n">
        <v>0.64582366</v>
      </c>
      <c r="G37" s="18" t="n">
        <v>26.50935727</v>
      </c>
      <c r="H37" s="20" t="n">
        <v>0.7381872</v>
      </c>
      <c r="I37" s="18" t="n">
        <v>45.3354513</v>
      </c>
      <c r="J37" s="20" t="n">
        <v>0.76898415</v>
      </c>
      <c r="K37" s="18" t="n">
        <v>0</v>
      </c>
      <c r="L37" s="20" t="n">
        <v>0</v>
      </c>
      <c r="M37" s="18" t="s">
        <v>182</v>
      </c>
      <c r="N37" s="20" t="s">
        <v>182</v>
      </c>
      <c r="O37" s="18" t="n">
        <v>0</v>
      </c>
      <c r="P37" s="20" t="n">
        <v>0</v>
      </c>
      <c r="Q37" s="18" t="n">
        <v>0</v>
      </c>
      <c r="R37" s="20" t="n">
        <v>0</v>
      </c>
      <c r="S37" s="18" t="n">
        <v>5.76469335</v>
      </c>
      <c r="T37" s="20" t="n">
        <v>0.49033926</v>
      </c>
    </row>
    <row r="38" spans="1:20">
      <c r="A38" s="15" t="s">
        <v>213</v>
      </c>
      <c r="B38" s="17" t="n">
        <v>5860</v>
      </c>
      <c r="C38" s="18">
        <f>(60.0/B38*100)</f>
        <v/>
      </c>
      <c r="D38" s="19" t="n">
        <v>5800</v>
      </c>
      <c r="E38" s="18" t="n">
        <v>16.95432613</v>
      </c>
      <c r="F38" s="20" t="n">
        <v>0.74723714</v>
      </c>
      <c r="G38" s="18" t="n">
        <v>21.28110366</v>
      </c>
      <c r="H38" s="20" t="n">
        <v>0.61645306</v>
      </c>
      <c r="I38" s="18" t="n">
        <v>56.69012081</v>
      </c>
      <c r="J38" s="20" t="n">
        <v>0.83615293</v>
      </c>
      <c r="K38" s="18" t="n">
        <v>0</v>
      </c>
      <c r="L38" s="20" t="n">
        <v>0</v>
      </c>
      <c r="M38" s="18" t="s">
        <v>182</v>
      </c>
      <c r="N38" s="20" t="s">
        <v>182</v>
      </c>
      <c r="O38" s="18" t="n">
        <v>0</v>
      </c>
      <c r="P38" s="20" t="n">
        <v>0</v>
      </c>
      <c r="Q38" s="18" t="n">
        <v>0</v>
      </c>
      <c r="R38" s="20" t="n">
        <v>0</v>
      </c>
      <c r="S38" s="18" t="n">
        <v>5.0744494</v>
      </c>
      <c r="T38" s="20" t="n">
        <v>0.37507355</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24.43836162</v>
      </c>
      <c r="F40" s="20" t="n">
        <v>0.72839963</v>
      </c>
      <c r="G40" s="18" t="n">
        <v>18.36819183</v>
      </c>
      <c r="H40" s="20" t="n">
        <v>0.59301993</v>
      </c>
      <c r="I40" s="18" t="n">
        <v>45.05015712</v>
      </c>
      <c r="J40" s="20" t="n">
        <v>0.7786073100000001</v>
      </c>
      <c r="K40" s="18" t="n">
        <v>0</v>
      </c>
      <c r="L40" s="20" t="n">
        <v>0</v>
      </c>
      <c r="M40" s="18" t="s">
        <v>182</v>
      </c>
      <c r="N40" s="20" t="s">
        <v>182</v>
      </c>
      <c r="O40" s="18" t="n">
        <v>8.994221899999999</v>
      </c>
      <c r="P40" s="20" t="n">
        <v>0.20102874</v>
      </c>
      <c r="Q40" s="18" t="n">
        <v>0</v>
      </c>
      <c r="R40" s="20" t="n">
        <v>0</v>
      </c>
      <c r="S40" s="18" t="n">
        <v>3.14906752</v>
      </c>
      <c r="T40" s="20" t="n">
        <v>0.35697131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25.64863213</v>
      </c>
      <c r="F46" s="20" t="n">
        <v>0.45998572</v>
      </c>
      <c r="G46" s="18" t="n">
        <v>13.65098673</v>
      </c>
      <c r="H46" s="20" t="n">
        <v>0.40861962</v>
      </c>
      <c r="I46" s="18" t="n">
        <v>35.85261506</v>
      </c>
      <c r="J46" s="20" t="n">
        <v>0.72624884</v>
      </c>
      <c r="K46" s="18" t="n">
        <v>0</v>
      </c>
      <c r="L46" s="20" t="n">
        <v>0</v>
      </c>
      <c r="M46" s="18" t="s">
        <v>182</v>
      </c>
      <c r="N46" s="20" t="s">
        <v>182</v>
      </c>
      <c r="O46" s="18" t="n">
        <v>0</v>
      </c>
      <c r="P46" s="20" t="n">
        <v>0</v>
      </c>
      <c r="Q46" s="18" t="n">
        <v>0</v>
      </c>
      <c r="R46" s="20" t="n">
        <v>0</v>
      </c>
      <c r="S46" s="18" t="n">
        <v>24.84776608</v>
      </c>
      <c r="T46" s="20" t="n">
        <v>0.96443009</v>
      </c>
    </row>
    <row r="47" spans="1:20">
      <c r="A47" s="15" t="s">
        <v>222</v>
      </c>
      <c r="B47" s="17" t="n">
        <v>5928</v>
      </c>
      <c r="C47" s="18">
        <f>(101.0/B47*100)</f>
        <v/>
      </c>
      <c r="D47" s="19" t="n">
        <v>5827</v>
      </c>
      <c r="E47" s="18" t="n">
        <v>43.85445098</v>
      </c>
      <c r="F47" s="20" t="n">
        <v>0.7765473899999999</v>
      </c>
      <c r="G47" s="18" t="n">
        <v>20.98338881</v>
      </c>
      <c r="H47" s="20" t="n">
        <v>0.63915259</v>
      </c>
      <c r="I47" s="18" t="n">
        <v>26.24617617</v>
      </c>
      <c r="J47" s="20" t="n">
        <v>0.6767261</v>
      </c>
      <c r="K47" s="18" t="n">
        <v>0</v>
      </c>
      <c r="L47" s="20" t="n">
        <v>0</v>
      </c>
      <c r="M47" s="18" t="s">
        <v>182</v>
      </c>
      <c r="N47" s="20" t="s">
        <v>182</v>
      </c>
      <c r="O47" s="18" t="n">
        <v>0</v>
      </c>
      <c r="P47" s="20" t="n">
        <v>0</v>
      </c>
      <c r="Q47" s="18" t="n">
        <v>0</v>
      </c>
      <c r="R47" s="20" t="n">
        <v>0</v>
      </c>
      <c r="S47" s="18" t="n">
        <v>8.91598404</v>
      </c>
      <c r="T47" s="20" t="n">
        <v>0.80163689</v>
      </c>
    </row>
    <row r="48" spans="1:20">
      <c r="A48" s="15" t="s">
        <v>223</v>
      </c>
      <c r="B48" s="17" t="n">
        <v>9841</v>
      </c>
      <c r="C48" s="18">
        <f>(19.0/B48*100)</f>
        <v/>
      </c>
      <c r="D48" s="19" t="n">
        <v>9822</v>
      </c>
      <c r="E48" s="18" t="n">
        <v>26.99282391</v>
      </c>
      <c r="F48" s="20" t="n">
        <v>0.64281068</v>
      </c>
      <c r="G48" s="18" t="n">
        <v>29.64237705</v>
      </c>
      <c r="H48" s="20" t="n">
        <v>0.69598564</v>
      </c>
      <c r="I48" s="18" t="n">
        <v>41.67976595</v>
      </c>
      <c r="J48" s="20" t="n">
        <v>0.73382728</v>
      </c>
      <c r="K48" s="18" t="n">
        <v>0</v>
      </c>
      <c r="L48" s="20" t="n">
        <v>0</v>
      </c>
      <c r="M48" s="18" t="s">
        <v>182</v>
      </c>
      <c r="N48" s="20" t="s">
        <v>182</v>
      </c>
      <c r="O48" s="18" t="n">
        <v>0</v>
      </c>
      <c r="P48" s="20" t="n">
        <v>0</v>
      </c>
      <c r="Q48" s="18" t="n">
        <v>0</v>
      </c>
      <c r="R48" s="20" t="n">
        <v>0</v>
      </c>
      <c r="S48" s="18" t="n">
        <v>1.68503309</v>
      </c>
      <c r="T48" s="20" t="n">
        <v>0.43754364</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41.24535606</v>
      </c>
      <c r="F50" s="20" t="n">
        <v>0.69814147</v>
      </c>
      <c r="G50" s="18" t="n">
        <v>16.08565962</v>
      </c>
      <c r="H50" s="20" t="n">
        <v>0.38273921</v>
      </c>
      <c r="I50" s="18" t="n">
        <v>38.55043722</v>
      </c>
      <c r="J50" s="20" t="n">
        <v>0.67066963</v>
      </c>
      <c r="K50" s="18" t="n">
        <v>0</v>
      </c>
      <c r="L50" s="20" t="n">
        <v>0</v>
      </c>
      <c r="M50" s="18" t="s">
        <v>182</v>
      </c>
      <c r="N50" s="20" t="s">
        <v>182</v>
      </c>
      <c r="O50" s="18" t="n">
        <v>0</v>
      </c>
      <c r="P50" s="20" t="n">
        <v>0</v>
      </c>
      <c r="Q50" s="18" t="n">
        <v>0</v>
      </c>
      <c r="R50" s="20" t="n">
        <v>0</v>
      </c>
      <c r="S50" s="18" t="n">
        <v>4.1185471</v>
      </c>
      <c r="T50" s="20" t="n">
        <v>0.47918765</v>
      </c>
    </row>
    <row r="51" spans="1:20">
      <c r="A51" s="15" t="s">
        <v>226</v>
      </c>
      <c r="B51" s="17" t="n">
        <v>6866</v>
      </c>
      <c r="C51" s="18">
        <f>(115.0/B51*100)</f>
        <v/>
      </c>
      <c r="D51" s="19" t="n">
        <v>6751</v>
      </c>
      <c r="E51" s="18" t="n">
        <v>17.75808316</v>
      </c>
      <c r="F51" s="20" t="n">
        <v>0.54006275</v>
      </c>
      <c r="G51" s="18" t="n">
        <v>9.485767900000001</v>
      </c>
      <c r="H51" s="20" t="n">
        <v>0.45080695</v>
      </c>
      <c r="I51" s="18" t="n">
        <v>52.98234828</v>
      </c>
      <c r="J51" s="20" t="n">
        <v>1.04885715</v>
      </c>
      <c r="K51" s="18" t="n">
        <v>0</v>
      </c>
      <c r="L51" s="20" t="n">
        <v>0</v>
      </c>
      <c r="M51" s="18" t="s">
        <v>182</v>
      </c>
      <c r="N51" s="20" t="s">
        <v>182</v>
      </c>
      <c r="O51" s="18" t="n">
        <v>10.58020882</v>
      </c>
      <c r="P51" s="20" t="n">
        <v>0.61193897</v>
      </c>
      <c r="Q51" s="18" t="n">
        <v>0</v>
      </c>
      <c r="R51" s="20" t="n">
        <v>0</v>
      </c>
      <c r="S51" s="18" t="n">
        <v>9.19359184</v>
      </c>
      <c r="T51" s="20" t="n">
        <v>1.05530309</v>
      </c>
    </row>
    <row r="52" spans="1:20">
      <c r="A52" s="15" t="s">
        <v>227</v>
      </c>
      <c r="B52" s="17" t="n">
        <v>5809</v>
      </c>
      <c r="C52" s="18">
        <f>(115.0/B52*100)</f>
        <v/>
      </c>
      <c r="D52" s="19" t="n">
        <v>5694</v>
      </c>
      <c r="E52" s="18" t="n">
        <v>20.96279438</v>
      </c>
      <c r="F52" s="20" t="n">
        <v>0.6836816100000001</v>
      </c>
      <c r="G52" s="18" t="n">
        <v>28.06049052</v>
      </c>
      <c r="H52" s="20" t="n">
        <v>0.75885563</v>
      </c>
      <c r="I52" s="18" t="n">
        <v>47.5377172</v>
      </c>
      <c r="J52" s="20" t="n">
        <v>0.85563542</v>
      </c>
      <c r="K52" s="18" t="n">
        <v>0</v>
      </c>
      <c r="L52" s="20" t="n">
        <v>0</v>
      </c>
      <c r="M52" s="18" t="s">
        <v>182</v>
      </c>
      <c r="N52" s="20" t="s">
        <v>182</v>
      </c>
      <c r="O52" s="18" t="n">
        <v>0</v>
      </c>
      <c r="P52" s="20" t="n">
        <v>0</v>
      </c>
      <c r="Q52" s="18" t="n">
        <v>0</v>
      </c>
      <c r="R52" s="20" t="n">
        <v>0</v>
      </c>
      <c r="S52" s="18" t="n">
        <v>3.4389979</v>
      </c>
      <c r="T52" s="20" t="n">
        <v>0.35109515</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38.73428236</v>
      </c>
      <c r="F54" s="20" t="n">
        <v>0.89841039</v>
      </c>
      <c r="G54" s="18" t="n">
        <v>12.44907092</v>
      </c>
      <c r="H54" s="20" t="n">
        <v>0.56952172</v>
      </c>
      <c r="I54" s="18" t="n">
        <v>39.16570976</v>
      </c>
      <c r="J54" s="20" t="n">
        <v>1.05766075</v>
      </c>
      <c r="K54" s="18" t="n">
        <v>0</v>
      </c>
      <c r="L54" s="20" t="n">
        <v>0</v>
      </c>
      <c r="M54" s="18" t="s">
        <v>182</v>
      </c>
      <c r="N54" s="20" t="s">
        <v>182</v>
      </c>
      <c r="O54" s="18" t="n">
        <v>0</v>
      </c>
      <c r="P54" s="20" t="n">
        <v>0</v>
      </c>
      <c r="Q54" s="18" t="n">
        <v>0</v>
      </c>
      <c r="R54" s="20" t="n">
        <v>0</v>
      </c>
      <c r="S54" s="18" t="n">
        <v>9.650936959999999</v>
      </c>
      <c r="T54" s="20" t="n">
        <v>0.67788912</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25.30857381</v>
      </c>
      <c r="F56" s="20" t="n">
        <v>0.85826125</v>
      </c>
      <c r="G56" s="18" t="n">
        <v>25.90135812</v>
      </c>
      <c r="H56" s="20" t="n">
        <v>0.55488191</v>
      </c>
      <c r="I56" s="18" t="n">
        <v>47.54622709</v>
      </c>
      <c r="J56" s="20" t="n">
        <v>0.83625187</v>
      </c>
      <c r="K56" s="18" t="n">
        <v>0</v>
      </c>
      <c r="L56" s="20" t="n">
        <v>0</v>
      </c>
      <c r="M56" s="18" t="s">
        <v>182</v>
      </c>
      <c r="N56" s="20" t="s">
        <v>182</v>
      </c>
      <c r="O56" s="18" t="n">
        <v>0</v>
      </c>
      <c r="P56" s="20" t="n">
        <v>0</v>
      </c>
      <c r="Q56" s="18" t="n">
        <v>0</v>
      </c>
      <c r="R56" s="20" t="n">
        <v>0</v>
      </c>
      <c r="S56" s="18" t="n">
        <v>1.24384098</v>
      </c>
      <c r="T56" s="20" t="n">
        <v>0.24579518</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39.61396864</v>
      </c>
      <c r="F61" s="20" t="n">
        <v>0.74747006</v>
      </c>
      <c r="G61" s="18" t="n">
        <v>31.22466436</v>
      </c>
      <c r="H61" s="20" t="n">
        <v>0.70605984</v>
      </c>
      <c r="I61" s="18" t="n">
        <v>26.14980639</v>
      </c>
      <c r="J61" s="20" t="n">
        <v>0.69252945</v>
      </c>
      <c r="K61" s="18" t="n">
        <v>0</v>
      </c>
      <c r="L61" s="20" t="n">
        <v>0</v>
      </c>
      <c r="M61" s="18" t="s">
        <v>182</v>
      </c>
      <c r="N61" s="20" t="s">
        <v>182</v>
      </c>
      <c r="O61" s="18" t="n">
        <v>0</v>
      </c>
      <c r="P61" s="20" t="n">
        <v>0</v>
      </c>
      <c r="Q61" s="18" t="n">
        <v>0</v>
      </c>
      <c r="R61" s="20" t="n">
        <v>0</v>
      </c>
      <c r="S61" s="18" t="n">
        <v>3.01156061</v>
      </c>
      <c r="T61" s="20" t="n">
        <v>0.55714572</v>
      </c>
    </row>
    <row r="62" spans="1:20">
      <c r="A62" s="15" t="s">
        <v>237</v>
      </c>
      <c r="B62" s="17" t="n">
        <v>4476</v>
      </c>
      <c r="C62" s="18">
        <f>(5.0/B62*100)</f>
        <v/>
      </c>
      <c r="D62" s="19" t="n">
        <v>4471</v>
      </c>
      <c r="E62" s="18" t="n">
        <v>28.87740952</v>
      </c>
      <c r="F62" s="20" t="n">
        <v>0.71289884</v>
      </c>
      <c r="G62" s="18" t="n">
        <v>27.49247156</v>
      </c>
      <c r="H62" s="20" t="n">
        <v>0.66467845</v>
      </c>
      <c r="I62" s="18" t="n">
        <v>43.16093725</v>
      </c>
      <c r="J62" s="20" t="n">
        <v>0.74801719</v>
      </c>
      <c r="K62" s="18" t="n">
        <v>0</v>
      </c>
      <c r="L62" s="20" t="n">
        <v>0</v>
      </c>
      <c r="M62" s="18" t="s">
        <v>182</v>
      </c>
      <c r="N62" s="20" t="s">
        <v>182</v>
      </c>
      <c r="O62" s="18" t="n">
        <v>0</v>
      </c>
      <c r="P62" s="20" t="n">
        <v>0</v>
      </c>
      <c r="Q62" s="18" t="n">
        <v>0</v>
      </c>
      <c r="R62" s="20" t="n">
        <v>0</v>
      </c>
      <c r="S62" s="18" t="n">
        <v>0.46918167</v>
      </c>
      <c r="T62" s="20" t="n">
        <v>0.10229797</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40.31056028</v>
      </c>
      <c r="F67" s="20" t="n">
        <v>0.7167492</v>
      </c>
      <c r="G67" s="18" t="n">
        <v>21.50987887</v>
      </c>
      <c r="H67" s="20" t="n">
        <v>0.52562436</v>
      </c>
      <c r="I67" s="18" t="n">
        <v>36.68630346</v>
      </c>
      <c r="J67" s="20" t="n">
        <v>0.66227577</v>
      </c>
      <c r="K67" s="18" t="n">
        <v>0</v>
      </c>
      <c r="L67" s="20" t="n">
        <v>0</v>
      </c>
      <c r="M67" s="18" t="s">
        <v>182</v>
      </c>
      <c r="N67" s="20" t="s">
        <v>182</v>
      </c>
      <c r="O67" s="18" t="n">
        <v>0</v>
      </c>
      <c r="P67" s="20" t="n">
        <v>0</v>
      </c>
      <c r="Q67" s="18" t="n">
        <v>0</v>
      </c>
      <c r="R67" s="20" t="n">
        <v>0</v>
      </c>
      <c r="S67" s="18" t="n">
        <v>1.49325739</v>
      </c>
      <c r="T67" s="20" t="n">
        <v>0.20238693</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42.95133275</v>
      </c>
      <c r="F70" s="20" t="n">
        <v>0.94889016</v>
      </c>
      <c r="G70" s="18" t="n">
        <v>26.23678982</v>
      </c>
      <c r="H70" s="20" t="n">
        <v>0.57571575</v>
      </c>
      <c r="I70" s="18" t="n">
        <v>26.82354891</v>
      </c>
      <c r="J70" s="20" t="n">
        <v>0.70731343</v>
      </c>
      <c r="K70" s="18" t="n">
        <v>0</v>
      </c>
      <c r="L70" s="20" t="n">
        <v>0</v>
      </c>
      <c r="M70" s="18" t="s">
        <v>182</v>
      </c>
      <c r="N70" s="20" t="s">
        <v>182</v>
      </c>
      <c r="O70" s="18" t="n">
        <v>0</v>
      </c>
      <c r="P70" s="20" t="n">
        <v>0</v>
      </c>
      <c r="Q70" s="18" t="n">
        <v>0</v>
      </c>
      <c r="R70" s="20" t="n">
        <v>0</v>
      </c>
      <c r="S70" s="18" t="n">
        <v>3.98832852</v>
      </c>
      <c r="T70" s="20" t="n">
        <v>0.48954586</v>
      </c>
    </row>
    <row r="71" spans="1:20">
      <c r="A71" s="15" t="s">
        <v>246</v>
      </c>
      <c r="B71" s="17" t="n">
        <v>6115</v>
      </c>
      <c r="C71" s="18">
        <f>(105.0/B71*100)</f>
        <v/>
      </c>
      <c r="D71" s="19" t="n">
        <v>6010</v>
      </c>
      <c r="E71" s="18" t="n">
        <v>23.13726463</v>
      </c>
      <c r="F71" s="20" t="n">
        <v>0.47343377</v>
      </c>
      <c r="G71" s="18" t="n">
        <v>22.41936877</v>
      </c>
      <c r="H71" s="20" t="n">
        <v>0.59723215</v>
      </c>
      <c r="I71" s="18" t="n">
        <v>53.09669644</v>
      </c>
      <c r="J71" s="20" t="n">
        <v>0.7098980499999999</v>
      </c>
      <c r="K71" s="18" t="n">
        <v>0</v>
      </c>
      <c r="L71" s="20" t="n">
        <v>0</v>
      </c>
      <c r="M71" s="18" t="s">
        <v>182</v>
      </c>
      <c r="N71" s="20" t="s">
        <v>182</v>
      </c>
      <c r="O71" s="18" t="n">
        <v>0</v>
      </c>
      <c r="P71" s="20" t="n">
        <v>0</v>
      </c>
      <c r="Q71" s="18" t="n">
        <v>0</v>
      </c>
      <c r="R71" s="20" t="n">
        <v>0</v>
      </c>
      <c r="S71" s="18" t="n">
        <v>1.34667016</v>
      </c>
      <c r="T71" s="20" t="n">
        <v>0.14272467</v>
      </c>
    </row>
    <row r="72" spans="1:20">
      <c r="A72" s="15" t="s">
        <v>247</v>
      </c>
      <c r="B72" s="17" t="n">
        <v>7708</v>
      </c>
      <c r="C72" s="18">
        <f>(8.0/B72*100)</f>
        <v/>
      </c>
      <c r="D72" s="19" t="n">
        <v>7700</v>
      </c>
      <c r="E72" s="18" t="n">
        <v>37.20656978</v>
      </c>
      <c r="F72" s="20" t="n">
        <v>0.60287571</v>
      </c>
      <c r="G72" s="18" t="n">
        <v>19.29501457</v>
      </c>
      <c r="H72" s="20" t="n">
        <v>0.66099493</v>
      </c>
      <c r="I72" s="18" t="n">
        <v>42.89518985</v>
      </c>
      <c r="J72" s="20" t="n">
        <v>0.61132503</v>
      </c>
      <c r="K72" s="18" t="n">
        <v>0</v>
      </c>
      <c r="L72" s="20" t="n">
        <v>0</v>
      </c>
      <c r="M72" s="18" t="s">
        <v>182</v>
      </c>
      <c r="N72" s="20" t="s">
        <v>182</v>
      </c>
      <c r="O72" s="18" t="n">
        <v>0</v>
      </c>
      <c r="P72" s="20" t="n">
        <v>0</v>
      </c>
      <c r="Q72" s="18" t="n">
        <v>0</v>
      </c>
      <c r="R72" s="20" t="n">
        <v>0</v>
      </c>
      <c r="S72" s="18" t="n">
        <v>0.60322581</v>
      </c>
      <c r="T72" s="20" t="n">
        <v>0.10429045</v>
      </c>
    </row>
    <row r="73" spans="1:20">
      <c r="A73" s="15" t="s">
        <v>248</v>
      </c>
      <c r="B73" s="17" t="n">
        <v>8249</v>
      </c>
      <c r="C73" s="18">
        <f>(222.0/B73*100)</f>
        <v/>
      </c>
      <c r="D73" s="19" t="n">
        <v>8027</v>
      </c>
      <c r="E73" s="18" t="n">
        <v>55.11006557</v>
      </c>
      <c r="F73" s="20" t="n">
        <v>0.80881445</v>
      </c>
      <c r="G73" s="18" t="n">
        <v>21.4865465</v>
      </c>
      <c r="H73" s="20" t="n">
        <v>0.65029635</v>
      </c>
      <c r="I73" s="18" t="n">
        <v>22.36498938</v>
      </c>
      <c r="J73" s="20" t="n">
        <v>0.69378856</v>
      </c>
      <c r="K73" s="18" t="n">
        <v>0</v>
      </c>
      <c r="L73" s="20" t="n">
        <v>0</v>
      </c>
      <c r="M73" s="18" t="s">
        <v>182</v>
      </c>
      <c r="N73" s="20" t="s">
        <v>182</v>
      </c>
      <c r="O73" s="18" t="n">
        <v>0</v>
      </c>
      <c r="P73" s="20" t="n">
        <v>0</v>
      </c>
      <c r="Q73" s="18" t="n">
        <v>0</v>
      </c>
      <c r="R73" s="20" t="n">
        <v>0</v>
      </c>
      <c r="S73" s="18" t="n">
        <v>1.03839855</v>
      </c>
      <c r="T73" s="20" t="n">
        <v>0.16206687</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27.56360094</v>
      </c>
      <c r="F77" s="20" t="n">
        <v>0.66467791</v>
      </c>
      <c r="G77" s="18" t="n">
        <v>20.14521052</v>
      </c>
      <c r="H77" s="20" t="n">
        <v>0.60188974</v>
      </c>
      <c r="I77" s="18" t="n">
        <v>41.68481657</v>
      </c>
      <c r="J77" s="20" t="n">
        <v>0.74505372</v>
      </c>
      <c r="K77" s="18" t="n">
        <v>0</v>
      </c>
      <c r="L77" s="20" t="n">
        <v>0</v>
      </c>
      <c r="M77" s="18" t="s">
        <v>182</v>
      </c>
      <c r="N77" s="20" t="s">
        <v>182</v>
      </c>
      <c r="O77" s="18" t="n">
        <v>0</v>
      </c>
      <c r="P77" s="20" t="n">
        <v>0</v>
      </c>
      <c r="Q77" s="18" t="n">
        <v>0</v>
      </c>
      <c r="R77" s="20" t="n">
        <v>0</v>
      </c>
      <c r="S77" s="18" t="n">
        <v>10.60637197</v>
      </c>
      <c r="T77" s="20" t="n">
        <v>0.71700228</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70.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361</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(1644.0/B7*100)</f>
        <v/>
      </c>
      <c r="D7" s="19" t="n">
        <v>12886</v>
      </c>
      <c r="E7" s="18" t="n">
        <v>1.25551308</v>
      </c>
      <c r="F7" s="20" t="n">
        <v>0.1138338</v>
      </c>
      <c r="G7" s="18" t="n">
        <v>2.26166524</v>
      </c>
      <c r="H7" s="20" t="n">
        <v>0.14690772</v>
      </c>
      <c r="I7" s="18" t="n">
        <v>41.3682112</v>
      </c>
      <c r="J7" s="20" t="n">
        <v>0.5363154999999999</v>
      </c>
      <c r="K7" s="18" t="n">
        <v>42.91056431</v>
      </c>
      <c r="L7" s="20" t="n">
        <v>0.63145769</v>
      </c>
      <c r="M7" s="18" t="n">
        <v>0.70373045</v>
      </c>
      <c r="N7" s="20" t="n">
        <v>0.09185351999999999</v>
      </c>
      <c r="O7" s="18" t="s">
        <v>182</v>
      </c>
      <c r="P7" s="20" t="s">
        <v>182</v>
      </c>
      <c r="Q7" s="18" t="n">
        <v>0</v>
      </c>
      <c r="R7" s="20" t="n">
        <v>0</v>
      </c>
      <c r="S7" s="18" t="n">
        <v>0</v>
      </c>
      <c r="T7" s="20" t="n">
        <v>0</v>
      </c>
      <c r="U7" s="18" t="n">
        <v>11.50031571</v>
      </c>
      <c r="V7" s="20" t="n">
        <v>0.57602026</v>
      </c>
    </row>
    <row r="8" spans="1:22">
      <c r="A8" s="15" t="s">
        <v>183</v>
      </c>
      <c r="B8" s="17" t="n">
        <v>7007</v>
      </c>
      <c r="C8" s="18">
        <f>(253.0/B8*100)</f>
        <v/>
      </c>
      <c r="D8" s="19" t="n">
        <v>6754</v>
      </c>
      <c r="E8" s="18" t="n">
        <v>3.77979344</v>
      </c>
      <c r="F8" s="20" t="n">
        <v>0.24626648</v>
      </c>
      <c r="G8" s="18" t="n">
        <v>8.85113312</v>
      </c>
      <c r="H8" s="20" t="n">
        <v>0.38827309</v>
      </c>
      <c r="I8" s="18" t="n">
        <v>39.63272262</v>
      </c>
      <c r="J8" s="20" t="n">
        <v>0.66565226</v>
      </c>
      <c r="K8" s="18" t="n">
        <v>38.96708562</v>
      </c>
      <c r="L8" s="20" t="n">
        <v>0.709302</v>
      </c>
      <c r="M8" s="18" t="n">
        <v>0.39019213</v>
      </c>
      <c r="N8" s="20" t="n">
        <v>0.10222346</v>
      </c>
      <c r="O8" s="18" t="s">
        <v>182</v>
      </c>
      <c r="P8" s="20" t="s">
        <v>182</v>
      </c>
      <c r="Q8" s="18" t="n">
        <v>0.48972979</v>
      </c>
      <c r="R8" s="20" t="n">
        <v>0.12055389</v>
      </c>
      <c r="S8" s="18" t="n">
        <v>0</v>
      </c>
      <c r="T8" s="20" t="n">
        <v>0</v>
      </c>
      <c r="U8" s="18" t="n">
        <v>7.88934329</v>
      </c>
      <c r="V8" s="20" t="n">
        <v>0.56158213</v>
      </c>
    </row>
    <row r="9" spans="1:22">
      <c r="A9" s="15" t="s">
        <v>184</v>
      </c>
      <c r="B9" s="17" t="n">
        <v>9651</v>
      </c>
      <c r="C9" s="18">
        <f>(652.0/B9*100)</f>
        <v/>
      </c>
      <c r="D9" s="19" t="n">
        <v>8999</v>
      </c>
      <c r="E9" s="18" t="n">
        <v>1.65607123</v>
      </c>
      <c r="F9" s="20" t="n">
        <v>0.1491912</v>
      </c>
      <c r="G9" s="18" t="n">
        <v>3.96374794</v>
      </c>
      <c r="H9" s="20" t="n">
        <v>0.24132474</v>
      </c>
      <c r="I9" s="18" t="n">
        <v>51.31828939</v>
      </c>
      <c r="J9" s="20" t="n">
        <v>0.67260834</v>
      </c>
      <c r="K9" s="18" t="n">
        <v>31.64495323</v>
      </c>
      <c r="L9" s="20" t="n">
        <v>0.69299744</v>
      </c>
      <c r="M9" s="18" t="n">
        <v>0.05073041</v>
      </c>
      <c r="N9" s="20" t="n">
        <v>0.02017878</v>
      </c>
      <c r="O9" s="18" t="s">
        <v>182</v>
      </c>
      <c r="P9" s="20" t="s">
        <v>182</v>
      </c>
      <c r="Q9" s="18" t="n">
        <v>3.19694088</v>
      </c>
      <c r="R9" s="20" t="n">
        <v>0.57056106</v>
      </c>
      <c r="S9" s="18" t="n">
        <v>0</v>
      </c>
      <c r="T9" s="20" t="n">
        <v>0</v>
      </c>
      <c r="U9" s="18" t="n">
        <v>8.16926692</v>
      </c>
      <c r="V9" s="20" t="n">
        <v>0.55432432</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(171.0/B11*100)</f>
        <v/>
      </c>
      <c r="D11" s="19" t="n">
        <v>6882</v>
      </c>
      <c r="E11" s="18" t="n">
        <v>2.71733577</v>
      </c>
      <c r="F11" s="20" t="n">
        <v>0.25554681</v>
      </c>
      <c r="G11" s="18" t="n">
        <v>5.15089801</v>
      </c>
      <c r="H11" s="20" t="n">
        <v>0.37935414</v>
      </c>
      <c r="I11" s="18" t="n">
        <v>46.89814419</v>
      </c>
      <c r="J11" s="20" t="n">
        <v>0.66401527</v>
      </c>
      <c r="K11" s="18" t="n">
        <v>33.7129048</v>
      </c>
      <c r="L11" s="20" t="n">
        <v>0.74179817</v>
      </c>
      <c r="M11" s="18" t="n">
        <v>0.5164128</v>
      </c>
      <c r="N11" s="20" t="n">
        <v>0.12499369</v>
      </c>
      <c r="O11" s="18" t="s">
        <v>182</v>
      </c>
      <c r="P11" s="20" t="s">
        <v>182</v>
      </c>
      <c r="Q11" s="18" t="n">
        <v>0</v>
      </c>
      <c r="R11" s="20" t="n">
        <v>0</v>
      </c>
      <c r="S11" s="18" t="n">
        <v>0</v>
      </c>
      <c r="T11" s="20" t="n">
        <v>0</v>
      </c>
      <c r="U11" s="18" t="n">
        <v>11.00430444</v>
      </c>
      <c r="V11" s="20" t="n">
        <v>0.90993623</v>
      </c>
    </row>
    <row r="12" spans="1:22">
      <c r="A12" s="15" t="s">
        <v>187</v>
      </c>
      <c r="B12" s="17" t="n">
        <v>6894</v>
      </c>
      <c r="C12" s="18">
        <f>(128.0/B12*100)</f>
        <v/>
      </c>
      <c r="D12" s="19" t="n">
        <v>6766</v>
      </c>
      <c r="E12" s="18" t="n">
        <v>2.77151732</v>
      </c>
      <c r="F12" s="20" t="n">
        <v>0.24150919</v>
      </c>
      <c r="G12" s="18" t="n">
        <v>5.16995388</v>
      </c>
      <c r="H12" s="20" t="n">
        <v>0.32211928</v>
      </c>
      <c r="I12" s="18" t="n">
        <v>55.13665872</v>
      </c>
      <c r="J12" s="20" t="n">
        <v>0.79749222</v>
      </c>
      <c r="K12" s="18" t="n">
        <v>27.79260387</v>
      </c>
      <c r="L12" s="20" t="n">
        <v>0.59597937</v>
      </c>
      <c r="M12" s="18" t="n">
        <v>0.27950138</v>
      </c>
      <c r="N12" s="20" t="n">
        <v>0.06468574000000001</v>
      </c>
      <c r="O12" s="18" t="s">
        <v>182</v>
      </c>
      <c r="P12" s="20" t="s">
        <v>182</v>
      </c>
      <c r="Q12" s="18" t="n">
        <v>2.37582273</v>
      </c>
      <c r="R12" s="20" t="n">
        <v>0.5983856</v>
      </c>
      <c r="S12" s="18" t="n">
        <v>0</v>
      </c>
      <c r="T12" s="20" t="n">
        <v>0</v>
      </c>
      <c r="U12" s="18" t="n">
        <v>6.47394209</v>
      </c>
      <c r="V12" s="20" t="n">
        <v>0.5050540100000001</v>
      </c>
    </row>
    <row r="13" spans="1:22">
      <c r="A13" s="15" t="s">
        <v>188</v>
      </c>
      <c r="B13" s="17" t="n">
        <v>7161</v>
      </c>
      <c r="C13" s="18">
        <f>(368.0/B13*100)</f>
        <v/>
      </c>
      <c r="D13" s="19" t="n">
        <v>6793</v>
      </c>
      <c r="E13" s="18" t="n">
        <v>1.05058865</v>
      </c>
      <c r="F13" s="20" t="n">
        <v>0.12965406</v>
      </c>
      <c r="G13" s="18" t="n">
        <v>1.687452</v>
      </c>
      <c r="H13" s="20" t="n">
        <v>0.1940737</v>
      </c>
      <c r="I13" s="18" t="n">
        <v>45.73333387</v>
      </c>
      <c r="J13" s="20" t="n">
        <v>0.80259779</v>
      </c>
      <c r="K13" s="18" t="n">
        <v>40.51462363</v>
      </c>
      <c r="L13" s="20" t="n">
        <v>0.81611505</v>
      </c>
      <c r="M13" s="18" t="n">
        <v>0.21861909</v>
      </c>
      <c r="N13" s="20" t="n">
        <v>0.05282411</v>
      </c>
      <c r="O13" s="18" t="s">
        <v>182</v>
      </c>
      <c r="P13" s="20" t="s">
        <v>182</v>
      </c>
      <c r="Q13" s="18" t="n">
        <v>4.22235223</v>
      </c>
      <c r="R13" s="20" t="n">
        <v>0.48526608</v>
      </c>
      <c r="S13" s="18" t="n">
        <v>0</v>
      </c>
      <c r="T13" s="20" t="n">
        <v>0</v>
      </c>
      <c r="U13" s="18" t="n">
        <v>6.57303053</v>
      </c>
      <c r="V13" s="20" t="n">
        <v>0.60969637</v>
      </c>
    </row>
    <row r="14" spans="1:22">
      <c r="A14" s="15" t="s">
        <v>189</v>
      </c>
      <c r="B14" s="17" t="n">
        <v>5587</v>
      </c>
      <c r="C14" s="18">
        <f>(208.0/B14*100)</f>
        <v/>
      </c>
      <c r="D14" s="19" t="n">
        <v>5379</v>
      </c>
      <c r="E14" s="18" t="n">
        <v>2.43342906</v>
      </c>
      <c r="F14" s="20" t="n">
        <v>0.27870673</v>
      </c>
      <c r="G14" s="18" t="n">
        <v>5.353076</v>
      </c>
      <c r="H14" s="20" t="n">
        <v>0.34536934</v>
      </c>
      <c r="I14" s="18" t="n">
        <v>55.72662746</v>
      </c>
      <c r="J14" s="20" t="n">
        <v>0.67576032</v>
      </c>
      <c r="K14" s="18" t="n">
        <v>33.21552061</v>
      </c>
      <c r="L14" s="20" t="n">
        <v>0.65004965</v>
      </c>
      <c r="M14" s="18" t="n">
        <v>0.6165458</v>
      </c>
      <c r="N14" s="20" t="n">
        <v>0.11425209</v>
      </c>
      <c r="O14" s="18" t="s">
        <v>182</v>
      </c>
      <c r="P14" s="20" t="s">
        <v>182</v>
      </c>
      <c r="Q14" s="18" t="n">
        <v>0</v>
      </c>
      <c r="R14" s="20" t="n">
        <v>0</v>
      </c>
      <c r="S14" s="18" t="n">
        <v>0</v>
      </c>
      <c r="T14" s="20" t="n">
        <v>0</v>
      </c>
      <c r="U14" s="18" t="n">
        <v>2.65480107</v>
      </c>
      <c r="V14" s="20" t="n">
        <v>0.20533229</v>
      </c>
    </row>
    <row r="15" spans="1:22">
      <c r="A15" s="15" t="s">
        <v>190</v>
      </c>
      <c r="B15" s="17" t="n">
        <v>5882</v>
      </c>
      <c r="C15" s="18">
        <f>(193.0/B15*100)</f>
        <v/>
      </c>
      <c r="D15" s="19" t="n">
        <v>5689</v>
      </c>
      <c r="E15" s="18" t="n">
        <v>2.11199017</v>
      </c>
      <c r="F15" s="20" t="n">
        <v>0.22534491</v>
      </c>
      <c r="G15" s="18" t="n">
        <v>4.39437379</v>
      </c>
      <c r="H15" s="20" t="n">
        <v>0.30308948</v>
      </c>
      <c r="I15" s="18" t="n">
        <v>60.10569017</v>
      </c>
      <c r="J15" s="20" t="n">
        <v>0.77894451</v>
      </c>
      <c r="K15" s="18" t="n">
        <v>27.16681072</v>
      </c>
      <c r="L15" s="20" t="n">
        <v>0.71453455</v>
      </c>
      <c r="M15" s="18" t="n">
        <v>0.47469451</v>
      </c>
      <c r="N15" s="20" t="n">
        <v>0.10725858</v>
      </c>
      <c r="O15" s="18" t="s">
        <v>182</v>
      </c>
      <c r="P15" s="20" t="s">
        <v>182</v>
      </c>
      <c r="Q15" s="18" t="n">
        <v>1.03731841</v>
      </c>
      <c r="R15" s="20" t="n">
        <v>0.46497999</v>
      </c>
      <c r="S15" s="18" t="n">
        <v>0</v>
      </c>
      <c r="T15" s="20" t="n">
        <v>0</v>
      </c>
      <c r="U15" s="18" t="n">
        <v>4.70912224</v>
      </c>
      <c r="V15" s="20" t="n">
        <v>0.51402384</v>
      </c>
    </row>
    <row r="16" spans="1:22">
      <c r="A16" s="15" t="s">
        <v>191</v>
      </c>
      <c r="B16" s="17" t="n">
        <v>6108</v>
      </c>
      <c r="C16" s="18">
        <f>(280.0/B16*100)</f>
        <v/>
      </c>
      <c r="D16" s="19" t="n">
        <v>5828</v>
      </c>
      <c r="E16" s="18" t="n">
        <v>2.09237844</v>
      </c>
      <c r="F16" s="20" t="n">
        <v>0.19314454</v>
      </c>
      <c r="G16" s="18" t="n">
        <v>3.24968103</v>
      </c>
      <c r="H16" s="20" t="n">
        <v>0.26219427</v>
      </c>
      <c r="I16" s="18" t="n">
        <v>42.58013535</v>
      </c>
      <c r="J16" s="20" t="n">
        <v>0.80475408</v>
      </c>
      <c r="K16" s="18" t="n">
        <v>41.4105111</v>
      </c>
      <c r="L16" s="20" t="n">
        <v>0.75800315</v>
      </c>
      <c r="M16" s="18" t="n">
        <v>0.5154747</v>
      </c>
      <c r="N16" s="20" t="n">
        <v>0.08799824000000001</v>
      </c>
      <c r="O16" s="18" t="s">
        <v>182</v>
      </c>
      <c r="P16" s="20" t="s">
        <v>182</v>
      </c>
      <c r="Q16" s="18" t="n">
        <v>0</v>
      </c>
      <c r="R16" s="20" t="n">
        <v>0</v>
      </c>
      <c r="S16" s="18" t="n">
        <v>0</v>
      </c>
      <c r="T16" s="20" t="n">
        <v>0</v>
      </c>
      <c r="U16" s="18" t="n">
        <v>10.15181938</v>
      </c>
      <c r="V16" s="20" t="n">
        <v>0.79555704</v>
      </c>
    </row>
    <row r="17" spans="1:22">
      <c r="A17" s="15" t="s">
        <v>192</v>
      </c>
      <c r="B17" s="17" t="n">
        <v>6504</v>
      </c>
      <c r="C17" s="18">
        <f>(834.0/B17*100)</f>
        <v/>
      </c>
      <c r="D17" s="19" t="n">
        <v>5670</v>
      </c>
      <c r="E17" s="18" t="n">
        <v>2.67192541</v>
      </c>
      <c r="F17" s="20" t="n">
        <v>0.23720328</v>
      </c>
      <c r="G17" s="18" t="n">
        <v>9.924626590000001</v>
      </c>
      <c r="H17" s="20" t="n">
        <v>0.47105772</v>
      </c>
      <c r="I17" s="18" t="n">
        <v>49.5946488</v>
      </c>
      <c r="J17" s="20" t="n">
        <v>0.84167703</v>
      </c>
      <c r="K17" s="18" t="n">
        <v>29.83520872</v>
      </c>
      <c r="L17" s="20" t="n">
        <v>0.72669876</v>
      </c>
      <c r="M17" s="18" t="n">
        <v>0</v>
      </c>
      <c r="N17" s="20" t="n">
        <v>0</v>
      </c>
      <c r="O17" s="18" t="s">
        <v>182</v>
      </c>
      <c r="P17" s="20" t="s">
        <v>182</v>
      </c>
      <c r="Q17" s="18" t="n">
        <v>2.61164231</v>
      </c>
      <c r="R17" s="20" t="n">
        <v>0.3472642</v>
      </c>
      <c r="S17" s="18" t="n">
        <v>0</v>
      </c>
      <c r="T17" s="20" t="n">
        <v>0</v>
      </c>
      <c r="U17" s="18" t="n">
        <v>5.36194818</v>
      </c>
      <c r="V17" s="20" t="n">
        <v>0.56782999</v>
      </c>
    </row>
    <row r="18" spans="1:22">
      <c r="A18" s="15" t="s">
        <v>193</v>
      </c>
      <c r="B18" s="17" t="n">
        <v>5532</v>
      </c>
      <c r="C18" s="18">
        <f>(41.0/B18*100)</f>
        <v/>
      </c>
      <c r="D18" s="19" t="n">
        <v>5491</v>
      </c>
      <c r="E18" s="18" t="n">
        <v>2.94286456</v>
      </c>
      <c r="F18" s="20" t="n">
        <v>0.25984492</v>
      </c>
      <c r="G18" s="18" t="n">
        <v>5.97920496</v>
      </c>
      <c r="H18" s="20" t="n">
        <v>0.38282645</v>
      </c>
      <c r="I18" s="18" t="n">
        <v>47.85173509</v>
      </c>
      <c r="J18" s="20" t="n">
        <v>0.80003757</v>
      </c>
      <c r="K18" s="18" t="n">
        <v>34.16797645</v>
      </c>
      <c r="L18" s="20" t="n">
        <v>0.87481572</v>
      </c>
      <c r="M18" s="18" t="n">
        <v>1.16458469</v>
      </c>
      <c r="N18" s="20" t="n">
        <v>0.19354188</v>
      </c>
      <c r="O18" s="18" t="s">
        <v>182</v>
      </c>
      <c r="P18" s="20" t="s">
        <v>182</v>
      </c>
      <c r="Q18" s="18" t="n">
        <v>0</v>
      </c>
      <c r="R18" s="20" t="n">
        <v>0</v>
      </c>
      <c r="S18" s="18" t="n">
        <v>0</v>
      </c>
      <c r="T18" s="20" t="n">
        <v>0</v>
      </c>
      <c r="U18" s="18" t="n">
        <v>7.89363425</v>
      </c>
      <c r="V18" s="20" t="n">
        <v>0.77111771</v>
      </c>
    </row>
    <row r="19" spans="1:22">
      <c r="A19" s="15" t="s">
        <v>194</v>
      </c>
      <c r="B19" s="17" t="n">
        <v>5658</v>
      </c>
      <c r="C19" s="18">
        <f>(267.0/B19*100)</f>
        <v/>
      </c>
      <c r="D19" s="19" t="n">
        <v>5391</v>
      </c>
      <c r="E19" s="18" t="n">
        <v>2.77931559</v>
      </c>
      <c r="F19" s="20" t="n">
        <v>0.26493454</v>
      </c>
      <c r="G19" s="18" t="n">
        <v>6.5745192</v>
      </c>
      <c r="H19" s="20" t="n">
        <v>0.39937516</v>
      </c>
      <c r="I19" s="18" t="n">
        <v>49.29897299</v>
      </c>
      <c r="J19" s="20" t="n">
        <v>0.8584229799999999</v>
      </c>
      <c r="K19" s="18" t="n">
        <v>34.38094805</v>
      </c>
      <c r="L19" s="20" t="n">
        <v>0.8242382700000001</v>
      </c>
      <c r="M19" s="18" t="n">
        <v>0.66040269</v>
      </c>
      <c r="N19" s="20" t="n">
        <v>0.13723796</v>
      </c>
      <c r="O19" s="18" t="s">
        <v>182</v>
      </c>
      <c r="P19" s="20" t="s">
        <v>182</v>
      </c>
      <c r="Q19" s="18" t="n">
        <v>0</v>
      </c>
      <c r="R19" s="20" t="n">
        <v>0</v>
      </c>
      <c r="S19" s="18" t="n">
        <v>0</v>
      </c>
      <c r="T19" s="20" t="n">
        <v>0</v>
      </c>
      <c r="U19" s="18" t="n">
        <v>6.30584147</v>
      </c>
      <c r="V19" s="20" t="n">
        <v>0.55425347</v>
      </c>
    </row>
    <row r="20" spans="1:22">
      <c r="A20" s="15" t="s">
        <v>195</v>
      </c>
      <c r="B20" s="17" t="n">
        <v>3371</v>
      </c>
      <c r="C20" s="18">
        <f>(81.0/B20*100)</f>
        <v/>
      </c>
      <c r="D20" s="19" t="n">
        <v>3290</v>
      </c>
      <c r="E20" s="18" t="n">
        <v>2.18283496</v>
      </c>
      <c r="F20" s="20" t="n">
        <v>0.26282876</v>
      </c>
      <c r="G20" s="18" t="n">
        <v>5.36491674</v>
      </c>
      <c r="H20" s="20" t="n">
        <v>0.41482475</v>
      </c>
      <c r="I20" s="18" t="n">
        <v>60.61025426</v>
      </c>
      <c r="J20" s="20" t="n">
        <v>0.75840615</v>
      </c>
      <c r="K20" s="18" t="n">
        <v>23.68742512</v>
      </c>
      <c r="L20" s="20" t="n">
        <v>0.7741582</v>
      </c>
      <c r="M20" s="18" t="n">
        <v>0</v>
      </c>
      <c r="N20" s="20" t="n">
        <v>0</v>
      </c>
      <c r="O20" s="18" t="s">
        <v>182</v>
      </c>
      <c r="P20" s="20" t="s">
        <v>182</v>
      </c>
      <c r="Q20" s="18" t="n">
        <v>0</v>
      </c>
      <c r="R20" s="20" t="n">
        <v>0</v>
      </c>
      <c r="S20" s="18" t="n">
        <v>0</v>
      </c>
      <c r="T20" s="20" t="n">
        <v>0</v>
      </c>
      <c r="U20" s="18" t="n">
        <v>8.15456891</v>
      </c>
      <c r="V20" s="20" t="n">
        <v>0.47667339</v>
      </c>
    </row>
    <row r="21" spans="1:22">
      <c r="A21" s="15" t="s">
        <v>196</v>
      </c>
      <c r="B21" s="17" t="n">
        <v>5741</v>
      </c>
      <c r="C21" s="18">
        <f>(109.0/B21*100)</f>
        <v/>
      </c>
      <c r="D21" s="19" t="n">
        <v>5632</v>
      </c>
      <c r="E21" s="18" t="n">
        <v>1.09805526</v>
      </c>
      <c r="F21" s="20" t="n">
        <v>0.1307413</v>
      </c>
      <c r="G21" s="18" t="n">
        <v>1.51322513</v>
      </c>
      <c r="H21" s="20" t="n">
        <v>0.17072088</v>
      </c>
      <c r="I21" s="18" t="n">
        <v>47.96442557</v>
      </c>
      <c r="J21" s="20" t="n">
        <v>0.68739913</v>
      </c>
      <c r="K21" s="18" t="n">
        <v>45.80634392</v>
      </c>
      <c r="L21" s="20" t="n">
        <v>0.7011051700000001</v>
      </c>
      <c r="M21" s="18" t="n">
        <v>0.18298833</v>
      </c>
      <c r="N21" s="20" t="n">
        <v>0.05731398</v>
      </c>
      <c r="O21" s="18" t="s">
        <v>182</v>
      </c>
      <c r="P21" s="20" t="s">
        <v>182</v>
      </c>
      <c r="Q21" s="18" t="n">
        <v>0</v>
      </c>
      <c r="R21" s="20" t="n">
        <v>0</v>
      </c>
      <c r="S21" s="18" t="n">
        <v>0</v>
      </c>
      <c r="T21" s="20" t="n">
        <v>0</v>
      </c>
      <c r="U21" s="18" t="n">
        <v>3.43496179</v>
      </c>
      <c r="V21" s="20" t="n">
        <v>0.29985255</v>
      </c>
    </row>
    <row r="22" spans="1:22">
      <c r="A22" s="15" t="s">
        <v>197</v>
      </c>
      <c r="B22" s="17" t="n">
        <v>6598</v>
      </c>
      <c r="C22" s="18">
        <f>(106.0/B22*100)</f>
        <v/>
      </c>
      <c r="D22" s="19" t="n">
        <v>6492</v>
      </c>
      <c r="E22" s="18" t="n">
        <v>4.44985745</v>
      </c>
      <c r="F22" s="20" t="n">
        <v>0.29058973</v>
      </c>
      <c r="G22" s="18" t="n">
        <v>6.31964541</v>
      </c>
      <c r="H22" s="20" t="n">
        <v>0.41138715</v>
      </c>
      <c r="I22" s="18" t="n">
        <v>41.77475479</v>
      </c>
      <c r="J22" s="20" t="n">
        <v>1.05683843</v>
      </c>
      <c r="K22" s="18" t="n">
        <v>26.8591922</v>
      </c>
      <c r="L22" s="20" t="n">
        <v>0.80987432</v>
      </c>
      <c r="M22" s="18" t="n">
        <v>2.3606249</v>
      </c>
      <c r="N22" s="20" t="n">
        <v>0.31600094</v>
      </c>
      <c r="O22" s="18" t="s">
        <v>182</v>
      </c>
      <c r="P22" s="20" t="s">
        <v>182</v>
      </c>
      <c r="Q22" s="18" t="n">
        <v>10.39292315</v>
      </c>
      <c r="R22" s="20" t="n">
        <v>1.34196366</v>
      </c>
      <c r="S22" s="18" t="n">
        <v>0</v>
      </c>
      <c r="T22" s="20" t="n">
        <v>0</v>
      </c>
      <c r="U22" s="18" t="n">
        <v>7.8430021</v>
      </c>
      <c r="V22" s="20" t="n">
        <v>0.73922533</v>
      </c>
    </row>
    <row r="23" spans="1:22">
      <c r="A23" s="15" t="s">
        <v>198</v>
      </c>
      <c r="B23" s="17" t="n">
        <v>11583</v>
      </c>
      <c r="C23" s="18">
        <f>(563.0/B23*100)</f>
        <v/>
      </c>
      <c r="D23" s="19" t="n">
        <v>11020</v>
      </c>
      <c r="E23" s="18" t="n">
        <v>2.62112663</v>
      </c>
      <c r="F23" s="20" t="n">
        <v>0.24664408</v>
      </c>
      <c r="G23" s="18" t="n">
        <v>6.84731399</v>
      </c>
      <c r="H23" s="20" t="n">
        <v>0.35032557</v>
      </c>
      <c r="I23" s="18" t="n">
        <v>53.23777676</v>
      </c>
      <c r="J23" s="20" t="n">
        <v>0.71136375</v>
      </c>
      <c r="K23" s="18" t="n">
        <v>29.66565767</v>
      </c>
      <c r="L23" s="20" t="n">
        <v>0.69284216</v>
      </c>
      <c r="M23" s="18" t="n">
        <v>0.42282507</v>
      </c>
      <c r="N23" s="20" t="n">
        <v>0.1019801</v>
      </c>
      <c r="O23" s="18" t="s">
        <v>182</v>
      </c>
      <c r="P23" s="20" t="s">
        <v>182</v>
      </c>
      <c r="Q23" s="18" t="n">
        <v>0</v>
      </c>
      <c r="R23" s="20" t="n">
        <v>0</v>
      </c>
      <c r="S23" s="18" t="n">
        <v>0</v>
      </c>
      <c r="T23" s="20" t="n">
        <v>0</v>
      </c>
      <c r="U23" s="18" t="n">
        <v>7.20529989</v>
      </c>
      <c r="V23" s="20" t="n">
        <v>0.51881633</v>
      </c>
    </row>
    <row r="24" spans="1:22">
      <c r="A24" s="15" t="s">
        <v>199</v>
      </c>
      <c r="B24" s="17" t="n">
        <v>6647</v>
      </c>
      <c r="C24" s="18">
        <f>(29.0/B24*100)</f>
        <v/>
      </c>
      <c r="D24" s="19" t="n">
        <v>6618</v>
      </c>
      <c r="E24" s="18" t="n">
        <v>15.5125026</v>
      </c>
      <c r="F24" s="20" t="n">
        <v>0.55074714</v>
      </c>
      <c r="G24" s="18" t="n">
        <v>25.89168727</v>
      </c>
      <c r="H24" s="20" t="n">
        <v>0.54305006</v>
      </c>
      <c r="I24" s="18" t="n">
        <v>42.65865274</v>
      </c>
      <c r="J24" s="20" t="n">
        <v>0.56755756</v>
      </c>
      <c r="K24" s="18" t="n">
        <v>12.67613342</v>
      </c>
      <c r="L24" s="20" t="n">
        <v>0.53459411</v>
      </c>
      <c r="M24" s="18" t="n">
        <v>0.74385449</v>
      </c>
      <c r="N24" s="20" t="n">
        <v>0.13578303</v>
      </c>
      <c r="O24" s="18" t="s">
        <v>182</v>
      </c>
      <c r="P24" s="20" t="s">
        <v>182</v>
      </c>
      <c r="Q24" s="18" t="n">
        <v>0</v>
      </c>
      <c r="R24" s="20" t="n">
        <v>0</v>
      </c>
      <c r="S24" s="18" t="n">
        <v>0</v>
      </c>
      <c r="T24" s="20" t="n">
        <v>0</v>
      </c>
      <c r="U24" s="18" t="n">
        <v>2.51716949</v>
      </c>
      <c r="V24" s="20" t="n">
        <v>0.33006112</v>
      </c>
    </row>
    <row r="25" spans="1:22">
      <c r="A25" s="15" t="s">
        <v>200</v>
      </c>
      <c r="B25" s="17" t="n">
        <v>5581</v>
      </c>
      <c r="C25" s="18">
        <f>(28.0/B25*100)</f>
        <v/>
      </c>
      <c r="D25" s="19" t="n">
        <v>5553</v>
      </c>
      <c r="E25" s="18" t="n">
        <v>4.54881137</v>
      </c>
      <c r="F25" s="20" t="n">
        <v>0.3305173</v>
      </c>
      <c r="G25" s="18" t="n">
        <v>7.46015551</v>
      </c>
      <c r="H25" s="20" t="n">
        <v>0.39708463</v>
      </c>
      <c r="I25" s="18" t="n">
        <v>70.54677212</v>
      </c>
      <c r="J25" s="20" t="n">
        <v>0.71452379</v>
      </c>
      <c r="K25" s="18" t="n">
        <v>16.15720109</v>
      </c>
      <c r="L25" s="20" t="n">
        <v>0.6049542999999999</v>
      </c>
      <c r="M25" s="18" t="n">
        <v>0.26888821</v>
      </c>
      <c r="N25" s="20" t="n">
        <v>0.07687529999999999</v>
      </c>
      <c r="O25" s="18" t="s">
        <v>182</v>
      </c>
      <c r="P25" s="20" t="s">
        <v>182</v>
      </c>
      <c r="Q25" s="18" t="n">
        <v>0</v>
      </c>
      <c r="R25" s="20" t="n">
        <v>0</v>
      </c>
      <c r="S25" s="18" t="n">
        <v>0</v>
      </c>
      <c r="T25" s="20" t="n">
        <v>0</v>
      </c>
      <c r="U25" s="18" t="n">
        <v>1.01817169</v>
      </c>
      <c r="V25" s="20" t="n">
        <v>0.1586776</v>
      </c>
    </row>
    <row r="26" spans="1:22">
      <c r="A26" s="15" t="s">
        <v>201</v>
      </c>
      <c r="B26" s="17" t="n">
        <v>4869</v>
      </c>
      <c r="C26" s="18">
        <f>(118.0/B26*100)</f>
        <v/>
      </c>
      <c r="D26" s="19" t="n">
        <v>4751</v>
      </c>
      <c r="E26" s="18" t="n">
        <v>4.5643186</v>
      </c>
      <c r="F26" s="20" t="n">
        <v>0.39048149</v>
      </c>
      <c r="G26" s="18" t="n">
        <v>8.883242170000001</v>
      </c>
      <c r="H26" s="20" t="n">
        <v>0.44241585</v>
      </c>
      <c r="I26" s="18" t="n">
        <v>57.25906678</v>
      </c>
      <c r="J26" s="20" t="n">
        <v>0.77275565</v>
      </c>
      <c r="K26" s="18" t="n">
        <v>26.21918638</v>
      </c>
      <c r="L26" s="20" t="n">
        <v>0.68391038</v>
      </c>
      <c r="M26" s="18" t="n">
        <v>0</v>
      </c>
      <c r="N26" s="20" t="n">
        <v>0</v>
      </c>
      <c r="O26" s="18" t="s">
        <v>182</v>
      </c>
      <c r="P26" s="20" t="s">
        <v>182</v>
      </c>
      <c r="Q26" s="18" t="n">
        <v>0</v>
      </c>
      <c r="R26" s="20" t="n">
        <v>0</v>
      </c>
      <c r="S26" s="18" t="n">
        <v>0</v>
      </c>
      <c r="T26" s="20" t="n">
        <v>0</v>
      </c>
      <c r="U26" s="18" t="n">
        <v>3.07418607</v>
      </c>
      <c r="V26" s="20" t="n">
        <v>0.2839047</v>
      </c>
    </row>
    <row r="27" spans="1:22">
      <c r="A27" s="15" t="s">
        <v>202</v>
      </c>
      <c r="B27" s="17" t="n">
        <v>5299</v>
      </c>
      <c r="C27" s="18">
        <f>(237.0/B27*100)</f>
        <v/>
      </c>
      <c r="D27" s="19" t="n">
        <v>5062</v>
      </c>
      <c r="E27" s="18" t="n">
        <v>3.34905424</v>
      </c>
      <c r="F27" s="20" t="n">
        <v>0.25127044</v>
      </c>
      <c r="G27" s="18" t="n">
        <v>7.65111117</v>
      </c>
      <c r="H27" s="20" t="n">
        <v>0.38254683</v>
      </c>
      <c r="I27" s="18" t="n">
        <v>40.92314804</v>
      </c>
      <c r="J27" s="20" t="n">
        <v>0.70616501</v>
      </c>
      <c r="K27" s="18" t="n">
        <v>34.26108036</v>
      </c>
      <c r="L27" s="20" t="n">
        <v>0.56857751</v>
      </c>
      <c r="M27" s="18" t="n">
        <v>1.22309939</v>
      </c>
      <c r="N27" s="20" t="n">
        <v>0.13783178</v>
      </c>
      <c r="O27" s="18" t="s">
        <v>182</v>
      </c>
      <c r="P27" s="20" t="s">
        <v>182</v>
      </c>
      <c r="Q27" s="18" t="n">
        <v>0</v>
      </c>
      <c r="R27" s="20" t="n">
        <v>0</v>
      </c>
      <c r="S27" s="18" t="n">
        <v>0</v>
      </c>
      <c r="T27" s="20" t="n">
        <v>0</v>
      </c>
      <c r="U27" s="18" t="n">
        <v>12.5925068</v>
      </c>
      <c r="V27" s="20" t="n">
        <v>0.41060028</v>
      </c>
    </row>
    <row r="28" spans="1:22">
      <c r="A28" s="15" t="s">
        <v>203</v>
      </c>
      <c r="B28" s="17" t="n">
        <v>7568</v>
      </c>
      <c r="C28" s="18">
        <f>(162.0/B28*100)</f>
        <v/>
      </c>
      <c r="D28" s="19" t="n">
        <v>7406</v>
      </c>
      <c r="E28" s="18" t="n">
        <v>7.68763715</v>
      </c>
      <c r="F28" s="20" t="n">
        <v>0.37693855</v>
      </c>
      <c r="G28" s="18" t="n">
        <v>13.95884636</v>
      </c>
      <c r="H28" s="20" t="n">
        <v>0.55683</v>
      </c>
      <c r="I28" s="18" t="n">
        <v>48.64250952</v>
      </c>
      <c r="J28" s="20" t="n">
        <v>0.8153792600000001</v>
      </c>
      <c r="K28" s="18" t="n">
        <v>24.92882692</v>
      </c>
      <c r="L28" s="20" t="n">
        <v>0.83939017</v>
      </c>
      <c r="M28" s="18" t="n">
        <v>2.27086463</v>
      </c>
      <c r="N28" s="20" t="n">
        <v>0.33205292</v>
      </c>
      <c r="O28" s="18" t="s">
        <v>182</v>
      </c>
      <c r="P28" s="20" t="s">
        <v>182</v>
      </c>
      <c r="Q28" s="18" t="n">
        <v>0</v>
      </c>
      <c r="R28" s="20" t="n">
        <v>0</v>
      </c>
      <c r="S28" s="18" t="n">
        <v>0</v>
      </c>
      <c r="T28" s="20" t="n">
        <v>0</v>
      </c>
      <c r="U28" s="18" t="n">
        <v>2.51131542</v>
      </c>
      <c r="V28" s="20" t="n">
        <v>0.44081235</v>
      </c>
    </row>
    <row r="29" spans="1:22">
      <c r="A29" s="15" t="s">
        <v>204</v>
      </c>
      <c r="B29" s="17" t="n">
        <v>5385</v>
      </c>
      <c r="C29" s="18">
        <f>(37.0/B29*100)</f>
        <v/>
      </c>
      <c r="D29" s="19" t="n">
        <v>5348</v>
      </c>
      <c r="E29" s="18" t="n">
        <v>1.1649978</v>
      </c>
      <c r="F29" s="20" t="n">
        <v>0.13998481</v>
      </c>
      <c r="G29" s="18" t="n">
        <v>4.67369577</v>
      </c>
      <c r="H29" s="20" t="n">
        <v>0.33242643</v>
      </c>
      <c r="I29" s="18" t="n">
        <v>64.50937417</v>
      </c>
      <c r="J29" s="20" t="n">
        <v>0.74089892</v>
      </c>
      <c r="K29" s="18" t="n">
        <v>24.85723886</v>
      </c>
      <c r="L29" s="20" t="n">
        <v>0.66097347</v>
      </c>
      <c r="M29" s="18" t="n">
        <v>0.11230563</v>
      </c>
      <c r="N29" s="20" t="n">
        <v>0.03615354</v>
      </c>
      <c r="O29" s="18" t="s">
        <v>182</v>
      </c>
      <c r="P29" s="20" t="s">
        <v>182</v>
      </c>
      <c r="Q29" s="18" t="n">
        <v>2.76962022</v>
      </c>
      <c r="R29" s="20" t="n">
        <v>0.2415476</v>
      </c>
      <c r="S29" s="18" t="n">
        <v>0</v>
      </c>
      <c r="T29" s="20" t="n">
        <v>0</v>
      </c>
      <c r="U29" s="18" t="n">
        <v>1.91276756</v>
      </c>
      <c r="V29" s="20" t="n">
        <v>0.23980912</v>
      </c>
    </row>
    <row r="30" spans="1:22">
      <c r="A30" s="15" t="s">
        <v>205</v>
      </c>
      <c r="B30" s="17" t="n">
        <v>4520</v>
      </c>
      <c r="C30" s="18">
        <f>(666.0/B30*100)</f>
        <v/>
      </c>
      <c r="D30" s="19" t="n">
        <v>3854</v>
      </c>
      <c r="E30" s="18" t="n">
        <v>1.09236958</v>
      </c>
      <c r="F30" s="20" t="n">
        <v>0.13663645</v>
      </c>
      <c r="G30" s="18" t="n">
        <v>2.58221712</v>
      </c>
      <c r="H30" s="20" t="n">
        <v>0.31137114</v>
      </c>
      <c r="I30" s="18" t="n">
        <v>44.15336526</v>
      </c>
      <c r="J30" s="20" t="n">
        <v>0.93790746</v>
      </c>
      <c r="K30" s="18" t="n">
        <v>43.2880071</v>
      </c>
      <c r="L30" s="20" t="n">
        <v>1.09152832</v>
      </c>
      <c r="M30" s="18" t="n">
        <v>0.8258431899999999</v>
      </c>
      <c r="N30" s="20" t="n">
        <v>0.15998117</v>
      </c>
      <c r="O30" s="18" t="s">
        <v>182</v>
      </c>
      <c r="P30" s="20" t="s">
        <v>182</v>
      </c>
      <c r="Q30" s="18" t="n">
        <v>0</v>
      </c>
      <c r="R30" s="20" t="n">
        <v>0</v>
      </c>
      <c r="S30" s="18" t="n">
        <v>0</v>
      </c>
      <c r="T30" s="20" t="n">
        <v>0</v>
      </c>
      <c r="U30" s="18" t="n">
        <v>8.058197760000001</v>
      </c>
      <c r="V30" s="20" t="n">
        <v>0.69875426</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2.64777708</v>
      </c>
      <c r="F32" s="20" t="n">
        <v>0.26119143</v>
      </c>
      <c r="G32" s="18" t="n">
        <v>5.14303773</v>
      </c>
      <c r="H32" s="20" t="n">
        <v>0.39198656</v>
      </c>
      <c r="I32" s="18" t="n">
        <v>57.45203638</v>
      </c>
      <c r="J32" s="20" t="n">
        <v>0.77785845</v>
      </c>
      <c r="K32" s="18" t="n">
        <v>31.4900273</v>
      </c>
      <c r="L32" s="20" t="n">
        <v>0.66529692</v>
      </c>
      <c r="M32" s="18" t="n">
        <v>0.34543745</v>
      </c>
      <c r="N32" s="20" t="n">
        <v>0.08415569000000001</v>
      </c>
      <c r="O32" s="18" t="s">
        <v>182</v>
      </c>
      <c r="P32" s="20" t="s">
        <v>182</v>
      </c>
      <c r="Q32" s="18" t="n">
        <v>0</v>
      </c>
      <c r="R32" s="20" t="n">
        <v>0</v>
      </c>
      <c r="S32" s="18" t="n">
        <v>0</v>
      </c>
      <c r="T32" s="20" t="n">
        <v>0</v>
      </c>
      <c r="U32" s="18" t="n">
        <v>2.92168406</v>
      </c>
      <c r="V32" s="20" t="n">
        <v>0.33722088</v>
      </c>
    </row>
    <row r="33" spans="1:22">
      <c r="A33" s="15" t="s">
        <v>208</v>
      </c>
      <c r="B33" s="17" t="n">
        <v>7325</v>
      </c>
      <c r="C33" s="18">
        <f>(263.0/B33*100)</f>
        <v/>
      </c>
      <c r="D33" s="19" t="n">
        <v>7062</v>
      </c>
      <c r="E33" s="18" t="n">
        <v>0.79271568</v>
      </c>
      <c r="F33" s="20" t="n">
        <v>0.13495061</v>
      </c>
      <c r="G33" s="18" t="n">
        <v>2.49231187</v>
      </c>
      <c r="H33" s="20" t="n">
        <v>0.21374902</v>
      </c>
      <c r="I33" s="18" t="n">
        <v>45.72989211</v>
      </c>
      <c r="J33" s="20" t="n">
        <v>0.9266786</v>
      </c>
      <c r="K33" s="18" t="n">
        <v>46.99343131</v>
      </c>
      <c r="L33" s="20" t="n">
        <v>1.04985972</v>
      </c>
      <c r="M33" s="18" t="n">
        <v>0.23200733</v>
      </c>
      <c r="N33" s="20" t="n">
        <v>0.06125872</v>
      </c>
      <c r="O33" s="18" t="s">
        <v>182</v>
      </c>
      <c r="P33" s="20" t="s">
        <v>182</v>
      </c>
      <c r="Q33" s="18" t="n">
        <v>0</v>
      </c>
      <c r="R33" s="20" t="n">
        <v>0</v>
      </c>
      <c r="S33" s="18" t="n">
        <v>0</v>
      </c>
      <c r="T33" s="20" t="n">
        <v>0</v>
      </c>
      <c r="U33" s="18" t="n">
        <v>3.7596417</v>
      </c>
      <c r="V33" s="20" t="n">
        <v>0.33954868</v>
      </c>
    </row>
    <row r="34" spans="1:22">
      <c r="A34" s="15" t="s">
        <v>209</v>
      </c>
      <c r="B34" s="17" t="n">
        <v>6350</v>
      </c>
      <c r="C34" s="18">
        <f>(112.0/B34*100)</f>
        <v/>
      </c>
      <c r="D34" s="19" t="n">
        <v>6238</v>
      </c>
      <c r="E34" s="18" t="n">
        <v>3.85020653</v>
      </c>
      <c r="F34" s="20" t="n">
        <v>0.27533137</v>
      </c>
      <c r="G34" s="18" t="n">
        <v>7.77733296</v>
      </c>
      <c r="H34" s="20" t="n">
        <v>0.37894635</v>
      </c>
      <c r="I34" s="18" t="n">
        <v>53.69297986</v>
      </c>
      <c r="J34" s="20" t="n">
        <v>0.74941395</v>
      </c>
      <c r="K34" s="18" t="n">
        <v>24.51378427</v>
      </c>
      <c r="L34" s="20" t="n">
        <v>0.70670314</v>
      </c>
      <c r="M34" s="18" t="n">
        <v>1.17181245</v>
      </c>
      <c r="N34" s="20" t="n">
        <v>0.13875474</v>
      </c>
      <c r="O34" s="18" t="s">
        <v>182</v>
      </c>
      <c r="P34" s="20" t="s">
        <v>182</v>
      </c>
      <c r="Q34" s="18" t="n">
        <v>2.59162199</v>
      </c>
      <c r="R34" s="20" t="n">
        <v>0.53733572</v>
      </c>
      <c r="S34" s="18" t="n">
        <v>0</v>
      </c>
      <c r="T34" s="20" t="n">
        <v>0</v>
      </c>
      <c r="U34" s="18" t="n">
        <v>6.40226194</v>
      </c>
      <c r="V34" s="20" t="n">
        <v>0.5666219</v>
      </c>
    </row>
    <row r="35" spans="1:22">
      <c r="A35" s="15" t="s">
        <v>210</v>
      </c>
      <c r="B35" s="17" t="n">
        <v>6406</v>
      </c>
      <c r="C35" s="18">
        <f>(101.0/B35*100)</f>
        <v/>
      </c>
      <c r="D35" s="19" t="n">
        <v>6305</v>
      </c>
      <c r="E35" s="18" t="n">
        <v>1.74602928</v>
      </c>
      <c r="F35" s="20" t="n">
        <v>0.17240207</v>
      </c>
      <c r="G35" s="18" t="n">
        <v>4.61092336</v>
      </c>
      <c r="H35" s="20" t="n">
        <v>0.35227862</v>
      </c>
      <c r="I35" s="18" t="n">
        <v>51.901556</v>
      </c>
      <c r="J35" s="20" t="n">
        <v>0.86975229</v>
      </c>
      <c r="K35" s="18" t="n">
        <v>35.70758532</v>
      </c>
      <c r="L35" s="20" t="n">
        <v>0.88683547</v>
      </c>
      <c r="M35" s="18" t="n">
        <v>0.5312784</v>
      </c>
      <c r="N35" s="20" t="n">
        <v>0.09355665000000001</v>
      </c>
      <c r="O35" s="18" t="s">
        <v>182</v>
      </c>
      <c r="P35" s="20" t="s">
        <v>182</v>
      </c>
      <c r="Q35" s="18" t="n">
        <v>1.04776188</v>
      </c>
      <c r="R35" s="20" t="n">
        <v>0.05727344</v>
      </c>
      <c r="S35" s="18" t="n">
        <v>0</v>
      </c>
      <c r="T35" s="20" t="n">
        <v>0</v>
      </c>
      <c r="U35" s="18" t="n">
        <v>4.45486576</v>
      </c>
      <c r="V35" s="20" t="n">
        <v>0.28974304</v>
      </c>
    </row>
    <row r="36" spans="1:22">
      <c r="A36" s="15" t="s">
        <v>211</v>
      </c>
      <c r="B36" s="17" t="n">
        <v>6736</v>
      </c>
      <c r="C36" s="18">
        <f>(93.0/B36*100)</f>
        <v/>
      </c>
      <c r="D36" s="19" t="n">
        <v>6643</v>
      </c>
      <c r="E36" s="18" t="n">
        <v>1.92690972</v>
      </c>
      <c r="F36" s="20" t="n">
        <v>0.17946771</v>
      </c>
      <c r="G36" s="18" t="n">
        <v>3.90754274</v>
      </c>
      <c r="H36" s="20" t="n">
        <v>0.33556422</v>
      </c>
      <c r="I36" s="18" t="n">
        <v>48.2872559</v>
      </c>
      <c r="J36" s="20" t="n">
        <v>0.75671842</v>
      </c>
      <c r="K36" s="18" t="n">
        <v>40.58721523</v>
      </c>
      <c r="L36" s="20" t="n">
        <v>0.73095926</v>
      </c>
      <c r="M36" s="18" t="n">
        <v>0.41850329</v>
      </c>
      <c r="N36" s="20" t="n">
        <v>0.08187298</v>
      </c>
      <c r="O36" s="18" t="s">
        <v>182</v>
      </c>
      <c r="P36" s="20" t="s">
        <v>182</v>
      </c>
      <c r="Q36" s="18" t="n">
        <v>0</v>
      </c>
      <c r="R36" s="20" t="n">
        <v>0</v>
      </c>
      <c r="S36" s="18" t="n">
        <v>0</v>
      </c>
      <c r="T36" s="20" t="n">
        <v>0</v>
      </c>
      <c r="U36" s="18" t="n">
        <v>4.87257313</v>
      </c>
      <c r="V36" s="20" t="n">
        <v>0.40066897</v>
      </c>
    </row>
    <row r="37" spans="1:22">
      <c r="A37" s="15" t="s">
        <v>212</v>
      </c>
      <c r="B37" s="17" t="n">
        <v>5458</v>
      </c>
      <c r="C37" s="18">
        <f>(362.0/B37*100)</f>
        <v/>
      </c>
      <c r="D37" s="19" t="n">
        <v>5096</v>
      </c>
      <c r="E37" s="18" t="n">
        <v>1.74836452</v>
      </c>
      <c r="F37" s="20" t="n">
        <v>0.20106211</v>
      </c>
      <c r="G37" s="18" t="n">
        <v>3.22972734</v>
      </c>
      <c r="H37" s="20" t="n">
        <v>0.2593917</v>
      </c>
      <c r="I37" s="18" t="n">
        <v>38.15055133</v>
      </c>
      <c r="J37" s="20" t="n">
        <v>0.72393544</v>
      </c>
      <c r="K37" s="18" t="n">
        <v>44.09476841</v>
      </c>
      <c r="L37" s="20" t="n">
        <v>1.18990781</v>
      </c>
      <c r="M37" s="18" t="n">
        <v>0.80217298</v>
      </c>
      <c r="N37" s="20" t="n">
        <v>0.14228553</v>
      </c>
      <c r="O37" s="18" t="s">
        <v>182</v>
      </c>
      <c r="P37" s="20" t="s">
        <v>182</v>
      </c>
      <c r="Q37" s="18" t="n">
        <v>0</v>
      </c>
      <c r="R37" s="20" t="n">
        <v>0</v>
      </c>
      <c r="S37" s="18" t="n">
        <v>0</v>
      </c>
      <c r="T37" s="20" t="n">
        <v>0</v>
      </c>
      <c r="U37" s="18" t="n">
        <v>11.97441541</v>
      </c>
      <c r="V37" s="20" t="n">
        <v>0.98331977</v>
      </c>
    </row>
    <row r="38" spans="1:22">
      <c r="A38" s="15" t="s">
        <v>213</v>
      </c>
      <c r="B38" s="17" t="n">
        <v>5860</v>
      </c>
      <c r="C38" s="18">
        <f>(78.0/B38*100)</f>
        <v/>
      </c>
      <c r="D38" s="19" t="n">
        <v>5782</v>
      </c>
      <c r="E38" s="18" t="n">
        <v>2.49779112</v>
      </c>
      <c r="F38" s="20" t="n">
        <v>0.23700892</v>
      </c>
      <c r="G38" s="18" t="n">
        <v>6.32626779</v>
      </c>
      <c r="H38" s="20" t="n">
        <v>0.40959024</v>
      </c>
      <c r="I38" s="18" t="n">
        <v>39.52574943</v>
      </c>
      <c r="J38" s="20" t="n">
        <v>0.94721465</v>
      </c>
      <c r="K38" s="18" t="n">
        <v>41.38301026</v>
      </c>
      <c r="L38" s="20" t="n">
        <v>0.94167643</v>
      </c>
      <c r="M38" s="18" t="n">
        <v>0.64024404</v>
      </c>
      <c r="N38" s="20" t="n">
        <v>0.12676081</v>
      </c>
      <c r="O38" s="18" t="s">
        <v>182</v>
      </c>
      <c r="P38" s="20" t="s">
        <v>182</v>
      </c>
      <c r="Q38" s="18" t="n">
        <v>0</v>
      </c>
      <c r="R38" s="20" t="n">
        <v>0</v>
      </c>
      <c r="S38" s="18" t="n">
        <v>0</v>
      </c>
      <c r="T38" s="20" t="n">
        <v>0</v>
      </c>
      <c r="U38" s="18" t="n">
        <v>9.626937359999999</v>
      </c>
      <c r="V38" s="20" t="n">
        <v>0.69989523</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(5697.0/B40*100)</f>
        <v/>
      </c>
      <c r="D40" s="19" t="n">
        <v>8460</v>
      </c>
      <c r="E40" s="18" t="n">
        <v>1.09860194</v>
      </c>
      <c r="F40" s="20" t="n">
        <v>0.17913652</v>
      </c>
      <c r="G40" s="18" t="n">
        <v>1.46908175</v>
      </c>
      <c r="H40" s="20" t="n">
        <v>0.22352839</v>
      </c>
      <c r="I40" s="18" t="n">
        <v>37.83527839</v>
      </c>
      <c r="J40" s="20" t="n">
        <v>0.75764138</v>
      </c>
      <c r="K40" s="18" t="n">
        <v>43.34769826</v>
      </c>
      <c r="L40" s="20" t="n">
        <v>1.1093895</v>
      </c>
      <c r="M40" s="18" t="n">
        <v>0.41550362</v>
      </c>
      <c r="N40" s="20" t="n">
        <v>0.09651766000000001</v>
      </c>
      <c r="O40" s="18" t="s">
        <v>182</v>
      </c>
      <c r="P40" s="20" t="s">
        <v>182</v>
      </c>
      <c r="Q40" s="18" t="n">
        <v>9.04291602</v>
      </c>
      <c r="R40" s="20" t="n">
        <v>0.20148634</v>
      </c>
      <c r="S40" s="18" t="n">
        <v>0</v>
      </c>
      <c r="T40" s="20" t="n">
        <v>0</v>
      </c>
      <c r="U40" s="18" t="n">
        <v>6.79092001</v>
      </c>
      <c r="V40" s="20" t="n">
        <v>0.84986741</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(3006.0/B46*100)</f>
        <v/>
      </c>
      <c r="D46" s="19" t="n">
        <v>20135</v>
      </c>
      <c r="E46" s="18" t="n">
        <v>2.42895649</v>
      </c>
      <c r="F46" s="20" t="n">
        <v>0.14826995</v>
      </c>
      <c r="G46" s="18" t="n">
        <v>3.94340151</v>
      </c>
      <c r="H46" s="20" t="n">
        <v>0.22619611</v>
      </c>
      <c r="I46" s="18" t="n">
        <v>33.44230417</v>
      </c>
      <c r="J46" s="20" t="n">
        <v>0.78957266</v>
      </c>
      <c r="K46" s="18" t="n">
        <v>18.12702946</v>
      </c>
      <c r="L46" s="20" t="n">
        <v>0.6041964399999999</v>
      </c>
      <c r="M46" s="18" t="n">
        <v>1.14948574</v>
      </c>
      <c r="N46" s="20" t="n">
        <v>0.10235252</v>
      </c>
      <c r="O46" s="18" t="s">
        <v>182</v>
      </c>
      <c r="P46" s="20" t="s">
        <v>182</v>
      </c>
      <c r="Q46" s="18" t="n">
        <v>0</v>
      </c>
      <c r="R46" s="20" t="n">
        <v>0</v>
      </c>
      <c r="S46" s="18" t="n">
        <v>0</v>
      </c>
      <c r="T46" s="20" t="n">
        <v>0</v>
      </c>
      <c r="U46" s="18" t="n">
        <v>40.90882262</v>
      </c>
      <c r="V46" s="20" t="n">
        <v>1.27037255</v>
      </c>
    </row>
    <row r="47" spans="1:22">
      <c r="A47" s="15" t="s">
        <v>222</v>
      </c>
      <c r="B47" s="17" t="n">
        <v>5928</v>
      </c>
      <c r="C47" s="18">
        <f>(262.0/B47*100)</f>
        <v/>
      </c>
      <c r="D47" s="19" t="n">
        <v>5666</v>
      </c>
      <c r="E47" s="18" t="n">
        <v>4.80777187</v>
      </c>
      <c r="F47" s="20" t="n">
        <v>0.32985286</v>
      </c>
      <c r="G47" s="18" t="n">
        <v>6.44169537</v>
      </c>
      <c r="H47" s="20" t="n">
        <v>0.3719461</v>
      </c>
      <c r="I47" s="18" t="n">
        <v>44.72699996</v>
      </c>
      <c r="J47" s="20" t="n">
        <v>0.95665117</v>
      </c>
      <c r="K47" s="18" t="n">
        <v>25.64612887</v>
      </c>
      <c r="L47" s="20" t="n">
        <v>0.94792352</v>
      </c>
      <c r="M47" s="18" t="n">
        <v>1.46394665</v>
      </c>
      <c r="N47" s="20" t="n">
        <v>0.19103794</v>
      </c>
      <c r="O47" s="18" t="s">
        <v>182</v>
      </c>
      <c r="P47" s="20" t="s">
        <v>182</v>
      </c>
      <c r="Q47" s="18" t="n">
        <v>0</v>
      </c>
      <c r="R47" s="20" t="n">
        <v>0</v>
      </c>
      <c r="S47" s="18" t="n">
        <v>0</v>
      </c>
      <c r="T47" s="20" t="n">
        <v>0</v>
      </c>
      <c r="U47" s="18" t="n">
        <v>16.91345728</v>
      </c>
      <c r="V47" s="20" t="n">
        <v>1.1636776</v>
      </c>
    </row>
    <row r="48" spans="1:22">
      <c r="A48" s="15" t="s">
        <v>223</v>
      </c>
      <c r="B48" s="17" t="n">
        <v>9841</v>
      </c>
      <c r="C48" s="18">
        <f>(19.0/B48*100)</f>
        <v/>
      </c>
      <c r="D48" s="19" t="n">
        <v>9822</v>
      </c>
      <c r="E48" s="18" t="n">
        <v>4.166204</v>
      </c>
      <c r="F48" s="20" t="n">
        <v>0.30417381</v>
      </c>
      <c r="G48" s="18" t="n">
        <v>14.38843165</v>
      </c>
      <c r="H48" s="20" t="n">
        <v>0.5880405399999999</v>
      </c>
      <c r="I48" s="18" t="n">
        <v>64.04837821</v>
      </c>
      <c r="J48" s="20" t="n">
        <v>0.94643552</v>
      </c>
      <c r="K48" s="18" t="n">
        <v>13.58292805</v>
      </c>
      <c r="L48" s="20" t="n">
        <v>0.48113836</v>
      </c>
      <c r="M48" s="18" t="n">
        <v>2.15559195</v>
      </c>
      <c r="N48" s="20" t="n">
        <v>0.33339127</v>
      </c>
      <c r="O48" s="18" t="s">
        <v>182</v>
      </c>
      <c r="P48" s="20" t="s">
        <v>182</v>
      </c>
      <c r="Q48" s="18" t="n">
        <v>0</v>
      </c>
      <c r="R48" s="20" t="n">
        <v>0</v>
      </c>
      <c r="S48" s="18" t="n">
        <v>0</v>
      </c>
      <c r="T48" s="20" t="n">
        <v>0</v>
      </c>
      <c r="U48" s="18" t="n">
        <v>1.65846614</v>
      </c>
      <c r="V48" s="20" t="n">
        <v>0.42473815</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(1257.0/B50*100)</f>
        <v/>
      </c>
      <c r="D50" s="19" t="n">
        <v>10538</v>
      </c>
      <c r="E50" s="18" t="n">
        <v>5.5424704</v>
      </c>
      <c r="F50" s="20" t="n">
        <v>0.3420504</v>
      </c>
      <c r="G50" s="18" t="n">
        <v>8.711392119999999</v>
      </c>
      <c r="H50" s="20" t="n">
        <v>0.49367764</v>
      </c>
      <c r="I50" s="18" t="n">
        <v>51.61683606</v>
      </c>
      <c r="J50" s="20" t="n">
        <v>0.8160787</v>
      </c>
      <c r="K50" s="18" t="n">
        <v>23.85172983</v>
      </c>
      <c r="L50" s="20" t="n">
        <v>0.6070332000000001</v>
      </c>
      <c r="M50" s="18" t="n">
        <v>1.77422922</v>
      </c>
      <c r="N50" s="20" t="n">
        <v>0.26834888</v>
      </c>
      <c r="O50" s="18" t="s">
        <v>182</v>
      </c>
      <c r="P50" s="20" t="s">
        <v>182</v>
      </c>
      <c r="Q50" s="18" t="n">
        <v>0</v>
      </c>
      <c r="R50" s="20" t="n">
        <v>0</v>
      </c>
      <c r="S50" s="18" t="n">
        <v>0</v>
      </c>
      <c r="T50" s="20" t="n">
        <v>0</v>
      </c>
      <c r="U50" s="18" t="n">
        <v>8.50334237</v>
      </c>
      <c r="V50" s="20" t="n">
        <v>0.71856446</v>
      </c>
    </row>
    <row r="51" spans="1:22">
      <c r="A51" s="15" t="s">
        <v>226</v>
      </c>
      <c r="B51" s="17" t="n">
        <v>6866</v>
      </c>
      <c r="C51" s="18">
        <f>(116.0/B51*100)</f>
        <v/>
      </c>
      <c r="D51" s="19" t="n">
        <v>6750</v>
      </c>
      <c r="E51" s="18" t="n">
        <v>3.1587866</v>
      </c>
      <c r="F51" s="20" t="n">
        <v>0.2618068</v>
      </c>
      <c r="G51" s="18" t="n">
        <v>5.11141934</v>
      </c>
      <c r="H51" s="20" t="n">
        <v>0.29384362</v>
      </c>
      <c r="I51" s="18" t="n">
        <v>43.47295915</v>
      </c>
      <c r="J51" s="20" t="n">
        <v>1.00887472</v>
      </c>
      <c r="K51" s="18" t="n">
        <v>24.80301142</v>
      </c>
      <c r="L51" s="20" t="n">
        <v>0.82281228</v>
      </c>
      <c r="M51" s="18" t="n">
        <v>0.5830814</v>
      </c>
      <c r="N51" s="20" t="n">
        <v>0.10102963</v>
      </c>
      <c r="O51" s="18" t="s">
        <v>182</v>
      </c>
      <c r="P51" s="20" t="s">
        <v>182</v>
      </c>
      <c r="Q51" s="18" t="n">
        <v>10.58285741</v>
      </c>
      <c r="R51" s="20" t="n">
        <v>0.61219265</v>
      </c>
      <c r="S51" s="18" t="n">
        <v>0</v>
      </c>
      <c r="T51" s="20" t="n">
        <v>0</v>
      </c>
      <c r="U51" s="18" t="n">
        <v>12.28788467</v>
      </c>
      <c r="V51" s="20" t="n">
        <v>1.37324402</v>
      </c>
    </row>
    <row r="52" spans="1:22">
      <c r="A52" s="15" t="s">
        <v>227</v>
      </c>
      <c r="B52" s="17" t="n">
        <v>5809</v>
      </c>
      <c r="C52" s="18">
        <f>(129.0/B52*100)</f>
        <v/>
      </c>
      <c r="D52" s="19" t="n">
        <v>5680</v>
      </c>
      <c r="E52" s="18" t="n">
        <v>2.24997794</v>
      </c>
      <c r="F52" s="20" t="n">
        <v>0.22366384</v>
      </c>
      <c r="G52" s="18" t="n">
        <v>3.28591541</v>
      </c>
      <c r="H52" s="20" t="n">
        <v>0.24332951</v>
      </c>
      <c r="I52" s="18" t="n">
        <v>45.47562174</v>
      </c>
      <c r="J52" s="20" t="n">
        <v>0.72360096</v>
      </c>
      <c r="K52" s="18" t="n">
        <v>43.25984785</v>
      </c>
      <c r="L52" s="20" t="n">
        <v>0.81394307</v>
      </c>
      <c r="M52" s="18" t="n">
        <v>0.34118522</v>
      </c>
      <c r="N52" s="20" t="n">
        <v>0.08858248000000001</v>
      </c>
      <c r="O52" s="18" t="s">
        <v>182</v>
      </c>
      <c r="P52" s="20" t="s">
        <v>182</v>
      </c>
      <c r="Q52" s="18" t="n">
        <v>0</v>
      </c>
      <c r="R52" s="20" t="n">
        <v>0</v>
      </c>
      <c r="S52" s="18" t="n">
        <v>0</v>
      </c>
      <c r="T52" s="20" t="n">
        <v>0</v>
      </c>
      <c r="U52" s="18" t="n">
        <v>5.38745184</v>
      </c>
      <c r="V52" s="20" t="n">
        <v>0.5130034</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(544.0/B54*100)</f>
        <v/>
      </c>
      <c r="D54" s="19" t="n">
        <v>4196</v>
      </c>
      <c r="E54" s="18" t="n">
        <v>8.466357029999999</v>
      </c>
      <c r="F54" s="20" t="n">
        <v>0.5987541</v>
      </c>
      <c r="G54" s="18" t="n">
        <v>6.09105895</v>
      </c>
      <c r="H54" s="20" t="n">
        <v>0.46961834</v>
      </c>
      <c r="I54" s="18" t="n">
        <v>37.2697083</v>
      </c>
      <c r="J54" s="20" t="n">
        <v>0.88505748</v>
      </c>
      <c r="K54" s="18" t="n">
        <v>30.69472646</v>
      </c>
      <c r="L54" s="20" t="n">
        <v>1.14452819</v>
      </c>
      <c r="M54" s="18" t="n">
        <v>3.40982987</v>
      </c>
      <c r="N54" s="20" t="n">
        <v>0.32826876</v>
      </c>
      <c r="O54" s="18" t="s">
        <v>182</v>
      </c>
      <c r="P54" s="20" t="s">
        <v>182</v>
      </c>
      <c r="Q54" s="18" t="n">
        <v>0</v>
      </c>
      <c r="R54" s="20" t="n">
        <v>0</v>
      </c>
      <c r="S54" s="18" t="n">
        <v>0</v>
      </c>
      <c r="T54" s="20" t="n">
        <v>0</v>
      </c>
      <c r="U54" s="18" t="n">
        <v>14.06831939</v>
      </c>
      <c r="V54" s="20" t="n">
        <v>1.11945883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1.85595905</v>
      </c>
      <c r="F56" s="20" t="n">
        <v>0.18152281</v>
      </c>
      <c r="G56" s="18" t="n">
        <v>6.1275943</v>
      </c>
      <c r="H56" s="20" t="n">
        <v>0.3773228</v>
      </c>
      <c r="I56" s="18" t="n">
        <v>70.53352297000001</v>
      </c>
      <c r="J56" s="20" t="n">
        <v>0.72841848</v>
      </c>
      <c r="K56" s="18" t="n">
        <v>19.43337301</v>
      </c>
      <c r="L56" s="20" t="n">
        <v>0.54149815</v>
      </c>
      <c r="M56" s="18" t="n">
        <v>0.86031267</v>
      </c>
      <c r="N56" s="20" t="n">
        <v>0.13753162</v>
      </c>
      <c r="O56" s="18" t="s">
        <v>182</v>
      </c>
      <c r="P56" s="20" t="s">
        <v>182</v>
      </c>
      <c r="Q56" s="18" t="n">
        <v>0</v>
      </c>
      <c r="R56" s="20" t="n">
        <v>0</v>
      </c>
      <c r="S56" s="18" t="n">
        <v>0</v>
      </c>
      <c r="T56" s="20" t="n">
        <v>0</v>
      </c>
      <c r="U56" s="18" t="n">
        <v>1.189238</v>
      </c>
      <c r="V56" s="20" t="n">
        <v>0.21652576</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(280.0/B61*100)</f>
        <v/>
      </c>
      <c r="D61" s="19" t="n">
        <v>6245</v>
      </c>
      <c r="E61" s="18" t="n">
        <v>9.16583572</v>
      </c>
      <c r="F61" s="20" t="n">
        <v>0.40763214</v>
      </c>
      <c r="G61" s="18" t="n">
        <v>13.97221182</v>
      </c>
      <c r="H61" s="20" t="n">
        <v>0.5126199299999999</v>
      </c>
      <c r="I61" s="18" t="n">
        <v>30.18175907</v>
      </c>
      <c r="J61" s="20" t="n">
        <v>0.7621901</v>
      </c>
      <c r="K61" s="18" t="n">
        <v>39.93525792</v>
      </c>
      <c r="L61" s="20" t="n">
        <v>0.97436307</v>
      </c>
      <c r="M61" s="18" t="n">
        <v>1.11713676</v>
      </c>
      <c r="N61" s="20" t="n">
        <v>0.15913474</v>
      </c>
      <c r="O61" s="18" t="s">
        <v>182</v>
      </c>
      <c r="P61" s="20" t="s">
        <v>182</v>
      </c>
      <c r="Q61" s="18" t="n">
        <v>0</v>
      </c>
      <c r="R61" s="20" t="n">
        <v>0</v>
      </c>
      <c r="S61" s="18" t="n">
        <v>0</v>
      </c>
      <c r="T61" s="20" t="n">
        <v>0</v>
      </c>
      <c r="U61" s="18" t="n">
        <v>5.6277987</v>
      </c>
      <c r="V61" s="20" t="n">
        <v>0.67473871</v>
      </c>
    </row>
    <row r="62" spans="1:22">
      <c r="A62" s="15" t="s">
        <v>237</v>
      </c>
      <c r="B62" s="17" t="n">
        <v>4476</v>
      </c>
      <c r="C62" s="18">
        <f>(5.0/B62*100)</f>
        <v/>
      </c>
      <c r="D62" s="19" t="n">
        <v>4471</v>
      </c>
      <c r="E62" s="18" t="n">
        <v>1.25708435</v>
      </c>
      <c r="F62" s="20" t="n">
        <v>0.16434015</v>
      </c>
      <c r="G62" s="18" t="n">
        <v>6.05857856</v>
      </c>
      <c r="H62" s="20" t="n">
        <v>0.33263302</v>
      </c>
      <c r="I62" s="18" t="n">
        <v>69.14816587999999</v>
      </c>
      <c r="J62" s="20" t="n">
        <v>0.67222046</v>
      </c>
      <c r="K62" s="18" t="n">
        <v>22.25287652</v>
      </c>
      <c r="L62" s="20" t="n">
        <v>0.61163532</v>
      </c>
      <c r="M62" s="18" t="n">
        <v>0.58527585</v>
      </c>
      <c r="N62" s="20" t="n">
        <v>0.13101018</v>
      </c>
      <c r="O62" s="18" t="s">
        <v>182</v>
      </c>
      <c r="P62" s="20" t="s">
        <v>182</v>
      </c>
      <c r="Q62" s="18" t="n">
        <v>0</v>
      </c>
      <c r="R62" s="20" t="n">
        <v>0</v>
      </c>
      <c r="S62" s="18" t="n">
        <v>0</v>
      </c>
      <c r="T62" s="20" t="n">
        <v>0</v>
      </c>
      <c r="U62" s="18" t="n">
        <v>0.69801885</v>
      </c>
      <c r="V62" s="20" t="n">
        <v>0.11978488</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(768.0/B67*100)</f>
        <v/>
      </c>
      <c r="D67" s="19" t="n">
        <v>6203</v>
      </c>
      <c r="E67" s="18" t="n">
        <v>4.9802521</v>
      </c>
      <c r="F67" s="20" t="n">
        <v>0.30011743</v>
      </c>
      <c r="G67" s="18" t="n">
        <v>10.75232883</v>
      </c>
      <c r="H67" s="20" t="n">
        <v>0.5004028</v>
      </c>
      <c r="I67" s="18" t="n">
        <v>56.43152522</v>
      </c>
      <c r="J67" s="20" t="n">
        <v>0.78534269</v>
      </c>
      <c r="K67" s="18" t="n">
        <v>19.08186246</v>
      </c>
      <c r="L67" s="20" t="n">
        <v>0.66190457</v>
      </c>
      <c r="M67" s="18" t="n">
        <v>4.71627585</v>
      </c>
      <c r="N67" s="20" t="n">
        <v>0.38448973</v>
      </c>
      <c r="O67" s="18" t="s">
        <v>182</v>
      </c>
      <c r="P67" s="20" t="s">
        <v>182</v>
      </c>
      <c r="Q67" s="18" t="n">
        <v>0</v>
      </c>
      <c r="R67" s="20" t="n">
        <v>0</v>
      </c>
      <c r="S67" s="18" t="n">
        <v>0</v>
      </c>
      <c r="T67" s="20" t="n">
        <v>0</v>
      </c>
      <c r="U67" s="18" t="n">
        <v>4.03775554</v>
      </c>
      <c r="V67" s="20" t="n">
        <v>0.33010392</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3.15313698</v>
      </c>
      <c r="F70" s="20" t="n">
        <v>0.32837105</v>
      </c>
      <c r="G70" s="18" t="n">
        <v>6.06963009</v>
      </c>
      <c r="H70" s="20" t="n">
        <v>0.40220921</v>
      </c>
      <c r="I70" s="18" t="n">
        <v>62.68699721</v>
      </c>
      <c r="J70" s="20" t="n">
        <v>0.63640501</v>
      </c>
      <c r="K70" s="18" t="n">
        <v>21.54947914</v>
      </c>
      <c r="L70" s="20" t="n">
        <v>0.82984941</v>
      </c>
      <c r="M70" s="18" t="n">
        <v>0.78554432</v>
      </c>
      <c r="N70" s="20" t="n">
        <v>0.1032537</v>
      </c>
      <c r="O70" s="18" t="s">
        <v>182</v>
      </c>
      <c r="P70" s="20" t="s">
        <v>182</v>
      </c>
      <c r="Q70" s="18" t="n">
        <v>0</v>
      </c>
      <c r="R70" s="20" t="n">
        <v>0</v>
      </c>
      <c r="S70" s="18" t="n">
        <v>0</v>
      </c>
      <c r="T70" s="20" t="n">
        <v>0</v>
      </c>
      <c r="U70" s="18" t="n">
        <v>5.75521226</v>
      </c>
      <c r="V70" s="20" t="n">
        <v>0.55145491</v>
      </c>
    </row>
    <row r="71" spans="1:22">
      <c r="A71" s="15" t="s">
        <v>246</v>
      </c>
      <c r="B71" s="17" t="n">
        <v>6115</v>
      </c>
      <c r="C71" s="18">
        <f>(126.0/B71*100)</f>
        <v/>
      </c>
      <c r="D71" s="19" t="n">
        <v>5989</v>
      </c>
      <c r="E71" s="18" t="n">
        <v>1.31760597</v>
      </c>
      <c r="F71" s="20" t="n">
        <v>0.1639761</v>
      </c>
      <c r="G71" s="18" t="n">
        <v>2.7461576</v>
      </c>
      <c r="H71" s="20" t="n">
        <v>0.20834582</v>
      </c>
      <c r="I71" s="18" t="n">
        <v>52.95129179</v>
      </c>
      <c r="J71" s="20" t="n">
        <v>0.68631662</v>
      </c>
      <c r="K71" s="18" t="n">
        <v>40.98803288</v>
      </c>
      <c r="L71" s="20" t="n">
        <v>0.62382609</v>
      </c>
      <c r="M71" s="18" t="n">
        <v>0.43918048</v>
      </c>
      <c r="N71" s="20" t="n">
        <v>0.07823918000000001</v>
      </c>
      <c r="O71" s="18" t="s">
        <v>182</v>
      </c>
      <c r="P71" s="20" t="s">
        <v>182</v>
      </c>
      <c r="Q71" s="18" t="n">
        <v>0</v>
      </c>
      <c r="R71" s="20" t="n">
        <v>0</v>
      </c>
      <c r="S71" s="18" t="n">
        <v>0</v>
      </c>
      <c r="T71" s="20" t="n">
        <v>0</v>
      </c>
      <c r="U71" s="18" t="n">
        <v>1.55773128</v>
      </c>
      <c r="V71" s="20" t="n">
        <v>0.15036576</v>
      </c>
    </row>
    <row r="72" spans="1:22">
      <c r="A72" s="15" t="s">
        <v>247</v>
      </c>
      <c r="B72" s="17" t="n">
        <v>7708</v>
      </c>
      <c r="C72" s="18">
        <f>(9.0/B72*100)</f>
        <v/>
      </c>
      <c r="D72" s="19" t="n">
        <v>7699</v>
      </c>
      <c r="E72" s="18" t="n">
        <v>2.71094002</v>
      </c>
      <c r="F72" s="20" t="n">
        <v>0.18219783</v>
      </c>
      <c r="G72" s="18" t="n">
        <v>7.83684773</v>
      </c>
      <c r="H72" s="20" t="n">
        <v>0.3388456</v>
      </c>
      <c r="I72" s="18" t="n">
        <v>61.75132129</v>
      </c>
      <c r="J72" s="20" t="n">
        <v>0.66922352</v>
      </c>
      <c r="K72" s="18" t="n">
        <v>26.79731834</v>
      </c>
      <c r="L72" s="20" t="n">
        <v>0.60506052</v>
      </c>
      <c r="M72" s="18" t="n">
        <v>0.58568115</v>
      </c>
      <c r="N72" s="20" t="n">
        <v>0.09795208</v>
      </c>
      <c r="O72" s="18" t="s">
        <v>182</v>
      </c>
      <c r="P72" s="20" t="s">
        <v>182</v>
      </c>
      <c r="Q72" s="18" t="n">
        <v>0</v>
      </c>
      <c r="R72" s="20" t="n">
        <v>0</v>
      </c>
      <c r="S72" s="18" t="n">
        <v>0</v>
      </c>
      <c r="T72" s="20" t="n">
        <v>0</v>
      </c>
      <c r="U72" s="18" t="n">
        <v>0.31789148</v>
      </c>
      <c r="V72" s="20" t="n">
        <v>0.06842265</v>
      </c>
    </row>
    <row r="73" spans="1:22">
      <c r="A73" s="15" t="s">
        <v>248</v>
      </c>
      <c r="B73" s="17" t="n">
        <v>8249</v>
      </c>
      <c r="C73" s="18">
        <f>(270.0/B73*100)</f>
        <v/>
      </c>
      <c r="D73" s="19" t="n">
        <v>7979</v>
      </c>
      <c r="E73" s="18" t="n">
        <v>4.56210565</v>
      </c>
      <c r="F73" s="20" t="n">
        <v>0.31150968</v>
      </c>
      <c r="G73" s="18" t="n">
        <v>17.71441247</v>
      </c>
      <c r="H73" s="20" t="n">
        <v>0.59873393</v>
      </c>
      <c r="I73" s="18" t="n">
        <v>60.11012597</v>
      </c>
      <c r="J73" s="20" t="n">
        <v>0.75366815</v>
      </c>
      <c r="K73" s="18" t="n">
        <v>13.36954973</v>
      </c>
      <c r="L73" s="20" t="n">
        <v>0.6239710000000001</v>
      </c>
      <c r="M73" s="18" t="n">
        <v>2.49669004</v>
      </c>
      <c r="N73" s="20" t="n">
        <v>0.25156774</v>
      </c>
      <c r="O73" s="18" t="s">
        <v>182</v>
      </c>
      <c r="P73" s="20" t="s">
        <v>182</v>
      </c>
      <c r="Q73" s="18" t="n">
        <v>0</v>
      </c>
      <c r="R73" s="20" t="n">
        <v>0</v>
      </c>
      <c r="S73" s="18" t="n">
        <v>0</v>
      </c>
      <c r="T73" s="20" t="n">
        <v>0</v>
      </c>
      <c r="U73" s="18" t="n">
        <v>1.74711614</v>
      </c>
      <c r="V73" s="20" t="n">
        <v>0.20743514</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(334.0/B77*100)</f>
        <v/>
      </c>
      <c r="D77" s="19" t="n">
        <v>5728</v>
      </c>
      <c r="E77" s="18" t="n">
        <v>4.12510765</v>
      </c>
      <c r="F77" s="20" t="n">
        <v>0.3124432</v>
      </c>
      <c r="G77" s="18" t="n">
        <v>6.10945435</v>
      </c>
      <c r="H77" s="20" t="n">
        <v>0.29828229</v>
      </c>
      <c r="I77" s="18" t="n">
        <v>42.78710644</v>
      </c>
      <c r="J77" s="20" t="n">
        <v>0.8618165</v>
      </c>
      <c r="K77" s="18" t="n">
        <v>24.1072253</v>
      </c>
      <c r="L77" s="20" t="n">
        <v>0.65905857</v>
      </c>
      <c r="M77" s="18" t="n">
        <v>0.99813126</v>
      </c>
      <c r="N77" s="20" t="n">
        <v>0.11831083</v>
      </c>
      <c r="O77" s="18" t="s">
        <v>182</v>
      </c>
      <c r="P77" s="20" t="s">
        <v>182</v>
      </c>
      <c r="Q77" s="18" t="n">
        <v>0</v>
      </c>
      <c r="R77" s="20" t="n">
        <v>0</v>
      </c>
      <c r="S77" s="18" t="n">
        <v>0</v>
      </c>
      <c r="T77" s="20" t="n">
        <v>0</v>
      </c>
      <c r="U77" s="18" t="n">
        <v>21.87297499</v>
      </c>
      <c r="V77" s="20" t="n">
        <v>1.02629725</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1.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362</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(1644.0/B7*100)</f>
        <v/>
      </c>
      <c r="D7" s="19" t="n">
        <v>12886</v>
      </c>
      <c r="E7" s="18" t="n">
        <v>2.63576061</v>
      </c>
      <c r="F7" s="20" t="n">
        <v>0.18273204</v>
      </c>
      <c r="G7" s="18" t="n">
        <v>12.67812032</v>
      </c>
      <c r="H7" s="20" t="n">
        <v>0.34592307</v>
      </c>
      <c r="I7" s="18" t="n">
        <v>49.49685756</v>
      </c>
      <c r="J7" s="20" t="n">
        <v>0.57999994</v>
      </c>
      <c r="K7" s="18" t="n">
        <v>23.124699</v>
      </c>
      <c r="L7" s="20" t="n">
        <v>0.43956563</v>
      </c>
      <c r="M7" s="18" t="n">
        <v>0.70373045</v>
      </c>
      <c r="N7" s="20" t="n">
        <v>0.09185351999999999</v>
      </c>
      <c r="O7" s="18" t="s">
        <v>182</v>
      </c>
      <c r="P7" s="20" t="s">
        <v>182</v>
      </c>
      <c r="Q7" s="18" t="n">
        <v>0</v>
      </c>
      <c r="R7" s="20" t="n">
        <v>0</v>
      </c>
      <c r="S7" s="18" t="n">
        <v>0</v>
      </c>
      <c r="T7" s="20" t="n">
        <v>0</v>
      </c>
      <c r="U7" s="18" t="n">
        <v>11.36083206</v>
      </c>
      <c r="V7" s="20" t="n">
        <v>0.58445893</v>
      </c>
    </row>
    <row r="8" spans="1:22">
      <c r="A8" s="15" t="s">
        <v>183</v>
      </c>
      <c r="B8" s="17" t="n">
        <v>7007</v>
      </c>
      <c r="C8" s="18">
        <f>(253.0/B8*100)</f>
        <v/>
      </c>
      <c r="D8" s="19" t="n">
        <v>6754</v>
      </c>
      <c r="E8" s="18" t="n">
        <v>7.19077492</v>
      </c>
      <c r="F8" s="20" t="n">
        <v>0.37516579</v>
      </c>
      <c r="G8" s="18" t="n">
        <v>18.89294526</v>
      </c>
      <c r="H8" s="20" t="n">
        <v>0.54205014</v>
      </c>
      <c r="I8" s="18" t="n">
        <v>41.82157683</v>
      </c>
      <c r="J8" s="20" t="n">
        <v>0.77573211</v>
      </c>
      <c r="K8" s="18" t="n">
        <v>23.77150756</v>
      </c>
      <c r="L8" s="20" t="n">
        <v>0.6024100100000001</v>
      </c>
      <c r="M8" s="18" t="n">
        <v>0.39019213</v>
      </c>
      <c r="N8" s="20" t="n">
        <v>0.10222346</v>
      </c>
      <c r="O8" s="18" t="s">
        <v>182</v>
      </c>
      <c r="P8" s="20" t="s">
        <v>182</v>
      </c>
      <c r="Q8" s="18" t="n">
        <v>0.48972979</v>
      </c>
      <c r="R8" s="20" t="n">
        <v>0.12055389</v>
      </c>
      <c r="S8" s="18" t="n">
        <v>0</v>
      </c>
      <c r="T8" s="20" t="n">
        <v>0</v>
      </c>
      <c r="U8" s="18" t="n">
        <v>7.44327351</v>
      </c>
      <c r="V8" s="20" t="n">
        <v>0.58059079</v>
      </c>
    </row>
    <row r="9" spans="1:22">
      <c r="A9" s="15" t="s">
        <v>184</v>
      </c>
      <c r="B9" s="17" t="n">
        <v>9651</v>
      </c>
      <c r="C9" s="18">
        <f>(652.0/B9*100)</f>
        <v/>
      </c>
      <c r="D9" s="19" t="n">
        <v>8999</v>
      </c>
      <c r="E9" s="18" t="n">
        <v>3.83982374</v>
      </c>
      <c r="F9" s="20" t="n">
        <v>0.25626656</v>
      </c>
      <c r="G9" s="18" t="n">
        <v>17.85188918</v>
      </c>
      <c r="H9" s="20" t="n">
        <v>0.44884991</v>
      </c>
      <c r="I9" s="18" t="n">
        <v>48.50121544</v>
      </c>
      <c r="J9" s="20" t="n">
        <v>0.75457807</v>
      </c>
      <c r="K9" s="18" t="n">
        <v>18.1359212</v>
      </c>
      <c r="L9" s="20" t="n">
        <v>0.52053335</v>
      </c>
      <c r="M9" s="18" t="n">
        <v>0.05073041</v>
      </c>
      <c r="N9" s="20" t="n">
        <v>0.02017878</v>
      </c>
      <c r="O9" s="18" t="s">
        <v>182</v>
      </c>
      <c r="P9" s="20" t="s">
        <v>182</v>
      </c>
      <c r="Q9" s="18" t="n">
        <v>3.19694088</v>
      </c>
      <c r="R9" s="20" t="n">
        <v>0.57056106</v>
      </c>
      <c r="S9" s="18" t="n">
        <v>0</v>
      </c>
      <c r="T9" s="20" t="n">
        <v>0</v>
      </c>
      <c r="U9" s="18" t="n">
        <v>8.42347915</v>
      </c>
      <c r="V9" s="20" t="n">
        <v>0.57627927</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(171.0/B11*100)</f>
        <v/>
      </c>
      <c r="D11" s="19" t="n">
        <v>6882</v>
      </c>
      <c r="E11" s="18" t="n">
        <v>4.53515974</v>
      </c>
      <c r="F11" s="20" t="n">
        <v>0.30623957</v>
      </c>
      <c r="G11" s="18" t="n">
        <v>15.1119355</v>
      </c>
      <c r="H11" s="20" t="n">
        <v>0.53180562</v>
      </c>
      <c r="I11" s="18" t="n">
        <v>49.29340518</v>
      </c>
      <c r="J11" s="20" t="n">
        <v>0.84121987</v>
      </c>
      <c r="K11" s="18" t="n">
        <v>19.80341063</v>
      </c>
      <c r="L11" s="20" t="n">
        <v>0.58098359</v>
      </c>
      <c r="M11" s="18" t="n">
        <v>0.5164128</v>
      </c>
      <c r="N11" s="20" t="n">
        <v>0.12499369</v>
      </c>
      <c r="O11" s="18" t="s">
        <v>182</v>
      </c>
      <c r="P11" s="20" t="s">
        <v>182</v>
      </c>
      <c r="Q11" s="18" t="n">
        <v>0</v>
      </c>
      <c r="R11" s="20" t="n">
        <v>0</v>
      </c>
      <c r="S11" s="18" t="n">
        <v>0</v>
      </c>
      <c r="T11" s="20" t="n">
        <v>0</v>
      </c>
      <c r="U11" s="18" t="n">
        <v>10.73967615</v>
      </c>
      <c r="V11" s="20" t="n">
        <v>0.90434088</v>
      </c>
    </row>
    <row r="12" spans="1:22">
      <c r="A12" s="15" t="s">
        <v>187</v>
      </c>
      <c r="B12" s="17" t="n">
        <v>6894</v>
      </c>
      <c r="C12" s="18">
        <f>(128.0/B12*100)</f>
        <v/>
      </c>
      <c r="D12" s="19" t="n">
        <v>6766</v>
      </c>
      <c r="E12" s="18" t="n">
        <v>5.45124292</v>
      </c>
      <c r="F12" s="20" t="n">
        <v>0.3341448</v>
      </c>
      <c r="G12" s="18" t="n">
        <v>22.04979034</v>
      </c>
      <c r="H12" s="20" t="n">
        <v>0.63177244</v>
      </c>
      <c r="I12" s="18" t="n">
        <v>48.89097471</v>
      </c>
      <c r="J12" s="20" t="n">
        <v>0.68340116</v>
      </c>
      <c r="K12" s="18" t="n">
        <v>14.69493174</v>
      </c>
      <c r="L12" s="20" t="n">
        <v>0.45838474</v>
      </c>
      <c r="M12" s="18" t="n">
        <v>0.27950138</v>
      </c>
      <c r="N12" s="20" t="n">
        <v>0.06468574000000001</v>
      </c>
      <c r="O12" s="18" t="s">
        <v>182</v>
      </c>
      <c r="P12" s="20" t="s">
        <v>182</v>
      </c>
      <c r="Q12" s="18" t="n">
        <v>2.37582273</v>
      </c>
      <c r="R12" s="20" t="n">
        <v>0.5983856</v>
      </c>
      <c r="S12" s="18" t="n">
        <v>0</v>
      </c>
      <c r="T12" s="20" t="n">
        <v>0</v>
      </c>
      <c r="U12" s="18" t="n">
        <v>6.25773618</v>
      </c>
      <c r="V12" s="20" t="n">
        <v>0.49521223</v>
      </c>
    </row>
    <row r="13" spans="1:22">
      <c r="A13" s="15" t="s">
        <v>188</v>
      </c>
      <c r="B13" s="17" t="n">
        <v>7161</v>
      </c>
      <c r="C13" s="18">
        <f>(368.0/B13*100)</f>
        <v/>
      </c>
      <c r="D13" s="19" t="n">
        <v>6793</v>
      </c>
      <c r="E13" s="18" t="n">
        <v>2.12026801</v>
      </c>
      <c r="F13" s="20" t="n">
        <v>0.17320724</v>
      </c>
      <c r="G13" s="18" t="n">
        <v>12.77784062</v>
      </c>
      <c r="H13" s="20" t="n">
        <v>0.50288096</v>
      </c>
      <c r="I13" s="18" t="n">
        <v>49.84124334</v>
      </c>
      <c r="J13" s="20" t="n">
        <v>0.7275689</v>
      </c>
      <c r="K13" s="18" t="n">
        <v>24.25349809</v>
      </c>
      <c r="L13" s="20" t="n">
        <v>0.65473777</v>
      </c>
      <c r="M13" s="18" t="n">
        <v>0.21861909</v>
      </c>
      <c r="N13" s="20" t="n">
        <v>0.05282411</v>
      </c>
      <c r="O13" s="18" t="s">
        <v>182</v>
      </c>
      <c r="P13" s="20" t="s">
        <v>182</v>
      </c>
      <c r="Q13" s="18" t="n">
        <v>4.22235223</v>
      </c>
      <c r="R13" s="20" t="n">
        <v>0.48526608</v>
      </c>
      <c r="S13" s="18" t="n">
        <v>0</v>
      </c>
      <c r="T13" s="20" t="n">
        <v>0</v>
      </c>
      <c r="U13" s="18" t="n">
        <v>6.56617861</v>
      </c>
      <c r="V13" s="20" t="n">
        <v>0.58756286</v>
      </c>
    </row>
    <row r="14" spans="1:22">
      <c r="A14" s="15" t="s">
        <v>189</v>
      </c>
      <c r="B14" s="17" t="n">
        <v>5587</v>
      </c>
      <c r="C14" s="18">
        <f>(208.0/B14*100)</f>
        <v/>
      </c>
      <c r="D14" s="19" t="n">
        <v>5379</v>
      </c>
      <c r="E14" s="18" t="n">
        <v>3.83068865</v>
      </c>
      <c r="F14" s="20" t="n">
        <v>0.31251446</v>
      </c>
      <c r="G14" s="18" t="n">
        <v>18.94212717</v>
      </c>
      <c r="H14" s="20" t="n">
        <v>0.62241599</v>
      </c>
      <c r="I14" s="18" t="n">
        <v>55.26749199</v>
      </c>
      <c r="J14" s="20" t="n">
        <v>0.70436926</v>
      </c>
      <c r="K14" s="18" t="n">
        <v>18.75100913</v>
      </c>
      <c r="L14" s="20" t="n">
        <v>0.49174492</v>
      </c>
      <c r="M14" s="18" t="n">
        <v>0.6165458</v>
      </c>
      <c r="N14" s="20" t="n">
        <v>0.11425209</v>
      </c>
      <c r="O14" s="18" t="s">
        <v>182</v>
      </c>
      <c r="P14" s="20" t="s">
        <v>182</v>
      </c>
      <c r="Q14" s="18" t="n">
        <v>0</v>
      </c>
      <c r="R14" s="20" t="n">
        <v>0</v>
      </c>
      <c r="S14" s="18" t="n">
        <v>0</v>
      </c>
      <c r="T14" s="20" t="n">
        <v>0</v>
      </c>
      <c r="U14" s="18" t="n">
        <v>2.59213727</v>
      </c>
      <c r="V14" s="20" t="n">
        <v>0.20203815</v>
      </c>
    </row>
    <row r="15" spans="1:22">
      <c r="A15" s="15" t="s">
        <v>190</v>
      </c>
      <c r="B15" s="17" t="n">
        <v>5882</v>
      </c>
      <c r="C15" s="18">
        <f>(193.0/B15*100)</f>
        <v/>
      </c>
      <c r="D15" s="19" t="n">
        <v>5689</v>
      </c>
      <c r="E15" s="18" t="n">
        <v>4.9105282</v>
      </c>
      <c r="F15" s="20" t="n">
        <v>0.34131523</v>
      </c>
      <c r="G15" s="18" t="n">
        <v>17.41406956</v>
      </c>
      <c r="H15" s="20" t="n">
        <v>0.47247214</v>
      </c>
      <c r="I15" s="18" t="n">
        <v>55.10771701</v>
      </c>
      <c r="J15" s="20" t="n">
        <v>0.78559724</v>
      </c>
      <c r="K15" s="18" t="n">
        <v>16.10883727</v>
      </c>
      <c r="L15" s="20" t="n">
        <v>0.50650079</v>
      </c>
      <c r="M15" s="18" t="n">
        <v>0.47469451</v>
      </c>
      <c r="N15" s="20" t="n">
        <v>0.10725858</v>
      </c>
      <c r="O15" s="18" t="s">
        <v>182</v>
      </c>
      <c r="P15" s="20" t="s">
        <v>182</v>
      </c>
      <c r="Q15" s="18" t="n">
        <v>1.03731841</v>
      </c>
      <c r="R15" s="20" t="n">
        <v>0.46497999</v>
      </c>
      <c r="S15" s="18" t="n">
        <v>0</v>
      </c>
      <c r="T15" s="20" t="n">
        <v>0</v>
      </c>
      <c r="U15" s="18" t="n">
        <v>4.94683504</v>
      </c>
      <c r="V15" s="20" t="n">
        <v>0.51461147</v>
      </c>
    </row>
    <row r="16" spans="1:22">
      <c r="A16" s="15" t="s">
        <v>191</v>
      </c>
      <c r="B16" s="17" t="n">
        <v>6108</v>
      </c>
      <c r="C16" s="18">
        <f>(280.0/B16*100)</f>
        <v/>
      </c>
      <c r="D16" s="19" t="n">
        <v>5828</v>
      </c>
      <c r="E16" s="18" t="n">
        <v>3.68664191</v>
      </c>
      <c r="F16" s="20" t="n">
        <v>0.2297892</v>
      </c>
      <c r="G16" s="18" t="n">
        <v>17.50696656</v>
      </c>
      <c r="H16" s="20" t="n">
        <v>0.5225479</v>
      </c>
      <c r="I16" s="18" t="n">
        <v>45.03355486</v>
      </c>
      <c r="J16" s="20" t="n">
        <v>0.72400259</v>
      </c>
      <c r="K16" s="18" t="n">
        <v>23.29335081</v>
      </c>
      <c r="L16" s="20" t="n">
        <v>0.5510219</v>
      </c>
      <c r="M16" s="18" t="n">
        <v>0.5154747</v>
      </c>
      <c r="N16" s="20" t="n">
        <v>0.08799824000000001</v>
      </c>
      <c r="O16" s="18" t="s">
        <v>182</v>
      </c>
      <c r="P16" s="20" t="s">
        <v>182</v>
      </c>
      <c r="Q16" s="18" t="n">
        <v>0</v>
      </c>
      <c r="R16" s="20" t="n">
        <v>0</v>
      </c>
      <c r="S16" s="18" t="n">
        <v>0</v>
      </c>
      <c r="T16" s="20" t="n">
        <v>0</v>
      </c>
      <c r="U16" s="18" t="n">
        <v>9.964011169999999</v>
      </c>
      <c r="V16" s="20" t="n">
        <v>0.7746862</v>
      </c>
    </row>
    <row r="17" spans="1:22">
      <c r="A17" s="15" t="s">
        <v>192</v>
      </c>
      <c r="B17" s="17" t="n">
        <v>6504</v>
      </c>
      <c r="C17" s="18">
        <f>(834.0/B17*100)</f>
        <v/>
      </c>
      <c r="D17" s="19" t="n">
        <v>5670</v>
      </c>
      <c r="E17" s="18" t="n">
        <v>5.84803352</v>
      </c>
      <c r="F17" s="20" t="n">
        <v>0.32630005</v>
      </c>
      <c r="G17" s="18" t="n">
        <v>20.59683519</v>
      </c>
      <c r="H17" s="20" t="n">
        <v>0.53825354</v>
      </c>
      <c r="I17" s="18" t="n">
        <v>44.68953477</v>
      </c>
      <c r="J17" s="20" t="n">
        <v>0.77354158</v>
      </c>
      <c r="K17" s="18" t="n">
        <v>21.05824812</v>
      </c>
      <c r="L17" s="20" t="n">
        <v>0.54741944</v>
      </c>
      <c r="M17" s="18" t="n">
        <v>0</v>
      </c>
      <c r="N17" s="20" t="n">
        <v>0</v>
      </c>
      <c r="O17" s="18" t="s">
        <v>182</v>
      </c>
      <c r="P17" s="20" t="s">
        <v>182</v>
      </c>
      <c r="Q17" s="18" t="n">
        <v>2.61164231</v>
      </c>
      <c r="R17" s="20" t="n">
        <v>0.3472642</v>
      </c>
      <c r="S17" s="18" t="n">
        <v>0</v>
      </c>
      <c r="T17" s="20" t="n">
        <v>0</v>
      </c>
      <c r="U17" s="18" t="n">
        <v>5.19570608</v>
      </c>
      <c r="V17" s="20" t="n">
        <v>0.57868631</v>
      </c>
    </row>
    <row r="18" spans="1:22">
      <c r="A18" s="15" t="s">
        <v>193</v>
      </c>
      <c r="B18" s="17" t="n">
        <v>5532</v>
      </c>
      <c r="C18" s="18">
        <f>(41.0/B18*100)</f>
        <v/>
      </c>
      <c r="D18" s="19" t="n">
        <v>5491</v>
      </c>
      <c r="E18" s="18" t="n">
        <v>4.75639241</v>
      </c>
      <c r="F18" s="20" t="n">
        <v>0.30953502</v>
      </c>
      <c r="G18" s="18" t="n">
        <v>18.54947921</v>
      </c>
      <c r="H18" s="20" t="n">
        <v>0.53194422</v>
      </c>
      <c r="I18" s="18" t="n">
        <v>48.93464488</v>
      </c>
      <c r="J18" s="20" t="n">
        <v>0.9954896600000001</v>
      </c>
      <c r="K18" s="18" t="n">
        <v>18.45782213</v>
      </c>
      <c r="L18" s="20" t="n">
        <v>0.48384526</v>
      </c>
      <c r="M18" s="18" t="n">
        <v>1.16458469</v>
      </c>
      <c r="N18" s="20" t="n">
        <v>0.19354188</v>
      </c>
      <c r="O18" s="18" t="s">
        <v>182</v>
      </c>
      <c r="P18" s="20" t="s">
        <v>182</v>
      </c>
      <c r="Q18" s="18" t="n">
        <v>0</v>
      </c>
      <c r="R18" s="20" t="n">
        <v>0</v>
      </c>
      <c r="S18" s="18" t="n">
        <v>0</v>
      </c>
      <c r="T18" s="20" t="n">
        <v>0</v>
      </c>
      <c r="U18" s="18" t="n">
        <v>8.13707668</v>
      </c>
      <c r="V18" s="20" t="n">
        <v>0.81298167</v>
      </c>
    </row>
    <row r="19" spans="1:22">
      <c r="A19" s="15" t="s">
        <v>194</v>
      </c>
      <c r="B19" s="17" t="n">
        <v>5658</v>
      </c>
      <c r="C19" s="18">
        <f>(267.0/B19*100)</f>
        <v/>
      </c>
      <c r="D19" s="19" t="n">
        <v>5391</v>
      </c>
      <c r="E19" s="18" t="n">
        <v>4.32473054</v>
      </c>
      <c r="F19" s="20" t="n">
        <v>0.27008598</v>
      </c>
      <c r="G19" s="18" t="n">
        <v>15.14848902</v>
      </c>
      <c r="H19" s="20" t="n">
        <v>0.54187017</v>
      </c>
      <c r="I19" s="18" t="n">
        <v>50.71043272</v>
      </c>
      <c r="J19" s="20" t="n">
        <v>0.8347103299999999</v>
      </c>
      <c r="K19" s="18" t="n">
        <v>22.74695379</v>
      </c>
      <c r="L19" s="20" t="n">
        <v>0.59589308</v>
      </c>
      <c r="M19" s="18" t="n">
        <v>0.66040269</v>
      </c>
      <c r="N19" s="20" t="n">
        <v>0.13723796</v>
      </c>
      <c r="O19" s="18" t="s">
        <v>182</v>
      </c>
      <c r="P19" s="20" t="s">
        <v>182</v>
      </c>
      <c r="Q19" s="18" t="n">
        <v>0</v>
      </c>
      <c r="R19" s="20" t="n">
        <v>0</v>
      </c>
      <c r="S19" s="18" t="n">
        <v>0</v>
      </c>
      <c r="T19" s="20" t="n">
        <v>0</v>
      </c>
      <c r="U19" s="18" t="n">
        <v>6.40899124</v>
      </c>
      <c r="V19" s="20" t="n">
        <v>0.55167581</v>
      </c>
    </row>
    <row r="20" spans="1:22">
      <c r="A20" s="15" t="s">
        <v>195</v>
      </c>
      <c r="B20" s="17" t="n">
        <v>3371</v>
      </c>
      <c r="C20" s="18">
        <f>(81.0/B20*100)</f>
        <v/>
      </c>
      <c r="D20" s="19" t="n">
        <v>3290</v>
      </c>
      <c r="E20" s="18" t="n">
        <v>4.13060565</v>
      </c>
      <c r="F20" s="20" t="n">
        <v>0.33975173</v>
      </c>
      <c r="G20" s="18" t="n">
        <v>13.99765814</v>
      </c>
      <c r="H20" s="20" t="n">
        <v>0.56977186</v>
      </c>
      <c r="I20" s="18" t="n">
        <v>52.20894829</v>
      </c>
      <c r="J20" s="20" t="n">
        <v>0.7469724599999999</v>
      </c>
      <c r="K20" s="18" t="n">
        <v>21.3382041</v>
      </c>
      <c r="L20" s="20" t="n">
        <v>0.65061856</v>
      </c>
      <c r="M20" s="18" t="n">
        <v>0</v>
      </c>
      <c r="N20" s="20" t="n">
        <v>0</v>
      </c>
      <c r="O20" s="18" t="s">
        <v>182</v>
      </c>
      <c r="P20" s="20" t="s">
        <v>182</v>
      </c>
      <c r="Q20" s="18" t="n">
        <v>0</v>
      </c>
      <c r="R20" s="20" t="n">
        <v>0</v>
      </c>
      <c r="S20" s="18" t="n">
        <v>0</v>
      </c>
      <c r="T20" s="20" t="n">
        <v>0</v>
      </c>
      <c r="U20" s="18" t="n">
        <v>8.32458381</v>
      </c>
      <c r="V20" s="20" t="n">
        <v>0.4794722</v>
      </c>
    </row>
    <row r="21" spans="1:22">
      <c r="A21" s="15" t="s">
        <v>196</v>
      </c>
      <c r="B21" s="17" t="n">
        <v>5741</v>
      </c>
      <c r="C21" s="18">
        <f>(109.0/B21*100)</f>
        <v/>
      </c>
      <c r="D21" s="19" t="n">
        <v>5632</v>
      </c>
      <c r="E21" s="18" t="n">
        <v>2.23228134</v>
      </c>
      <c r="F21" s="20" t="n">
        <v>0.18557804</v>
      </c>
      <c r="G21" s="18" t="n">
        <v>14.08168082</v>
      </c>
      <c r="H21" s="20" t="n">
        <v>0.50728807</v>
      </c>
      <c r="I21" s="18" t="n">
        <v>54.18220145</v>
      </c>
      <c r="J21" s="20" t="n">
        <v>0.66615876</v>
      </c>
      <c r="K21" s="18" t="n">
        <v>25.80140056</v>
      </c>
      <c r="L21" s="20" t="n">
        <v>0.63412685</v>
      </c>
      <c r="M21" s="18" t="n">
        <v>0.18298833</v>
      </c>
      <c r="N21" s="20" t="n">
        <v>0.05731398</v>
      </c>
      <c r="O21" s="18" t="s">
        <v>182</v>
      </c>
      <c r="P21" s="20" t="s">
        <v>182</v>
      </c>
      <c r="Q21" s="18" t="n">
        <v>0</v>
      </c>
      <c r="R21" s="20" t="n">
        <v>0</v>
      </c>
      <c r="S21" s="18" t="n">
        <v>0</v>
      </c>
      <c r="T21" s="20" t="n">
        <v>0</v>
      </c>
      <c r="U21" s="18" t="n">
        <v>3.51944749</v>
      </c>
      <c r="V21" s="20" t="n">
        <v>0.30558644</v>
      </c>
    </row>
    <row r="22" spans="1:22">
      <c r="A22" s="15" t="s">
        <v>197</v>
      </c>
      <c r="B22" s="17" t="n">
        <v>6598</v>
      </c>
      <c r="C22" s="18">
        <f>(106.0/B22*100)</f>
        <v/>
      </c>
      <c r="D22" s="19" t="n">
        <v>6492</v>
      </c>
      <c r="E22" s="18" t="n">
        <v>6.46655675</v>
      </c>
      <c r="F22" s="20" t="n">
        <v>0.32253819</v>
      </c>
      <c r="G22" s="18" t="n">
        <v>13.96335944</v>
      </c>
      <c r="H22" s="20" t="n">
        <v>0.7307160700000001</v>
      </c>
      <c r="I22" s="18" t="n">
        <v>40.07322557</v>
      </c>
      <c r="J22" s="20" t="n">
        <v>0.99687602</v>
      </c>
      <c r="K22" s="18" t="n">
        <v>18.9078812</v>
      </c>
      <c r="L22" s="20" t="n">
        <v>0.67936841</v>
      </c>
      <c r="M22" s="18" t="n">
        <v>2.3606249</v>
      </c>
      <c r="N22" s="20" t="n">
        <v>0.31600094</v>
      </c>
      <c r="O22" s="18" t="s">
        <v>182</v>
      </c>
      <c r="P22" s="20" t="s">
        <v>182</v>
      </c>
      <c r="Q22" s="18" t="n">
        <v>10.39292315</v>
      </c>
      <c r="R22" s="20" t="n">
        <v>1.34196366</v>
      </c>
      <c r="S22" s="18" t="n">
        <v>0</v>
      </c>
      <c r="T22" s="20" t="n">
        <v>0</v>
      </c>
      <c r="U22" s="18" t="n">
        <v>7.83542898</v>
      </c>
      <c r="V22" s="20" t="n">
        <v>0.71413707</v>
      </c>
    </row>
    <row r="23" spans="1:22">
      <c r="A23" s="15" t="s">
        <v>198</v>
      </c>
      <c r="B23" s="17" t="n">
        <v>11583</v>
      </c>
      <c r="C23" s="18">
        <f>(563.0/B23*100)</f>
        <v/>
      </c>
      <c r="D23" s="19" t="n">
        <v>11020</v>
      </c>
      <c r="E23" s="18" t="n">
        <v>4.02259503</v>
      </c>
      <c r="F23" s="20" t="n">
        <v>0.2583148</v>
      </c>
      <c r="G23" s="18" t="n">
        <v>17.95875361</v>
      </c>
      <c r="H23" s="20" t="n">
        <v>0.45587942</v>
      </c>
      <c r="I23" s="18" t="n">
        <v>53.63376013</v>
      </c>
      <c r="J23" s="20" t="n">
        <v>0.6713479999999999</v>
      </c>
      <c r="K23" s="18" t="n">
        <v>16.72176823</v>
      </c>
      <c r="L23" s="20" t="n">
        <v>0.50845566</v>
      </c>
      <c r="M23" s="18" t="n">
        <v>0.42282507</v>
      </c>
      <c r="N23" s="20" t="n">
        <v>0.1019801</v>
      </c>
      <c r="O23" s="18" t="s">
        <v>182</v>
      </c>
      <c r="P23" s="20" t="s">
        <v>182</v>
      </c>
      <c r="Q23" s="18" t="n">
        <v>0</v>
      </c>
      <c r="R23" s="20" t="n">
        <v>0</v>
      </c>
      <c r="S23" s="18" t="n">
        <v>0</v>
      </c>
      <c r="T23" s="20" t="n">
        <v>0</v>
      </c>
      <c r="U23" s="18" t="n">
        <v>7.24029794</v>
      </c>
      <c r="V23" s="20" t="n">
        <v>0.5314243</v>
      </c>
    </row>
    <row r="24" spans="1:22">
      <c r="A24" s="15" t="s">
        <v>199</v>
      </c>
      <c r="B24" s="17" t="n">
        <v>6647</v>
      </c>
      <c r="C24" s="18">
        <f>(29.0/B24*100)</f>
        <v/>
      </c>
      <c r="D24" s="19" t="n">
        <v>6618</v>
      </c>
      <c r="E24" s="18" t="n">
        <v>27.46621094</v>
      </c>
      <c r="F24" s="20" t="n">
        <v>0.57581527</v>
      </c>
      <c r="G24" s="18" t="n">
        <v>40.56932805</v>
      </c>
      <c r="H24" s="20" t="n">
        <v>0.64235946</v>
      </c>
      <c r="I24" s="18" t="n">
        <v>22.82347889</v>
      </c>
      <c r="J24" s="20" t="n">
        <v>0.53576883</v>
      </c>
      <c r="K24" s="18" t="n">
        <v>6.08879672</v>
      </c>
      <c r="L24" s="20" t="n">
        <v>0.36265702</v>
      </c>
      <c r="M24" s="18" t="n">
        <v>0.74385449</v>
      </c>
      <c r="N24" s="20" t="n">
        <v>0.13578303</v>
      </c>
      <c r="O24" s="18" t="s">
        <v>182</v>
      </c>
      <c r="P24" s="20" t="s">
        <v>182</v>
      </c>
      <c r="Q24" s="18" t="n">
        <v>0</v>
      </c>
      <c r="R24" s="20" t="n">
        <v>0</v>
      </c>
      <c r="S24" s="18" t="n">
        <v>0</v>
      </c>
      <c r="T24" s="20" t="n">
        <v>0</v>
      </c>
      <c r="U24" s="18" t="n">
        <v>2.30833092</v>
      </c>
      <c r="V24" s="20" t="n">
        <v>0.31819597</v>
      </c>
    </row>
    <row r="25" spans="1:22">
      <c r="A25" s="15" t="s">
        <v>200</v>
      </c>
      <c r="B25" s="17" t="n">
        <v>5581</v>
      </c>
      <c r="C25" s="18">
        <f>(28.0/B25*100)</f>
        <v/>
      </c>
      <c r="D25" s="19" t="n">
        <v>5553</v>
      </c>
      <c r="E25" s="18" t="n">
        <v>11.55999927</v>
      </c>
      <c r="F25" s="20" t="n">
        <v>0.53400073</v>
      </c>
      <c r="G25" s="18" t="n">
        <v>35.43416105</v>
      </c>
      <c r="H25" s="20" t="n">
        <v>0.77808881</v>
      </c>
      <c r="I25" s="18" t="n">
        <v>44.59943361</v>
      </c>
      <c r="J25" s="20" t="n">
        <v>0.77257965</v>
      </c>
      <c r="K25" s="18" t="n">
        <v>7.37167606</v>
      </c>
      <c r="L25" s="20" t="n">
        <v>0.43349276</v>
      </c>
      <c r="M25" s="18" t="n">
        <v>0.26888821</v>
      </c>
      <c r="N25" s="20" t="n">
        <v>0.07687529999999999</v>
      </c>
      <c r="O25" s="18" t="s">
        <v>182</v>
      </c>
      <c r="P25" s="20" t="s">
        <v>182</v>
      </c>
      <c r="Q25" s="18" t="n">
        <v>0</v>
      </c>
      <c r="R25" s="20" t="n">
        <v>0</v>
      </c>
      <c r="S25" s="18" t="n">
        <v>0</v>
      </c>
      <c r="T25" s="20" t="n">
        <v>0</v>
      </c>
      <c r="U25" s="18" t="n">
        <v>0.76584179</v>
      </c>
      <c r="V25" s="20" t="n">
        <v>0.14115574</v>
      </c>
    </row>
    <row r="26" spans="1:22">
      <c r="A26" s="15" t="s">
        <v>201</v>
      </c>
      <c r="B26" s="17" t="n">
        <v>4869</v>
      </c>
      <c r="C26" s="18">
        <f>(118.0/B26*100)</f>
        <v/>
      </c>
      <c r="D26" s="19" t="n">
        <v>4751</v>
      </c>
      <c r="E26" s="18" t="n">
        <v>4.78601084</v>
      </c>
      <c r="F26" s="20" t="n">
        <v>0.3587071</v>
      </c>
      <c r="G26" s="18" t="n">
        <v>18.91982465</v>
      </c>
      <c r="H26" s="20" t="n">
        <v>0.60596912</v>
      </c>
      <c r="I26" s="18" t="n">
        <v>57.01614609</v>
      </c>
      <c r="J26" s="20" t="n">
        <v>0.8084745</v>
      </c>
      <c r="K26" s="18" t="n">
        <v>15.92622996</v>
      </c>
      <c r="L26" s="20" t="n">
        <v>0.55520074</v>
      </c>
      <c r="M26" s="18" t="n">
        <v>0</v>
      </c>
      <c r="N26" s="20" t="n">
        <v>0</v>
      </c>
      <c r="O26" s="18" t="s">
        <v>182</v>
      </c>
      <c r="P26" s="20" t="s">
        <v>182</v>
      </c>
      <c r="Q26" s="18" t="n">
        <v>0</v>
      </c>
      <c r="R26" s="20" t="n">
        <v>0</v>
      </c>
      <c r="S26" s="18" t="n">
        <v>0</v>
      </c>
      <c r="T26" s="20" t="n">
        <v>0</v>
      </c>
      <c r="U26" s="18" t="n">
        <v>3.35178846</v>
      </c>
      <c r="V26" s="20" t="n">
        <v>0.32956086</v>
      </c>
    </row>
    <row r="27" spans="1:22">
      <c r="A27" s="15" t="s">
        <v>202</v>
      </c>
      <c r="B27" s="17" t="n">
        <v>5299</v>
      </c>
      <c r="C27" s="18">
        <f>(237.0/B27*100)</f>
        <v/>
      </c>
      <c r="D27" s="19" t="n">
        <v>5062</v>
      </c>
      <c r="E27" s="18" t="n">
        <v>5.98295726</v>
      </c>
      <c r="F27" s="20" t="n">
        <v>0.31746029</v>
      </c>
      <c r="G27" s="18" t="n">
        <v>16.07410074</v>
      </c>
      <c r="H27" s="20" t="n">
        <v>0.53936091</v>
      </c>
      <c r="I27" s="18" t="n">
        <v>40.70800126</v>
      </c>
      <c r="J27" s="20" t="n">
        <v>0.6972011</v>
      </c>
      <c r="K27" s="18" t="n">
        <v>23.03816856</v>
      </c>
      <c r="L27" s="20" t="n">
        <v>0.6072967</v>
      </c>
      <c r="M27" s="18" t="n">
        <v>1.22309939</v>
      </c>
      <c r="N27" s="20" t="n">
        <v>0.13783178</v>
      </c>
      <c r="O27" s="18" t="s">
        <v>182</v>
      </c>
      <c r="P27" s="20" t="s">
        <v>182</v>
      </c>
      <c r="Q27" s="18" t="n">
        <v>0</v>
      </c>
      <c r="R27" s="20" t="n">
        <v>0</v>
      </c>
      <c r="S27" s="18" t="n">
        <v>0</v>
      </c>
      <c r="T27" s="20" t="n">
        <v>0</v>
      </c>
      <c r="U27" s="18" t="n">
        <v>12.97367278</v>
      </c>
      <c r="V27" s="20" t="n">
        <v>0.38271664</v>
      </c>
    </row>
    <row r="28" spans="1:22">
      <c r="A28" s="15" t="s">
        <v>203</v>
      </c>
      <c r="B28" s="17" t="n">
        <v>7568</v>
      </c>
      <c r="C28" s="18">
        <f>(162.0/B28*100)</f>
        <v/>
      </c>
      <c r="D28" s="19" t="n">
        <v>7406</v>
      </c>
      <c r="E28" s="18" t="n">
        <v>7.13686099</v>
      </c>
      <c r="F28" s="20" t="n">
        <v>0.35673486</v>
      </c>
      <c r="G28" s="18" t="n">
        <v>20.29470338</v>
      </c>
      <c r="H28" s="20" t="n">
        <v>0.62166285</v>
      </c>
      <c r="I28" s="18" t="n">
        <v>49.08971358</v>
      </c>
      <c r="J28" s="20" t="n">
        <v>0.74686719</v>
      </c>
      <c r="K28" s="18" t="n">
        <v>18.34397353</v>
      </c>
      <c r="L28" s="20" t="n">
        <v>0.5930023</v>
      </c>
      <c r="M28" s="18" t="n">
        <v>2.27086463</v>
      </c>
      <c r="N28" s="20" t="n">
        <v>0.33205292</v>
      </c>
      <c r="O28" s="18" t="s">
        <v>182</v>
      </c>
      <c r="P28" s="20" t="s">
        <v>182</v>
      </c>
      <c r="Q28" s="18" t="n">
        <v>0</v>
      </c>
      <c r="R28" s="20" t="n">
        <v>0</v>
      </c>
      <c r="S28" s="18" t="n">
        <v>0</v>
      </c>
      <c r="T28" s="20" t="n">
        <v>0</v>
      </c>
      <c r="U28" s="18" t="n">
        <v>2.86388389</v>
      </c>
      <c r="V28" s="20" t="n">
        <v>0.42460668</v>
      </c>
    </row>
    <row r="29" spans="1:22">
      <c r="A29" s="15" t="s">
        <v>204</v>
      </c>
      <c r="B29" s="17" t="n">
        <v>5385</v>
      </c>
      <c r="C29" s="18">
        <f>(37.0/B29*100)</f>
        <v/>
      </c>
      <c r="D29" s="19" t="n">
        <v>5348</v>
      </c>
      <c r="E29" s="18" t="n">
        <v>2.72421061</v>
      </c>
      <c r="F29" s="20" t="n">
        <v>0.23363943</v>
      </c>
      <c r="G29" s="18" t="n">
        <v>17.78568244</v>
      </c>
      <c r="H29" s="20" t="n">
        <v>0.57699152</v>
      </c>
      <c r="I29" s="18" t="n">
        <v>58.51145539</v>
      </c>
      <c r="J29" s="20" t="n">
        <v>0.70585265</v>
      </c>
      <c r="K29" s="18" t="n">
        <v>16.29705208</v>
      </c>
      <c r="L29" s="20" t="n">
        <v>0.50276666</v>
      </c>
      <c r="M29" s="18" t="n">
        <v>0.11230563</v>
      </c>
      <c r="N29" s="20" t="n">
        <v>0.03615354</v>
      </c>
      <c r="O29" s="18" t="s">
        <v>182</v>
      </c>
      <c r="P29" s="20" t="s">
        <v>182</v>
      </c>
      <c r="Q29" s="18" t="n">
        <v>2.76962022</v>
      </c>
      <c r="R29" s="20" t="n">
        <v>0.2415476</v>
      </c>
      <c r="S29" s="18" t="n">
        <v>0</v>
      </c>
      <c r="T29" s="20" t="n">
        <v>0</v>
      </c>
      <c r="U29" s="18" t="n">
        <v>1.79967364</v>
      </c>
      <c r="V29" s="20" t="n">
        <v>0.23312535</v>
      </c>
    </row>
    <row r="30" spans="1:22">
      <c r="A30" s="15" t="s">
        <v>205</v>
      </c>
      <c r="B30" s="17" t="n">
        <v>4520</v>
      </c>
      <c r="C30" s="18">
        <f>(666.0/B30*100)</f>
        <v/>
      </c>
      <c r="D30" s="19" t="n">
        <v>3854</v>
      </c>
      <c r="E30" s="18" t="n">
        <v>2.31655178</v>
      </c>
      <c r="F30" s="20" t="n">
        <v>0.27001205</v>
      </c>
      <c r="G30" s="18" t="n">
        <v>12.64698022</v>
      </c>
      <c r="H30" s="20" t="n">
        <v>0.58297286</v>
      </c>
      <c r="I30" s="18" t="n">
        <v>53.01025217</v>
      </c>
      <c r="J30" s="20" t="n">
        <v>0.86370066</v>
      </c>
      <c r="K30" s="18" t="n">
        <v>23.08625705</v>
      </c>
      <c r="L30" s="20" t="n">
        <v>0.8134541</v>
      </c>
      <c r="M30" s="18" t="n">
        <v>0.8258431899999999</v>
      </c>
      <c r="N30" s="20" t="n">
        <v>0.15998117</v>
      </c>
      <c r="O30" s="18" t="s">
        <v>182</v>
      </c>
      <c r="P30" s="20" t="s">
        <v>182</v>
      </c>
      <c r="Q30" s="18" t="n">
        <v>0</v>
      </c>
      <c r="R30" s="20" t="n">
        <v>0</v>
      </c>
      <c r="S30" s="18" t="n">
        <v>0</v>
      </c>
      <c r="T30" s="20" t="n">
        <v>0</v>
      </c>
      <c r="U30" s="18" t="n">
        <v>8.1141156</v>
      </c>
      <c r="V30" s="20" t="n">
        <v>0.72168672</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3.62066863</v>
      </c>
      <c r="F32" s="20" t="n">
        <v>0.30611683</v>
      </c>
      <c r="G32" s="18" t="n">
        <v>14.5404752</v>
      </c>
      <c r="H32" s="20" t="n">
        <v>0.58464825</v>
      </c>
      <c r="I32" s="18" t="n">
        <v>59.25702943</v>
      </c>
      <c r="J32" s="20" t="n">
        <v>0.73616549</v>
      </c>
      <c r="K32" s="18" t="n">
        <v>19.43472027</v>
      </c>
      <c r="L32" s="20" t="n">
        <v>0.65589762</v>
      </c>
      <c r="M32" s="18" t="n">
        <v>0.34543745</v>
      </c>
      <c r="N32" s="20" t="n">
        <v>0.08415569000000001</v>
      </c>
      <c r="O32" s="18" t="s">
        <v>182</v>
      </c>
      <c r="P32" s="20" t="s">
        <v>182</v>
      </c>
      <c r="Q32" s="18" t="n">
        <v>0</v>
      </c>
      <c r="R32" s="20" t="n">
        <v>0</v>
      </c>
      <c r="S32" s="18" t="n">
        <v>0</v>
      </c>
      <c r="T32" s="20" t="n">
        <v>0</v>
      </c>
      <c r="U32" s="18" t="n">
        <v>2.80166903</v>
      </c>
      <c r="V32" s="20" t="n">
        <v>0.34026068</v>
      </c>
    </row>
    <row r="33" spans="1:22">
      <c r="A33" s="15" t="s">
        <v>208</v>
      </c>
      <c r="B33" s="17" t="n">
        <v>7325</v>
      </c>
      <c r="C33" s="18">
        <f>(263.0/B33*100)</f>
        <v/>
      </c>
      <c r="D33" s="19" t="n">
        <v>7062</v>
      </c>
      <c r="E33" s="18" t="n">
        <v>1.68925866</v>
      </c>
      <c r="F33" s="20" t="n">
        <v>0.17806676</v>
      </c>
      <c r="G33" s="18" t="n">
        <v>10.55880572</v>
      </c>
      <c r="H33" s="20" t="n">
        <v>0.39227095</v>
      </c>
      <c r="I33" s="18" t="n">
        <v>57.2564656</v>
      </c>
      <c r="J33" s="20" t="n">
        <v>0.77641492</v>
      </c>
      <c r="K33" s="18" t="n">
        <v>26.5943316</v>
      </c>
      <c r="L33" s="20" t="n">
        <v>0.72982516</v>
      </c>
      <c r="M33" s="18" t="n">
        <v>0.23200733</v>
      </c>
      <c r="N33" s="20" t="n">
        <v>0.06125872</v>
      </c>
      <c r="O33" s="18" t="s">
        <v>182</v>
      </c>
      <c r="P33" s="20" t="s">
        <v>182</v>
      </c>
      <c r="Q33" s="18" t="n">
        <v>0</v>
      </c>
      <c r="R33" s="20" t="n">
        <v>0</v>
      </c>
      <c r="S33" s="18" t="n">
        <v>0</v>
      </c>
      <c r="T33" s="20" t="n">
        <v>0</v>
      </c>
      <c r="U33" s="18" t="n">
        <v>3.6691311</v>
      </c>
      <c r="V33" s="20" t="n">
        <v>0.32529045</v>
      </c>
    </row>
    <row r="34" spans="1:22">
      <c r="A34" s="15" t="s">
        <v>209</v>
      </c>
      <c r="B34" s="17" t="n">
        <v>6350</v>
      </c>
      <c r="C34" s="18">
        <f>(112.0/B34*100)</f>
        <v/>
      </c>
      <c r="D34" s="19" t="n">
        <v>6238</v>
      </c>
      <c r="E34" s="18" t="n">
        <v>5.05819811</v>
      </c>
      <c r="F34" s="20" t="n">
        <v>0.32641677</v>
      </c>
      <c r="G34" s="18" t="n">
        <v>19.58580951</v>
      </c>
      <c r="H34" s="20" t="n">
        <v>0.6033516</v>
      </c>
      <c r="I34" s="18" t="n">
        <v>51.14940186</v>
      </c>
      <c r="J34" s="20" t="n">
        <v>0.64899102</v>
      </c>
      <c r="K34" s="18" t="n">
        <v>13.72400487</v>
      </c>
      <c r="L34" s="20" t="n">
        <v>0.53009524</v>
      </c>
      <c r="M34" s="18" t="n">
        <v>1.17181245</v>
      </c>
      <c r="N34" s="20" t="n">
        <v>0.13875474</v>
      </c>
      <c r="O34" s="18" t="s">
        <v>182</v>
      </c>
      <c r="P34" s="20" t="s">
        <v>182</v>
      </c>
      <c r="Q34" s="18" t="n">
        <v>2.59162199</v>
      </c>
      <c r="R34" s="20" t="n">
        <v>0.53733572</v>
      </c>
      <c r="S34" s="18" t="n">
        <v>0</v>
      </c>
      <c r="T34" s="20" t="n">
        <v>0</v>
      </c>
      <c r="U34" s="18" t="n">
        <v>6.71915121</v>
      </c>
      <c r="V34" s="20" t="n">
        <v>0.58686094</v>
      </c>
    </row>
    <row r="35" spans="1:22">
      <c r="A35" s="15" t="s">
        <v>210</v>
      </c>
      <c r="B35" s="17" t="n">
        <v>6406</v>
      </c>
      <c r="C35" s="18">
        <f>(101.0/B35*100)</f>
        <v/>
      </c>
      <c r="D35" s="19" t="n">
        <v>6305</v>
      </c>
      <c r="E35" s="18" t="n">
        <v>2.93691204</v>
      </c>
      <c r="F35" s="20" t="n">
        <v>0.25701059</v>
      </c>
      <c r="G35" s="18" t="n">
        <v>16.41225255</v>
      </c>
      <c r="H35" s="20" t="n">
        <v>0.59254885</v>
      </c>
      <c r="I35" s="18" t="n">
        <v>55.21123546</v>
      </c>
      <c r="J35" s="20" t="n">
        <v>0.7920348699999999</v>
      </c>
      <c r="K35" s="18" t="n">
        <v>19.17280372</v>
      </c>
      <c r="L35" s="20" t="n">
        <v>0.5622023</v>
      </c>
      <c r="M35" s="18" t="n">
        <v>0.5312784</v>
      </c>
      <c r="N35" s="20" t="n">
        <v>0.09355665000000001</v>
      </c>
      <c r="O35" s="18" t="s">
        <v>182</v>
      </c>
      <c r="P35" s="20" t="s">
        <v>182</v>
      </c>
      <c r="Q35" s="18" t="n">
        <v>1.04776188</v>
      </c>
      <c r="R35" s="20" t="n">
        <v>0.05727344</v>
      </c>
      <c r="S35" s="18" t="n">
        <v>0</v>
      </c>
      <c r="T35" s="20" t="n">
        <v>0</v>
      </c>
      <c r="U35" s="18" t="n">
        <v>4.68775596</v>
      </c>
      <c r="V35" s="20" t="n">
        <v>0.2768635</v>
      </c>
    </row>
    <row r="36" spans="1:22">
      <c r="A36" s="15" t="s">
        <v>211</v>
      </c>
      <c r="B36" s="17" t="n">
        <v>6736</v>
      </c>
      <c r="C36" s="18">
        <f>(93.0/B36*100)</f>
        <v/>
      </c>
      <c r="D36" s="19" t="n">
        <v>6643</v>
      </c>
      <c r="E36" s="18" t="n">
        <v>4.082356</v>
      </c>
      <c r="F36" s="20" t="n">
        <v>0.28289646</v>
      </c>
      <c r="G36" s="18" t="n">
        <v>17.09156026</v>
      </c>
      <c r="H36" s="20" t="n">
        <v>0.58487952</v>
      </c>
      <c r="I36" s="18" t="n">
        <v>51.00376259</v>
      </c>
      <c r="J36" s="20" t="n">
        <v>0.73599704</v>
      </c>
      <c r="K36" s="18" t="n">
        <v>22.54094209</v>
      </c>
      <c r="L36" s="20" t="n">
        <v>0.52495686</v>
      </c>
      <c r="M36" s="18" t="n">
        <v>0.41850329</v>
      </c>
      <c r="N36" s="20" t="n">
        <v>0.08187298</v>
      </c>
      <c r="O36" s="18" t="s">
        <v>182</v>
      </c>
      <c r="P36" s="20" t="s">
        <v>182</v>
      </c>
      <c r="Q36" s="18" t="n">
        <v>0</v>
      </c>
      <c r="R36" s="20" t="n">
        <v>0</v>
      </c>
      <c r="S36" s="18" t="n">
        <v>0</v>
      </c>
      <c r="T36" s="20" t="n">
        <v>0</v>
      </c>
      <c r="U36" s="18" t="n">
        <v>4.86287577</v>
      </c>
      <c r="V36" s="20" t="n">
        <v>0.4010159</v>
      </c>
    </row>
    <row r="37" spans="1:22">
      <c r="A37" s="15" t="s">
        <v>212</v>
      </c>
      <c r="B37" s="17" t="n">
        <v>5458</v>
      </c>
      <c r="C37" s="18">
        <f>(362.0/B37*100)</f>
        <v/>
      </c>
      <c r="D37" s="19" t="n">
        <v>5096</v>
      </c>
      <c r="E37" s="18" t="n">
        <v>3.09465144</v>
      </c>
      <c r="F37" s="20" t="n">
        <v>0.24345261</v>
      </c>
      <c r="G37" s="18" t="n">
        <v>11.8251362</v>
      </c>
      <c r="H37" s="20" t="n">
        <v>0.52220314</v>
      </c>
      <c r="I37" s="18" t="n">
        <v>45.60814075</v>
      </c>
      <c r="J37" s="20" t="n">
        <v>0.8226542100000001</v>
      </c>
      <c r="K37" s="18" t="n">
        <v>26.44596851</v>
      </c>
      <c r="L37" s="20" t="n">
        <v>0.81640935</v>
      </c>
      <c r="M37" s="18" t="n">
        <v>0.80217298</v>
      </c>
      <c r="N37" s="20" t="n">
        <v>0.14228553</v>
      </c>
      <c r="O37" s="18" t="s">
        <v>182</v>
      </c>
      <c r="P37" s="20" t="s">
        <v>182</v>
      </c>
      <c r="Q37" s="18" t="n">
        <v>0</v>
      </c>
      <c r="R37" s="20" t="n">
        <v>0</v>
      </c>
      <c r="S37" s="18" t="n">
        <v>0</v>
      </c>
      <c r="T37" s="20" t="n">
        <v>0</v>
      </c>
      <c r="U37" s="18" t="n">
        <v>12.22393012</v>
      </c>
      <c r="V37" s="20" t="n">
        <v>1.01513735</v>
      </c>
    </row>
    <row r="38" spans="1:22">
      <c r="A38" s="15" t="s">
        <v>213</v>
      </c>
      <c r="B38" s="17" t="n">
        <v>5860</v>
      </c>
      <c r="C38" s="18">
        <f>(78.0/B38*100)</f>
        <v/>
      </c>
      <c r="D38" s="19" t="n">
        <v>5782</v>
      </c>
      <c r="E38" s="18" t="n">
        <v>4.5375898</v>
      </c>
      <c r="F38" s="20" t="n">
        <v>0.38374939</v>
      </c>
      <c r="G38" s="18" t="n">
        <v>17.77506846</v>
      </c>
      <c r="H38" s="20" t="n">
        <v>0.6097533000000001</v>
      </c>
      <c r="I38" s="18" t="n">
        <v>44.10046542</v>
      </c>
      <c r="J38" s="20" t="n">
        <v>0.88147166</v>
      </c>
      <c r="K38" s="18" t="n">
        <v>23.23995579</v>
      </c>
      <c r="L38" s="20" t="n">
        <v>0.71338195</v>
      </c>
      <c r="M38" s="18" t="n">
        <v>0.64024404</v>
      </c>
      <c r="N38" s="20" t="n">
        <v>0.12676081</v>
      </c>
      <c r="O38" s="18" t="s">
        <v>182</v>
      </c>
      <c r="P38" s="20" t="s">
        <v>182</v>
      </c>
      <c r="Q38" s="18" t="n">
        <v>0</v>
      </c>
      <c r="R38" s="20" t="n">
        <v>0</v>
      </c>
      <c r="S38" s="18" t="n">
        <v>0</v>
      </c>
      <c r="T38" s="20" t="n">
        <v>0</v>
      </c>
      <c r="U38" s="18" t="n">
        <v>9.70667649</v>
      </c>
      <c r="V38" s="20" t="n">
        <v>0.68613839</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(5697.0/B40*100)</f>
        <v/>
      </c>
      <c r="D40" s="19" t="n">
        <v>8460</v>
      </c>
      <c r="E40" s="18" t="n">
        <v>1.8469753</v>
      </c>
      <c r="F40" s="20" t="n">
        <v>0.17379287</v>
      </c>
      <c r="G40" s="18" t="n">
        <v>10.01813828</v>
      </c>
      <c r="H40" s="20" t="n">
        <v>0.45190072</v>
      </c>
      <c r="I40" s="18" t="n">
        <v>47.28389397</v>
      </c>
      <c r="J40" s="20" t="n">
        <v>0.69913433</v>
      </c>
      <c r="K40" s="18" t="n">
        <v>24.55543803</v>
      </c>
      <c r="L40" s="20" t="n">
        <v>0.65627434</v>
      </c>
      <c r="M40" s="18" t="n">
        <v>0.41550362</v>
      </c>
      <c r="N40" s="20" t="n">
        <v>0.09651766000000001</v>
      </c>
      <c r="O40" s="18" t="s">
        <v>182</v>
      </c>
      <c r="P40" s="20" t="s">
        <v>182</v>
      </c>
      <c r="Q40" s="18" t="n">
        <v>9.04291602</v>
      </c>
      <c r="R40" s="20" t="n">
        <v>0.20148634</v>
      </c>
      <c r="S40" s="18" t="n">
        <v>0</v>
      </c>
      <c r="T40" s="20" t="n">
        <v>0</v>
      </c>
      <c r="U40" s="18" t="n">
        <v>6.83713477</v>
      </c>
      <c r="V40" s="20" t="n">
        <v>0.86018114</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(3006.0/B46*100)</f>
        <v/>
      </c>
      <c r="D46" s="19" t="n">
        <v>20135</v>
      </c>
      <c r="E46" s="18" t="n">
        <v>3.50538862</v>
      </c>
      <c r="F46" s="20" t="n">
        <v>0.18392981</v>
      </c>
      <c r="G46" s="18" t="n">
        <v>11.85848916</v>
      </c>
      <c r="H46" s="20" t="n">
        <v>0.47337627</v>
      </c>
      <c r="I46" s="18" t="n">
        <v>31.40056601</v>
      </c>
      <c r="J46" s="20" t="n">
        <v>0.79588242</v>
      </c>
      <c r="K46" s="18" t="n">
        <v>10.84872654</v>
      </c>
      <c r="L46" s="20" t="n">
        <v>0.37439398</v>
      </c>
      <c r="M46" s="18" t="n">
        <v>1.14948574</v>
      </c>
      <c r="N46" s="20" t="n">
        <v>0.10235252</v>
      </c>
      <c r="O46" s="18" t="s">
        <v>182</v>
      </c>
      <c r="P46" s="20" t="s">
        <v>182</v>
      </c>
      <c r="Q46" s="18" t="n">
        <v>0</v>
      </c>
      <c r="R46" s="20" t="n">
        <v>0</v>
      </c>
      <c r="S46" s="18" t="n">
        <v>0</v>
      </c>
      <c r="T46" s="20" t="n">
        <v>0</v>
      </c>
      <c r="U46" s="18" t="n">
        <v>41.23734393</v>
      </c>
      <c r="V46" s="20" t="n">
        <v>1.30502318</v>
      </c>
    </row>
    <row r="47" spans="1:22">
      <c r="A47" s="15" t="s">
        <v>222</v>
      </c>
      <c r="B47" s="17" t="n">
        <v>5928</v>
      </c>
      <c r="C47" s="18">
        <f>(262.0/B47*100)</f>
        <v/>
      </c>
      <c r="D47" s="19" t="n">
        <v>5666</v>
      </c>
      <c r="E47" s="18" t="n">
        <v>5.62368178</v>
      </c>
      <c r="F47" s="20" t="n">
        <v>0.3526685</v>
      </c>
      <c r="G47" s="18" t="n">
        <v>14.82277128</v>
      </c>
      <c r="H47" s="20" t="n">
        <v>0.53962688</v>
      </c>
      <c r="I47" s="18" t="n">
        <v>44.13072064</v>
      </c>
      <c r="J47" s="20" t="n">
        <v>1.02623092</v>
      </c>
      <c r="K47" s="18" t="n">
        <v>17.14854451</v>
      </c>
      <c r="L47" s="20" t="n">
        <v>0.5726426</v>
      </c>
      <c r="M47" s="18" t="n">
        <v>1.46394665</v>
      </c>
      <c r="N47" s="20" t="n">
        <v>0.19103794</v>
      </c>
      <c r="O47" s="18" t="s">
        <v>182</v>
      </c>
      <c r="P47" s="20" t="s">
        <v>182</v>
      </c>
      <c r="Q47" s="18" t="n">
        <v>0</v>
      </c>
      <c r="R47" s="20" t="n">
        <v>0</v>
      </c>
      <c r="S47" s="18" t="n">
        <v>0</v>
      </c>
      <c r="T47" s="20" t="n">
        <v>0</v>
      </c>
      <c r="U47" s="18" t="n">
        <v>16.81033514</v>
      </c>
      <c r="V47" s="20" t="n">
        <v>1.14916757</v>
      </c>
    </row>
    <row r="48" spans="1:22">
      <c r="A48" s="15" t="s">
        <v>223</v>
      </c>
      <c r="B48" s="17" t="n">
        <v>9841</v>
      </c>
      <c r="C48" s="18">
        <f>(19.0/B48*100)</f>
        <v/>
      </c>
      <c r="D48" s="19" t="n">
        <v>9822</v>
      </c>
      <c r="E48" s="18" t="n">
        <v>6.49284168</v>
      </c>
      <c r="F48" s="20" t="n">
        <v>0.31490084</v>
      </c>
      <c r="G48" s="18" t="n">
        <v>35.81350135</v>
      </c>
      <c r="H48" s="20" t="n">
        <v>0.79661505</v>
      </c>
      <c r="I48" s="18" t="n">
        <v>46.62964409</v>
      </c>
      <c r="J48" s="20" t="n">
        <v>0.7918048</v>
      </c>
      <c r="K48" s="18" t="n">
        <v>7.43297203</v>
      </c>
      <c r="L48" s="20" t="n">
        <v>0.33826739</v>
      </c>
      <c r="M48" s="18" t="n">
        <v>2.15559195</v>
      </c>
      <c r="N48" s="20" t="n">
        <v>0.33339127</v>
      </c>
      <c r="O48" s="18" t="s">
        <v>182</v>
      </c>
      <c r="P48" s="20" t="s">
        <v>182</v>
      </c>
      <c r="Q48" s="18" t="n">
        <v>0</v>
      </c>
      <c r="R48" s="20" t="n">
        <v>0</v>
      </c>
      <c r="S48" s="18" t="n">
        <v>0</v>
      </c>
      <c r="T48" s="20" t="n">
        <v>0</v>
      </c>
      <c r="U48" s="18" t="n">
        <v>1.47544891</v>
      </c>
      <c r="V48" s="20" t="n">
        <v>0.43931633</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(1257.0/B50*100)</f>
        <v/>
      </c>
      <c r="D50" s="19" t="n">
        <v>10538</v>
      </c>
      <c r="E50" s="18" t="n">
        <v>5.5542993</v>
      </c>
      <c r="F50" s="20" t="n">
        <v>0.36327708</v>
      </c>
      <c r="G50" s="18" t="n">
        <v>11.29519161</v>
      </c>
      <c r="H50" s="20" t="n">
        <v>0.43316265</v>
      </c>
      <c r="I50" s="18" t="n">
        <v>52.85414408</v>
      </c>
      <c r="J50" s="20" t="n">
        <v>0.83714889</v>
      </c>
      <c r="K50" s="18" t="n">
        <v>19.63736564</v>
      </c>
      <c r="L50" s="20" t="n">
        <v>0.5539516799999999</v>
      </c>
      <c r="M50" s="18" t="n">
        <v>1.77422922</v>
      </c>
      <c r="N50" s="20" t="n">
        <v>0.26834888</v>
      </c>
      <c r="O50" s="18" t="s">
        <v>182</v>
      </c>
      <c r="P50" s="20" t="s">
        <v>182</v>
      </c>
      <c r="Q50" s="18" t="n">
        <v>0</v>
      </c>
      <c r="R50" s="20" t="n">
        <v>0</v>
      </c>
      <c r="S50" s="18" t="n">
        <v>0</v>
      </c>
      <c r="T50" s="20" t="n">
        <v>0</v>
      </c>
      <c r="U50" s="18" t="n">
        <v>8.88477016</v>
      </c>
      <c r="V50" s="20" t="n">
        <v>0.71407328</v>
      </c>
    </row>
    <row r="51" spans="1:22">
      <c r="A51" s="15" t="s">
        <v>226</v>
      </c>
      <c r="B51" s="17" t="n">
        <v>6866</v>
      </c>
      <c r="C51" s="18">
        <f>(116.0/B51*100)</f>
        <v/>
      </c>
      <c r="D51" s="19" t="n">
        <v>6750</v>
      </c>
      <c r="E51" s="18" t="n">
        <v>5.73945063</v>
      </c>
      <c r="F51" s="20" t="n">
        <v>0.32299842</v>
      </c>
      <c r="G51" s="18" t="n">
        <v>15.19374861</v>
      </c>
      <c r="H51" s="20" t="n">
        <v>0.51118973</v>
      </c>
      <c r="I51" s="18" t="n">
        <v>38.56037855</v>
      </c>
      <c r="J51" s="20" t="n">
        <v>0.85653743</v>
      </c>
      <c r="K51" s="18" t="n">
        <v>16.80962589</v>
      </c>
      <c r="L51" s="20" t="n">
        <v>0.61820564</v>
      </c>
      <c r="M51" s="18" t="n">
        <v>0.5830814</v>
      </c>
      <c r="N51" s="20" t="n">
        <v>0.10102963</v>
      </c>
      <c r="O51" s="18" t="s">
        <v>182</v>
      </c>
      <c r="P51" s="20" t="s">
        <v>182</v>
      </c>
      <c r="Q51" s="18" t="n">
        <v>10.58285741</v>
      </c>
      <c r="R51" s="20" t="n">
        <v>0.61219265</v>
      </c>
      <c r="S51" s="18" t="n">
        <v>0</v>
      </c>
      <c r="T51" s="20" t="n">
        <v>0</v>
      </c>
      <c r="U51" s="18" t="n">
        <v>12.5308575</v>
      </c>
      <c r="V51" s="20" t="n">
        <v>1.34154922</v>
      </c>
    </row>
    <row r="52" spans="1:22">
      <c r="A52" s="15" t="s">
        <v>227</v>
      </c>
      <c r="B52" s="17" t="n">
        <v>5809</v>
      </c>
      <c r="C52" s="18">
        <f>(129.0/B52*100)</f>
        <v/>
      </c>
      <c r="D52" s="19" t="n">
        <v>5680</v>
      </c>
      <c r="E52" s="18" t="n">
        <v>3.34657588</v>
      </c>
      <c r="F52" s="20" t="n">
        <v>0.25473599</v>
      </c>
      <c r="G52" s="18" t="n">
        <v>14.6065053</v>
      </c>
      <c r="H52" s="20" t="n">
        <v>0.49120007</v>
      </c>
      <c r="I52" s="18" t="n">
        <v>53.60681161</v>
      </c>
      <c r="J52" s="20" t="n">
        <v>0.7931683899999999</v>
      </c>
      <c r="K52" s="18" t="n">
        <v>22.97889042</v>
      </c>
      <c r="L52" s="20" t="n">
        <v>0.58996815</v>
      </c>
      <c r="M52" s="18" t="n">
        <v>0.34118522</v>
      </c>
      <c r="N52" s="20" t="n">
        <v>0.08858248000000001</v>
      </c>
      <c r="O52" s="18" t="s">
        <v>182</v>
      </c>
      <c r="P52" s="20" t="s">
        <v>182</v>
      </c>
      <c r="Q52" s="18" t="n">
        <v>0</v>
      </c>
      <c r="R52" s="20" t="n">
        <v>0</v>
      </c>
      <c r="S52" s="18" t="n">
        <v>0</v>
      </c>
      <c r="T52" s="20" t="n">
        <v>0</v>
      </c>
      <c r="U52" s="18" t="n">
        <v>5.12003156</v>
      </c>
      <c r="V52" s="20" t="n">
        <v>0.52856759</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(544.0/B54*100)</f>
        <v/>
      </c>
      <c r="D54" s="19" t="n">
        <v>4196</v>
      </c>
      <c r="E54" s="18" t="n">
        <v>10.82805806</v>
      </c>
      <c r="F54" s="20" t="n">
        <v>0.6225996499999999</v>
      </c>
      <c r="G54" s="18" t="n">
        <v>13.04222539</v>
      </c>
      <c r="H54" s="20" t="n">
        <v>0.64835171</v>
      </c>
      <c r="I54" s="18" t="n">
        <v>37.76658944</v>
      </c>
      <c r="J54" s="20" t="n">
        <v>1.03524971</v>
      </c>
      <c r="K54" s="18" t="n">
        <v>19.16743504</v>
      </c>
      <c r="L54" s="20" t="n">
        <v>0.74251112</v>
      </c>
      <c r="M54" s="18" t="n">
        <v>3.40982987</v>
      </c>
      <c r="N54" s="20" t="n">
        <v>0.32826876</v>
      </c>
      <c r="O54" s="18" t="s">
        <v>182</v>
      </c>
      <c r="P54" s="20" t="s">
        <v>182</v>
      </c>
      <c r="Q54" s="18" t="n">
        <v>0</v>
      </c>
      <c r="R54" s="20" t="n">
        <v>0</v>
      </c>
      <c r="S54" s="18" t="n">
        <v>0</v>
      </c>
      <c r="T54" s="20" t="n">
        <v>0</v>
      </c>
      <c r="U54" s="18" t="n">
        <v>15.7858622</v>
      </c>
      <c r="V54" s="20" t="n">
        <v>1.15137353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2.57821048</v>
      </c>
      <c r="F56" s="20" t="n">
        <v>0.2112363</v>
      </c>
      <c r="G56" s="18" t="n">
        <v>14.08157267</v>
      </c>
      <c r="H56" s="20" t="n">
        <v>0.51585996</v>
      </c>
      <c r="I56" s="18" t="n">
        <v>65.93860506999999</v>
      </c>
      <c r="J56" s="20" t="n">
        <v>0.75298532</v>
      </c>
      <c r="K56" s="18" t="n">
        <v>15.22611975</v>
      </c>
      <c r="L56" s="20" t="n">
        <v>0.49554704</v>
      </c>
      <c r="M56" s="18" t="n">
        <v>0.86031267</v>
      </c>
      <c r="N56" s="20" t="n">
        <v>0.13753162</v>
      </c>
      <c r="O56" s="18" t="s">
        <v>182</v>
      </c>
      <c r="P56" s="20" t="s">
        <v>182</v>
      </c>
      <c r="Q56" s="18" t="n">
        <v>0</v>
      </c>
      <c r="R56" s="20" t="n">
        <v>0</v>
      </c>
      <c r="S56" s="18" t="n">
        <v>0</v>
      </c>
      <c r="T56" s="20" t="n">
        <v>0</v>
      </c>
      <c r="U56" s="18" t="n">
        <v>1.31517937</v>
      </c>
      <c r="V56" s="20" t="n">
        <v>0.23048325</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(280.0/B61*100)</f>
        <v/>
      </c>
      <c r="D61" s="19" t="n">
        <v>6245</v>
      </c>
      <c r="E61" s="18" t="n">
        <v>7.39311191</v>
      </c>
      <c r="F61" s="20" t="n">
        <v>0.38226613</v>
      </c>
      <c r="G61" s="18" t="n">
        <v>16.96138832</v>
      </c>
      <c r="H61" s="20" t="n">
        <v>0.54160914</v>
      </c>
      <c r="I61" s="18" t="n">
        <v>43.73663181</v>
      </c>
      <c r="J61" s="20" t="n">
        <v>0.83703424</v>
      </c>
      <c r="K61" s="18" t="n">
        <v>25.07375622</v>
      </c>
      <c r="L61" s="20" t="n">
        <v>0.69723358</v>
      </c>
      <c r="M61" s="18" t="n">
        <v>1.11713676</v>
      </c>
      <c r="N61" s="20" t="n">
        <v>0.15913474</v>
      </c>
      <c r="O61" s="18" t="s">
        <v>182</v>
      </c>
      <c r="P61" s="20" t="s">
        <v>182</v>
      </c>
      <c r="Q61" s="18" t="n">
        <v>0</v>
      </c>
      <c r="R61" s="20" t="n">
        <v>0</v>
      </c>
      <c r="S61" s="18" t="n">
        <v>0</v>
      </c>
      <c r="T61" s="20" t="n">
        <v>0</v>
      </c>
      <c r="U61" s="18" t="n">
        <v>5.71797498</v>
      </c>
      <c r="V61" s="20" t="n">
        <v>0.67354413</v>
      </c>
    </row>
    <row r="62" spans="1:22">
      <c r="A62" s="15" t="s">
        <v>237</v>
      </c>
      <c r="B62" s="17" t="n">
        <v>4476</v>
      </c>
      <c r="C62" s="18">
        <f>(5.0/B62*100)</f>
        <v/>
      </c>
      <c r="D62" s="19" t="n">
        <v>4471</v>
      </c>
      <c r="E62" s="18" t="n">
        <v>2.88895654</v>
      </c>
      <c r="F62" s="20" t="n">
        <v>0.24058633</v>
      </c>
      <c r="G62" s="18" t="n">
        <v>22.09105401</v>
      </c>
      <c r="H62" s="20" t="n">
        <v>0.66304396</v>
      </c>
      <c r="I62" s="18" t="n">
        <v>61.23259763</v>
      </c>
      <c r="J62" s="20" t="n">
        <v>0.78313459</v>
      </c>
      <c r="K62" s="18" t="n">
        <v>12.77564487</v>
      </c>
      <c r="L62" s="20" t="n">
        <v>0.50445615</v>
      </c>
      <c r="M62" s="18" t="n">
        <v>0.58527585</v>
      </c>
      <c r="N62" s="20" t="n">
        <v>0.13101018</v>
      </c>
      <c r="O62" s="18" t="s">
        <v>182</v>
      </c>
      <c r="P62" s="20" t="s">
        <v>182</v>
      </c>
      <c r="Q62" s="18" t="n">
        <v>0</v>
      </c>
      <c r="R62" s="20" t="n">
        <v>0</v>
      </c>
      <c r="S62" s="18" t="n">
        <v>0</v>
      </c>
      <c r="T62" s="20" t="n">
        <v>0</v>
      </c>
      <c r="U62" s="18" t="n">
        <v>0.4264711</v>
      </c>
      <c r="V62" s="20" t="n">
        <v>0.08070288</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(768.0/B67*100)</f>
        <v/>
      </c>
      <c r="D67" s="19" t="n">
        <v>6203</v>
      </c>
      <c r="E67" s="18" t="n">
        <v>6.98939786</v>
      </c>
      <c r="F67" s="20" t="n">
        <v>0.33954746</v>
      </c>
      <c r="G67" s="18" t="n">
        <v>27.394075</v>
      </c>
      <c r="H67" s="20" t="n">
        <v>0.68458732</v>
      </c>
      <c r="I67" s="18" t="n">
        <v>43.64353135</v>
      </c>
      <c r="J67" s="20" t="n">
        <v>0.77364373</v>
      </c>
      <c r="K67" s="18" t="n">
        <v>12.8295103</v>
      </c>
      <c r="L67" s="20" t="n">
        <v>0.42240557</v>
      </c>
      <c r="M67" s="18" t="n">
        <v>4.71627585</v>
      </c>
      <c r="N67" s="20" t="n">
        <v>0.38448973</v>
      </c>
      <c r="O67" s="18" t="s">
        <v>182</v>
      </c>
      <c r="P67" s="20" t="s">
        <v>182</v>
      </c>
      <c r="Q67" s="18" t="n">
        <v>0</v>
      </c>
      <c r="R67" s="20" t="n">
        <v>0</v>
      </c>
      <c r="S67" s="18" t="n">
        <v>0</v>
      </c>
      <c r="T67" s="20" t="n">
        <v>0</v>
      </c>
      <c r="U67" s="18" t="n">
        <v>4.42720965</v>
      </c>
      <c r="V67" s="20" t="n">
        <v>0.33862249</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3.69049021</v>
      </c>
      <c r="F70" s="20" t="n">
        <v>0.27475579</v>
      </c>
      <c r="G70" s="18" t="n">
        <v>17.28126393</v>
      </c>
      <c r="H70" s="20" t="n">
        <v>0.50102178</v>
      </c>
      <c r="I70" s="18" t="n">
        <v>58.18480742</v>
      </c>
      <c r="J70" s="20" t="n">
        <v>0.80669959</v>
      </c>
      <c r="K70" s="18" t="n">
        <v>14.39456549</v>
      </c>
      <c r="L70" s="20" t="n">
        <v>0.57480547</v>
      </c>
      <c r="M70" s="18" t="n">
        <v>0.78554432</v>
      </c>
      <c r="N70" s="20" t="n">
        <v>0.1032537</v>
      </c>
      <c r="O70" s="18" t="s">
        <v>182</v>
      </c>
      <c r="P70" s="20" t="s">
        <v>182</v>
      </c>
      <c r="Q70" s="18" t="n">
        <v>0</v>
      </c>
      <c r="R70" s="20" t="n">
        <v>0</v>
      </c>
      <c r="S70" s="18" t="n">
        <v>0</v>
      </c>
      <c r="T70" s="20" t="n">
        <v>0</v>
      </c>
      <c r="U70" s="18" t="n">
        <v>5.66332862</v>
      </c>
      <c r="V70" s="20" t="n">
        <v>0.54238118</v>
      </c>
    </row>
    <row r="71" spans="1:22">
      <c r="A71" s="15" t="s">
        <v>246</v>
      </c>
      <c r="B71" s="17" t="n">
        <v>6115</v>
      </c>
      <c r="C71" s="18">
        <f>(126.0/B71*100)</f>
        <v/>
      </c>
      <c r="D71" s="19" t="n">
        <v>5989</v>
      </c>
      <c r="E71" s="18" t="n">
        <v>3.87639209</v>
      </c>
      <c r="F71" s="20" t="n">
        <v>0.26237976</v>
      </c>
      <c r="G71" s="18" t="n">
        <v>17.30616399</v>
      </c>
      <c r="H71" s="20" t="n">
        <v>0.57550411</v>
      </c>
      <c r="I71" s="18" t="n">
        <v>56.58195491</v>
      </c>
      <c r="J71" s="20" t="n">
        <v>0.78362849</v>
      </c>
      <c r="K71" s="18" t="n">
        <v>20.3620332</v>
      </c>
      <c r="L71" s="20" t="n">
        <v>0.51719841</v>
      </c>
      <c r="M71" s="18" t="n">
        <v>0.43918048</v>
      </c>
      <c r="N71" s="20" t="n">
        <v>0.07823918000000001</v>
      </c>
      <c r="O71" s="18" t="s">
        <v>182</v>
      </c>
      <c r="P71" s="20" t="s">
        <v>182</v>
      </c>
      <c r="Q71" s="18" t="n">
        <v>0</v>
      </c>
      <c r="R71" s="20" t="n">
        <v>0</v>
      </c>
      <c r="S71" s="18" t="n">
        <v>0</v>
      </c>
      <c r="T71" s="20" t="n">
        <v>0</v>
      </c>
      <c r="U71" s="18" t="n">
        <v>1.43427532</v>
      </c>
      <c r="V71" s="20" t="n">
        <v>0.1305682</v>
      </c>
    </row>
    <row r="72" spans="1:22">
      <c r="A72" s="15" t="s">
        <v>247</v>
      </c>
      <c r="B72" s="17" t="n">
        <v>7708</v>
      </c>
      <c r="C72" s="18">
        <f>(9.0/B72*100)</f>
        <v/>
      </c>
      <c r="D72" s="19" t="n">
        <v>7699</v>
      </c>
      <c r="E72" s="18" t="n">
        <v>3.64202643</v>
      </c>
      <c r="F72" s="20" t="n">
        <v>0.19966555</v>
      </c>
      <c r="G72" s="18" t="n">
        <v>23.66989947</v>
      </c>
      <c r="H72" s="20" t="n">
        <v>0.60075026</v>
      </c>
      <c r="I72" s="18" t="n">
        <v>57.1295692</v>
      </c>
      <c r="J72" s="20" t="n">
        <v>0.67575112</v>
      </c>
      <c r="K72" s="18" t="n">
        <v>14.68891432</v>
      </c>
      <c r="L72" s="20" t="n">
        <v>0.42278226</v>
      </c>
      <c r="M72" s="18" t="n">
        <v>0.58568115</v>
      </c>
      <c r="N72" s="20" t="n">
        <v>0.09795208</v>
      </c>
      <c r="O72" s="18" t="s">
        <v>182</v>
      </c>
      <c r="P72" s="20" t="s">
        <v>182</v>
      </c>
      <c r="Q72" s="18" t="n">
        <v>0</v>
      </c>
      <c r="R72" s="20" t="n">
        <v>0</v>
      </c>
      <c r="S72" s="18" t="n">
        <v>0</v>
      </c>
      <c r="T72" s="20" t="n">
        <v>0</v>
      </c>
      <c r="U72" s="18" t="n">
        <v>0.28390944</v>
      </c>
      <c r="V72" s="20" t="n">
        <v>0.05875518</v>
      </c>
    </row>
    <row r="73" spans="1:22">
      <c r="A73" s="15" t="s">
        <v>248</v>
      </c>
      <c r="B73" s="17" t="n">
        <v>8249</v>
      </c>
      <c r="C73" s="18">
        <f>(270.0/B73*100)</f>
        <v/>
      </c>
      <c r="D73" s="19" t="n">
        <v>7979</v>
      </c>
      <c r="E73" s="18" t="n">
        <v>4.58662896</v>
      </c>
      <c r="F73" s="20" t="n">
        <v>0.30516295</v>
      </c>
      <c r="G73" s="18" t="n">
        <v>24.54111778</v>
      </c>
      <c r="H73" s="20" t="n">
        <v>0.6836113700000001</v>
      </c>
      <c r="I73" s="18" t="n">
        <v>58.08305951</v>
      </c>
      <c r="J73" s="20" t="n">
        <v>0.74548208</v>
      </c>
      <c r="K73" s="18" t="n">
        <v>8.388674419999999</v>
      </c>
      <c r="L73" s="20" t="n">
        <v>0.45420927</v>
      </c>
      <c r="M73" s="18" t="n">
        <v>2.49669004</v>
      </c>
      <c r="N73" s="20" t="n">
        <v>0.25156774</v>
      </c>
      <c r="O73" s="18" t="s">
        <v>182</v>
      </c>
      <c r="P73" s="20" t="s">
        <v>182</v>
      </c>
      <c r="Q73" s="18" t="n">
        <v>0</v>
      </c>
      <c r="R73" s="20" t="n">
        <v>0</v>
      </c>
      <c r="S73" s="18" t="n">
        <v>0</v>
      </c>
      <c r="T73" s="20" t="n">
        <v>0</v>
      </c>
      <c r="U73" s="18" t="n">
        <v>1.90382929</v>
      </c>
      <c r="V73" s="20" t="n">
        <v>0.21858195</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(334.0/B77*100)</f>
        <v/>
      </c>
      <c r="D77" s="19" t="n">
        <v>5728</v>
      </c>
      <c r="E77" s="18" t="n">
        <v>4.83037277</v>
      </c>
      <c r="F77" s="20" t="n">
        <v>0.33425795</v>
      </c>
      <c r="G77" s="18" t="n">
        <v>12.41021645</v>
      </c>
      <c r="H77" s="20" t="n">
        <v>0.54795989</v>
      </c>
      <c r="I77" s="18" t="n">
        <v>41.17567796</v>
      </c>
      <c r="J77" s="20" t="n">
        <v>0.8900517999999999</v>
      </c>
      <c r="K77" s="18" t="n">
        <v>17.01031079</v>
      </c>
      <c r="L77" s="20" t="n">
        <v>0.53330101</v>
      </c>
      <c r="M77" s="18" t="n">
        <v>0.99813126</v>
      </c>
      <c r="N77" s="20" t="n">
        <v>0.11831083</v>
      </c>
      <c r="O77" s="18" t="s">
        <v>182</v>
      </c>
      <c r="P77" s="20" t="s">
        <v>182</v>
      </c>
      <c r="Q77" s="18" t="n">
        <v>0</v>
      </c>
      <c r="R77" s="20" t="n">
        <v>0</v>
      </c>
      <c r="S77" s="18" t="n">
        <v>0</v>
      </c>
      <c r="T77" s="20" t="n">
        <v>0</v>
      </c>
      <c r="U77" s="18" t="n">
        <v>23.57529077</v>
      </c>
      <c r="V77" s="20" t="n">
        <v>1.08083556</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2.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363</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(1644.0/B7*100)</f>
        <v/>
      </c>
      <c r="D7" s="19" t="n">
        <v>12886</v>
      </c>
      <c r="E7" s="18" t="n">
        <v>3.56806264</v>
      </c>
      <c r="F7" s="20" t="n">
        <v>0.19310708</v>
      </c>
      <c r="G7" s="18" t="n">
        <v>14.273643</v>
      </c>
      <c r="H7" s="20" t="n">
        <v>0.36361174</v>
      </c>
      <c r="I7" s="18" t="n">
        <v>49.18547341</v>
      </c>
      <c r="J7" s="20" t="n">
        <v>0.56170973</v>
      </c>
      <c r="K7" s="18" t="n">
        <v>20.65789214</v>
      </c>
      <c r="L7" s="20" t="n">
        <v>0.43599638</v>
      </c>
      <c r="M7" s="18" t="n">
        <v>0.70373045</v>
      </c>
      <c r="N7" s="20" t="n">
        <v>0.09185351999999999</v>
      </c>
      <c r="O7" s="18" t="s">
        <v>182</v>
      </c>
      <c r="P7" s="20" t="s">
        <v>182</v>
      </c>
      <c r="Q7" s="18" t="n">
        <v>0</v>
      </c>
      <c r="R7" s="20" t="n">
        <v>0</v>
      </c>
      <c r="S7" s="18" t="n">
        <v>0</v>
      </c>
      <c r="T7" s="20" t="n">
        <v>0</v>
      </c>
      <c r="U7" s="18" t="n">
        <v>11.61119835</v>
      </c>
      <c r="V7" s="20" t="n">
        <v>0.5787015</v>
      </c>
    </row>
    <row r="8" spans="1:22">
      <c r="A8" s="15" t="s">
        <v>183</v>
      </c>
      <c r="B8" s="17" t="n">
        <v>7007</v>
      </c>
      <c r="C8" s="18">
        <f>(253.0/B8*100)</f>
        <v/>
      </c>
      <c r="D8" s="19" t="n">
        <v>6754</v>
      </c>
      <c r="E8" s="18" t="n">
        <v>9.127400039999999</v>
      </c>
      <c r="F8" s="20" t="n">
        <v>0.45417222</v>
      </c>
      <c r="G8" s="18" t="n">
        <v>20.04649921</v>
      </c>
      <c r="H8" s="20" t="n">
        <v>0.62382419</v>
      </c>
      <c r="I8" s="18" t="n">
        <v>38.24579645</v>
      </c>
      <c r="J8" s="20" t="n">
        <v>0.7428785999999999</v>
      </c>
      <c r="K8" s="18" t="n">
        <v>23.87728157</v>
      </c>
      <c r="L8" s="20" t="n">
        <v>0.61898637</v>
      </c>
      <c r="M8" s="18" t="n">
        <v>0.39019213</v>
      </c>
      <c r="N8" s="20" t="n">
        <v>0.10222346</v>
      </c>
      <c r="O8" s="18" t="s">
        <v>182</v>
      </c>
      <c r="P8" s="20" t="s">
        <v>182</v>
      </c>
      <c r="Q8" s="18" t="n">
        <v>0.48972979</v>
      </c>
      <c r="R8" s="20" t="n">
        <v>0.12055389</v>
      </c>
      <c r="S8" s="18" t="n">
        <v>0</v>
      </c>
      <c r="T8" s="20" t="n">
        <v>0</v>
      </c>
      <c r="U8" s="18" t="n">
        <v>7.8231008</v>
      </c>
      <c r="V8" s="20" t="n">
        <v>0.5864236</v>
      </c>
    </row>
    <row r="9" spans="1:22">
      <c r="A9" s="15" t="s">
        <v>184</v>
      </c>
      <c r="B9" s="17" t="n">
        <v>9651</v>
      </c>
      <c r="C9" s="18">
        <f>(652.0/B9*100)</f>
        <v/>
      </c>
      <c r="D9" s="19" t="n">
        <v>8999</v>
      </c>
      <c r="E9" s="18" t="n">
        <v>4.68855007</v>
      </c>
      <c r="F9" s="20" t="n">
        <v>0.24662286</v>
      </c>
      <c r="G9" s="18" t="n">
        <v>17.49485064</v>
      </c>
      <c r="H9" s="20" t="n">
        <v>0.50863853</v>
      </c>
      <c r="I9" s="18" t="n">
        <v>47.69453561</v>
      </c>
      <c r="J9" s="20" t="n">
        <v>0.73893425</v>
      </c>
      <c r="K9" s="18" t="n">
        <v>18.38506423</v>
      </c>
      <c r="L9" s="20" t="n">
        <v>0.53087859</v>
      </c>
      <c r="M9" s="18" t="n">
        <v>0.05073041</v>
      </c>
      <c r="N9" s="20" t="n">
        <v>0.02017878</v>
      </c>
      <c r="O9" s="18" t="s">
        <v>182</v>
      </c>
      <c r="P9" s="20" t="s">
        <v>182</v>
      </c>
      <c r="Q9" s="18" t="n">
        <v>3.19694088</v>
      </c>
      <c r="R9" s="20" t="n">
        <v>0.57056106</v>
      </c>
      <c r="S9" s="18" t="n">
        <v>0</v>
      </c>
      <c r="T9" s="20" t="n">
        <v>0</v>
      </c>
      <c r="U9" s="18" t="n">
        <v>8.489328159999999</v>
      </c>
      <c r="V9" s="20" t="n">
        <v>0.6029805</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(171.0/B11*100)</f>
        <v/>
      </c>
      <c r="D11" s="19" t="n">
        <v>6882</v>
      </c>
      <c r="E11" s="18" t="n">
        <v>4.7593223</v>
      </c>
      <c r="F11" s="20" t="n">
        <v>0.28781476</v>
      </c>
      <c r="G11" s="18" t="n">
        <v>15.30912635</v>
      </c>
      <c r="H11" s="20" t="n">
        <v>0.55399859</v>
      </c>
      <c r="I11" s="18" t="n">
        <v>47.24467428</v>
      </c>
      <c r="J11" s="20" t="n">
        <v>0.84311232</v>
      </c>
      <c r="K11" s="18" t="n">
        <v>21.27566777</v>
      </c>
      <c r="L11" s="20" t="n">
        <v>0.63225901</v>
      </c>
      <c r="M11" s="18" t="n">
        <v>0.5164128</v>
      </c>
      <c r="N11" s="20" t="n">
        <v>0.12499369</v>
      </c>
      <c r="O11" s="18" t="s">
        <v>182</v>
      </c>
      <c r="P11" s="20" t="s">
        <v>182</v>
      </c>
      <c r="Q11" s="18" t="n">
        <v>0</v>
      </c>
      <c r="R11" s="20" t="n">
        <v>0</v>
      </c>
      <c r="S11" s="18" t="n">
        <v>0</v>
      </c>
      <c r="T11" s="20" t="n">
        <v>0</v>
      </c>
      <c r="U11" s="18" t="n">
        <v>10.89479649</v>
      </c>
      <c r="V11" s="20" t="n">
        <v>0.93049811</v>
      </c>
    </row>
    <row r="12" spans="1:22">
      <c r="A12" s="15" t="s">
        <v>187</v>
      </c>
      <c r="B12" s="17" t="n">
        <v>6894</v>
      </c>
      <c r="C12" s="18">
        <f>(128.0/B12*100)</f>
        <v/>
      </c>
      <c r="D12" s="19" t="n">
        <v>6766</v>
      </c>
      <c r="E12" s="18" t="n">
        <v>6.93893613</v>
      </c>
      <c r="F12" s="20" t="n">
        <v>0.36734999</v>
      </c>
      <c r="G12" s="18" t="n">
        <v>22.41761925</v>
      </c>
      <c r="H12" s="20" t="n">
        <v>0.58229092</v>
      </c>
      <c r="I12" s="18" t="n">
        <v>47.79307347</v>
      </c>
      <c r="J12" s="20" t="n">
        <v>0.81820301</v>
      </c>
      <c r="K12" s="18" t="n">
        <v>13.88697837</v>
      </c>
      <c r="L12" s="20" t="n">
        <v>0.48949207</v>
      </c>
      <c r="M12" s="18" t="n">
        <v>0.27950138</v>
      </c>
      <c r="N12" s="20" t="n">
        <v>0.06468574000000001</v>
      </c>
      <c r="O12" s="18" t="s">
        <v>182</v>
      </c>
      <c r="P12" s="20" t="s">
        <v>182</v>
      </c>
      <c r="Q12" s="18" t="n">
        <v>2.37582273</v>
      </c>
      <c r="R12" s="20" t="n">
        <v>0.5983856</v>
      </c>
      <c r="S12" s="18" t="n">
        <v>0</v>
      </c>
      <c r="T12" s="20" t="n">
        <v>0</v>
      </c>
      <c r="U12" s="18" t="n">
        <v>6.30806866</v>
      </c>
      <c r="V12" s="20" t="n">
        <v>0.5193719</v>
      </c>
    </row>
    <row r="13" spans="1:22">
      <c r="A13" s="15" t="s">
        <v>188</v>
      </c>
      <c r="B13" s="17" t="n">
        <v>7161</v>
      </c>
      <c r="C13" s="18">
        <f>(368.0/B13*100)</f>
        <v/>
      </c>
      <c r="D13" s="19" t="n">
        <v>6793</v>
      </c>
      <c r="E13" s="18" t="n">
        <v>3.55383425</v>
      </c>
      <c r="F13" s="20" t="n">
        <v>0.30419903</v>
      </c>
      <c r="G13" s="18" t="n">
        <v>14.93239551</v>
      </c>
      <c r="H13" s="20" t="n">
        <v>0.64293475</v>
      </c>
      <c r="I13" s="18" t="n">
        <v>48.19278856</v>
      </c>
      <c r="J13" s="20" t="n">
        <v>0.70837751</v>
      </c>
      <c r="K13" s="18" t="n">
        <v>22.25115518</v>
      </c>
      <c r="L13" s="20" t="n">
        <v>0.57807335</v>
      </c>
      <c r="M13" s="18" t="n">
        <v>0.21861909</v>
      </c>
      <c r="N13" s="20" t="n">
        <v>0.05282411</v>
      </c>
      <c r="O13" s="18" t="s">
        <v>182</v>
      </c>
      <c r="P13" s="20" t="s">
        <v>182</v>
      </c>
      <c r="Q13" s="18" t="n">
        <v>4.22235223</v>
      </c>
      <c r="R13" s="20" t="n">
        <v>0.48526608</v>
      </c>
      <c r="S13" s="18" t="n">
        <v>0</v>
      </c>
      <c r="T13" s="20" t="n">
        <v>0</v>
      </c>
      <c r="U13" s="18" t="n">
        <v>6.62885517</v>
      </c>
      <c r="V13" s="20" t="n">
        <v>0.57532068</v>
      </c>
    </row>
    <row r="14" spans="1:22">
      <c r="A14" s="15" t="s">
        <v>189</v>
      </c>
      <c r="B14" s="17" t="n">
        <v>5587</v>
      </c>
      <c r="C14" s="18">
        <f>(208.0/B14*100)</f>
        <v/>
      </c>
      <c r="D14" s="19" t="n">
        <v>5379</v>
      </c>
      <c r="E14" s="18" t="n">
        <v>6.62500962</v>
      </c>
      <c r="F14" s="20" t="n">
        <v>0.40534461</v>
      </c>
      <c r="G14" s="18" t="n">
        <v>24.25452835</v>
      </c>
      <c r="H14" s="20" t="n">
        <v>0.65192692</v>
      </c>
      <c r="I14" s="18" t="n">
        <v>50.00783632</v>
      </c>
      <c r="J14" s="20" t="n">
        <v>0.67585664</v>
      </c>
      <c r="K14" s="18" t="n">
        <v>15.86621325</v>
      </c>
      <c r="L14" s="20" t="n">
        <v>0.45985364</v>
      </c>
      <c r="M14" s="18" t="n">
        <v>0.6165458</v>
      </c>
      <c r="N14" s="20" t="n">
        <v>0.11425209</v>
      </c>
      <c r="O14" s="18" t="s">
        <v>182</v>
      </c>
      <c r="P14" s="20" t="s">
        <v>182</v>
      </c>
      <c r="Q14" s="18" t="n">
        <v>0</v>
      </c>
      <c r="R14" s="20" t="n">
        <v>0</v>
      </c>
      <c r="S14" s="18" t="n">
        <v>0</v>
      </c>
      <c r="T14" s="20" t="n">
        <v>0</v>
      </c>
      <c r="U14" s="18" t="n">
        <v>2.62986666</v>
      </c>
      <c r="V14" s="20" t="n">
        <v>0.2203179</v>
      </c>
    </row>
    <row r="15" spans="1:22">
      <c r="A15" s="15" t="s">
        <v>190</v>
      </c>
      <c r="B15" s="17" t="n">
        <v>5882</v>
      </c>
      <c r="C15" s="18">
        <f>(193.0/B15*100)</f>
        <v/>
      </c>
      <c r="D15" s="19" t="n">
        <v>5689</v>
      </c>
      <c r="E15" s="18" t="n">
        <v>5.78567433</v>
      </c>
      <c r="F15" s="20" t="n">
        <v>0.31508697</v>
      </c>
      <c r="G15" s="18" t="n">
        <v>17.65340805</v>
      </c>
      <c r="H15" s="20" t="n">
        <v>0.48420924</v>
      </c>
      <c r="I15" s="18" t="n">
        <v>54.04790739</v>
      </c>
      <c r="J15" s="20" t="n">
        <v>0.68621217</v>
      </c>
      <c r="K15" s="18" t="n">
        <v>16.07069952</v>
      </c>
      <c r="L15" s="20" t="n">
        <v>0.52592564</v>
      </c>
      <c r="M15" s="18" t="n">
        <v>0.47469451</v>
      </c>
      <c r="N15" s="20" t="n">
        <v>0.10725858</v>
      </c>
      <c r="O15" s="18" t="s">
        <v>182</v>
      </c>
      <c r="P15" s="20" t="s">
        <v>182</v>
      </c>
      <c r="Q15" s="18" t="n">
        <v>1.03731841</v>
      </c>
      <c r="R15" s="20" t="n">
        <v>0.46497999</v>
      </c>
      <c r="S15" s="18" t="n">
        <v>0</v>
      </c>
      <c r="T15" s="20" t="n">
        <v>0</v>
      </c>
      <c r="U15" s="18" t="n">
        <v>4.9302978</v>
      </c>
      <c r="V15" s="20" t="n">
        <v>0.53429671</v>
      </c>
    </row>
    <row r="16" spans="1:22">
      <c r="A16" s="15" t="s">
        <v>191</v>
      </c>
      <c r="B16" s="17" t="n">
        <v>6108</v>
      </c>
      <c r="C16" s="18">
        <f>(280.0/B16*100)</f>
        <v/>
      </c>
      <c r="D16" s="19" t="n">
        <v>5828</v>
      </c>
      <c r="E16" s="18" t="n">
        <v>4.93530055</v>
      </c>
      <c r="F16" s="20" t="n">
        <v>0.2147916</v>
      </c>
      <c r="G16" s="18" t="n">
        <v>15.12391572</v>
      </c>
      <c r="H16" s="20" t="n">
        <v>0.47309359</v>
      </c>
      <c r="I16" s="18" t="n">
        <v>45.54340225</v>
      </c>
      <c r="J16" s="20" t="n">
        <v>0.7528022</v>
      </c>
      <c r="K16" s="18" t="n">
        <v>23.60095901</v>
      </c>
      <c r="L16" s="20" t="n">
        <v>0.55915084</v>
      </c>
      <c r="M16" s="18" t="n">
        <v>0.5154747</v>
      </c>
      <c r="N16" s="20" t="n">
        <v>0.08799824000000001</v>
      </c>
      <c r="O16" s="18" t="s">
        <v>182</v>
      </c>
      <c r="P16" s="20" t="s">
        <v>182</v>
      </c>
      <c r="Q16" s="18" t="n">
        <v>0</v>
      </c>
      <c r="R16" s="20" t="n">
        <v>0</v>
      </c>
      <c r="S16" s="18" t="n">
        <v>0</v>
      </c>
      <c r="T16" s="20" t="n">
        <v>0</v>
      </c>
      <c r="U16" s="18" t="n">
        <v>10.28094778</v>
      </c>
      <c r="V16" s="20" t="n">
        <v>0.75918055</v>
      </c>
    </row>
    <row r="17" spans="1:22">
      <c r="A17" s="15" t="s">
        <v>192</v>
      </c>
      <c r="B17" s="17" t="n">
        <v>6504</v>
      </c>
      <c r="C17" s="18">
        <f>(834.0/B17*100)</f>
        <v/>
      </c>
      <c r="D17" s="19" t="n">
        <v>5670</v>
      </c>
      <c r="E17" s="18" t="n">
        <v>8.32734404</v>
      </c>
      <c r="F17" s="20" t="n">
        <v>0.36227651</v>
      </c>
      <c r="G17" s="18" t="n">
        <v>21.75526149</v>
      </c>
      <c r="H17" s="20" t="n">
        <v>0.51924082</v>
      </c>
      <c r="I17" s="18" t="n">
        <v>41.54428397</v>
      </c>
      <c r="J17" s="20" t="n">
        <v>0.68661794</v>
      </c>
      <c r="K17" s="18" t="n">
        <v>20.05777975</v>
      </c>
      <c r="L17" s="20" t="n">
        <v>0.59103529</v>
      </c>
      <c r="M17" s="18" t="n">
        <v>0</v>
      </c>
      <c r="N17" s="20" t="n">
        <v>0</v>
      </c>
      <c r="O17" s="18" t="s">
        <v>182</v>
      </c>
      <c r="P17" s="20" t="s">
        <v>182</v>
      </c>
      <c r="Q17" s="18" t="n">
        <v>2.61164231</v>
      </c>
      <c r="R17" s="20" t="n">
        <v>0.3472642</v>
      </c>
      <c r="S17" s="18" t="n">
        <v>0</v>
      </c>
      <c r="T17" s="20" t="n">
        <v>0</v>
      </c>
      <c r="U17" s="18" t="n">
        <v>5.70368844</v>
      </c>
      <c r="V17" s="20" t="n">
        <v>0.60454252</v>
      </c>
    </row>
    <row r="18" spans="1:22">
      <c r="A18" s="15" t="s">
        <v>193</v>
      </c>
      <c r="B18" s="17" t="n">
        <v>5532</v>
      </c>
      <c r="C18" s="18">
        <f>(41.0/B18*100)</f>
        <v/>
      </c>
      <c r="D18" s="19" t="n">
        <v>5491</v>
      </c>
      <c r="E18" s="18" t="n">
        <v>5.94591155</v>
      </c>
      <c r="F18" s="20" t="n">
        <v>0.30264299</v>
      </c>
      <c r="G18" s="18" t="n">
        <v>15.03754482</v>
      </c>
      <c r="H18" s="20" t="n">
        <v>0.61660855</v>
      </c>
      <c r="I18" s="18" t="n">
        <v>49.07662483</v>
      </c>
      <c r="J18" s="20" t="n">
        <v>0.9767304999999999</v>
      </c>
      <c r="K18" s="18" t="n">
        <v>20.77620671</v>
      </c>
      <c r="L18" s="20" t="n">
        <v>0.55725745</v>
      </c>
      <c r="M18" s="18" t="n">
        <v>1.16458469</v>
      </c>
      <c r="N18" s="20" t="n">
        <v>0.19354188</v>
      </c>
      <c r="O18" s="18" t="s">
        <v>182</v>
      </c>
      <c r="P18" s="20" t="s">
        <v>182</v>
      </c>
      <c r="Q18" s="18" t="n">
        <v>0</v>
      </c>
      <c r="R18" s="20" t="n">
        <v>0</v>
      </c>
      <c r="S18" s="18" t="n">
        <v>0</v>
      </c>
      <c r="T18" s="20" t="n">
        <v>0</v>
      </c>
      <c r="U18" s="18" t="n">
        <v>7.9991274</v>
      </c>
      <c r="V18" s="20" t="n">
        <v>0.82860702</v>
      </c>
    </row>
    <row r="19" spans="1:22">
      <c r="A19" s="15" t="s">
        <v>194</v>
      </c>
      <c r="B19" s="17" t="n">
        <v>5658</v>
      </c>
      <c r="C19" s="18">
        <f>(267.0/B19*100)</f>
        <v/>
      </c>
      <c r="D19" s="19" t="n">
        <v>5391</v>
      </c>
      <c r="E19" s="18" t="n">
        <v>5.04022872</v>
      </c>
      <c r="F19" s="20" t="n">
        <v>0.3125612</v>
      </c>
      <c r="G19" s="18" t="n">
        <v>17.5674936</v>
      </c>
      <c r="H19" s="20" t="n">
        <v>0.61026618</v>
      </c>
      <c r="I19" s="18" t="n">
        <v>49.99913082</v>
      </c>
      <c r="J19" s="20" t="n">
        <v>0.94864938</v>
      </c>
      <c r="K19" s="18" t="n">
        <v>20.01324314</v>
      </c>
      <c r="L19" s="20" t="n">
        <v>0.62697431</v>
      </c>
      <c r="M19" s="18" t="n">
        <v>0.66040269</v>
      </c>
      <c r="N19" s="20" t="n">
        <v>0.13723796</v>
      </c>
      <c r="O19" s="18" t="s">
        <v>182</v>
      </c>
      <c r="P19" s="20" t="s">
        <v>182</v>
      </c>
      <c r="Q19" s="18" t="n">
        <v>0</v>
      </c>
      <c r="R19" s="20" t="n">
        <v>0</v>
      </c>
      <c r="S19" s="18" t="n">
        <v>0</v>
      </c>
      <c r="T19" s="20" t="n">
        <v>0</v>
      </c>
      <c r="U19" s="18" t="n">
        <v>6.71950104</v>
      </c>
      <c r="V19" s="20" t="n">
        <v>0.61854447</v>
      </c>
    </row>
    <row r="20" spans="1:22">
      <c r="A20" s="15" t="s">
        <v>195</v>
      </c>
      <c r="B20" s="17" t="n">
        <v>3371</v>
      </c>
      <c r="C20" s="18">
        <f>(81.0/B20*100)</f>
        <v/>
      </c>
      <c r="D20" s="19" t="n">
        <v>3290</v>
      </c>
      <c r="E20" s="18" t="n">
        <v>5.33412016</v>
      </c>
      <c r="F20" s="20" t="n">
        <v>0.35926853</v>
      </c>
      <c r="G20" s="18" t="n">
        <v>14.86687197</v>
      </c>
      <c r="H20" s="20" t="n">
        <v>0.61370126</v>
      </c>
      <c r="I20" s="18" t="n">
        <v>52.18508302</v>
      </c>
      <c r="J20" s="20" t="n">
        <v>0.86084897</v>
      </c>
      <c r="K20" s="18" t="n">
        <v>19.25183314</v>
      </c>
      <c r="L20" s="20" t="n">
        <v>0.67927537</v>
      </c>
      <c r="M20" s="18" t="n">
        <v>0</v>
      </c>
      <c r="N20" s="20" t="n">
        <v>0</v>
      </c>
      <c r="O20" s="18" t="s">
        <v>182</v>
      </c>
      <c r="P20" s="20" t="s">
        <v>182</v>
      </c>
      <c r="Q20" s="18" t="n">
        <v>0</v>
      </c>
      <c r="R20" s="20" t="n">
        <v>0</v>
      </c>
      <c r="S20" s="18" t="n">
        <v>0</v>
      </c>
      <c r="T20" s="20" t="n">
        <v>0</v>
      </c>
      <c r="U20" s="18" t="n">
        <v>8.36209171</v>
      </c>
      <c r="V20" s="20" t="n">
        <v>0.47380879</v>
      </c>
    </row>
    <row r="21" spans="1:22">
      <c r="A21" s="15" t="s">
        <v>196</v>
      </c>
      <c r="B21" s="17" t="n">
        <v>5741</v>
      </c>
      <c r="C21" s="18">
        <f>(109.0/B21*100)</f>
        <v/>
      </c>
      <c r="D21" s="19" t="n">
        <v>5632</v>
      </c>
      <c r="E21" s="18" t="n">
        <v>3.64872502</v>
      </c>
      <c r="F21" s="20" t="n">
        <v>0.25453651</v>
      </c>
      <c r="G21" s="18" t="n">
        <v>16.26602803</v>
      </c>
      <c r="H21" s="20" t="n">
        <v>0.55380142</v>
      </c>
      <c r="I21" s="18" t="n">
        <v>54.05946036</v>
      </c>
      <c r="J21" s="20" t="n">
        <v>0.64692034</v>
      </c>
      <c r="K21" s="18" t="n">
        <v>22.36214858</v>
      </c>
      <c r="L21" s="20" t="n">
        <v>0.5830318799999999</v>
      </c>
      <c r="M21" s="18" t="n">
        <v>0.18298833</v>
      </c>
      <c r="N21" s="20" t="n">
        <v>0.05731398</v>
      </c>
      <c r="O21" s="18" t="s">
        <v>182</v>
      </c>
      <c r="P21" s="20" t="s">
        <v>182</v>
      </c>
      <c r="Q21" s="18" t="n">
        <v>0</v>
      </c>
      <c r="R21" s="20" t="n">
        <v>0</v>
      </c>
      <c r="S21" s="18" t="n">
        <v>0</v>
      </c>
      <c r="T21" s="20" t="n">
        <v>0</v>
      </c>
      <c r="U21" s="18" t="n">
        <v>3.48064967</v>
      </c>
      <c r="V21" s="20" t="n">
        <v>0.30320171</v>
      </c>
    </row>
    <row r="22" spans="1:22">
      <c r="A22" s="15" t="s">
        <v>197</v>
      </c>
      <c r="B22" s="17" t="n">
        <v>6598</v>
      </c>
      <c r="C22" s="18">
        <f>(106.0/B22*100)</f>
        <v/>
      </c>
      <c r="D22" s="19" t="n">
        <v>6492</v>
      </c>
      <c r="E22" s="18" t="n">
        <v>7.32017491</v>
      </c>
      <c r="F22" s="20" t="n">
        <v>0.35932604</v>
      </c>
      <c r="G22" s="18" t="n">
        <v>13.61081345</v>
      </c>
      <c r="H22" s="20" t="n">
        <v>0.71160681</v>
      </c>
      <c r="I22" s="18" t="n">
        <v>39.61745531</v>
      </c>
      <c r="J22" s="20" t="n">
        <v>0.95468191</v>
      </c>
      <c r="K22" s="18" t="n">
        <v>18.59651882</v>
      </c>
      <c r="L22" s="20" t="n">
        <v>0.6177438</v>
      </c>
      <c r="M22" s="18" t="n">
        <v>2.3606249</v>
      </c>
      <c r="N22" s="20" t="n">
        <v>0.31600094</v>
      </c>
      <c r="O22" s="18" t="s">
        <v>182</v>
      </c>
      <c r="P22" s="20" t="s">
        <v>182</v>
      </c>
      <c r="Q22" s="18" t="n">
        <v>10.39292315</v>
      </c>
      <c r="R22" s="20" t="n">
        <v>1.34196366</v>
      </c>
      <c r="S22" s="18" t="n">
        <v>0</v>
      </c>
      <c r="T22" s="20" t="n">
        <v>0</v>
      </c>
      <c r="U22" s="18" t="n">
        <v>8.10148946</v>
      </c>
      <c r="V22" s="20" t="n">
        <v>0.7208691</v>
      </c>
    </row>
    <row r="23" spans="1:22">
      <c r="A23" s="15" t="s">
        <v>198</v>
      </c>
      <c r="B23" s="17" t="n">
        <v>11583</v>
      </c>
      <c r="C23" s="18">
        <f>(563.0/B23*100)</f>
        <v/>
      </c>
      <c r="D23" s="19" t="n">
        <v>11020</v>
      </c>
      <c r="E23" s="18" t="n">
        <v>5.5898992</v>
      </c>
      <c r="F23" s="20" t="n">
        <v>0.29753208</v>
      </c>
      <c r="G23" s="18" t="n">
        <v>18.40587732</v>
      </c>
      <c r="H23" s="20" t="n">
        <v>0.57296497</v>
      </c>
      <c r="I23" s="18" t="n">
        <v>50.4519399</v>
      </c>
      <c r="J23" s="20" t="n">
        <v>0.67616255</v>
      </c>
      <c r="K23" s="18" t="n">
        <v>17.7153783</v>
      </c>
      <c r="L23" s="20" t="n">
        <v>0.49292507</v>
      </c>
      <c r="M23" s="18" t="n">
        <v>0.42282507</v>
      </c>
      <c r="N23" s="20" t="n">
        <v>0.1019801</v>
      </c>
      <c r="O23" s="18" t="s">
        <v>182</v>
      </c>
      <c r="P23" s="20" t="s">
        <v>182</v>
      </c>
      <c r="Q23" s="18" t="n">
        <v>0</v>
      </c>
      <c r="R23" s="20" t="n">
        <v>0</v>
      </c>
      <c r="S23" s="18" t="n">
        <v>0</v>
      </c>
      <c r="T23" s="20" t="n">
        <v>0</v>
      </c>
      <c r="U23" s="18" t="n">
        <v>7.41408021</v>
      </c>
      <c r="V23" s="20" t="n">
        <v>0.54449033</v>
      </c>
    </row>
    <row r="24" spans="1:22">
      <c r="A24" s="15" t="s">
        <v>199</v>
      </c>
      <c r="B24" s="17" t="n">
        <v>6647</v>
      </c>
      <c r="C24" s="18">
        <f>(29.0/B24*100)</f>
        <v/>
      </c>
      <c r="D24" s="19" t="n">
        <v>6618</v>
      </c>
      <c r="E24" s="18" t="n">
        <v>28.23089538</v>
      </c>
      <c r="F24" s="20" t="n">
        <v>0.56881565</v>
      </c>
      <c r="G24" s="18" t="n">
        <v>39.84468049</v>
      </c>
      <c r="H24" s="20" t="n">
        <v>0.72084864</v>
      </c>
      <c r="I24" s="18" t="n">
        <v>22.55549316</v>
      </c>
      <c r="J24" s="20" t="n">
        <v>0.5257469299999999</v>
      </c>
      <c r="K24" s="18" t="n">
        <v>6.31305304</v>
      </c>
      <c r="L24" s="20" t="n">
        <v>0.325152</v>
      </c>
      <c r="M24" s="18" t="n">
        <v>0.74385449</v>
      </c>
      <c r="N24" s="20" t="n">
        <v>0.13578303</v>
      </c>
      <c r="O24" s="18" t="s">
        <v>182</v>
      </c>
      <c r="P24" s="20" t="s">
        <v>182</v>
      </c>
      <c r="Q24" s="18" t="n">
        <v>0</v>
      </c>
      <c r="R24" s="20" t="n">
        <v>0</v>
      </c>
      <c r="S24" s="18" t="n">
        <v>0</v>
      </c>
      <c r="T24" s="20" t="n">
        <v>0</v>
      </c>
      <c r="U24" s="18" t="n">
        <v>2.31202344</v>
      </c>
      <c r="V24" s="20" t="n">
        <v>0.32792836</v>
      </c>
    </row>
    <row r="25" spans="1:22">
      <c r="A25" s="15" t="s">
        <v>200</v>
      </c>
      <c r="B25" s="17" t="n">
        <v>5581</v>
      </c>
      <c r="C25" s="18">
        <f>(28.0/B25*100)</f>
        <v/>
      </c>
      <c r="D25" s="19" t="n">
        <v>5553</v>
      </c>
      <c r="E25" s="18" t="n">
        <v>15.4290653</v>
      </c>
      <c r="F25" s="20" t="n">
        <v>0.5795968</v>
      </c>
      <c r="G25" s="18" t="n">
        <v>37.50901981</v>
      </c>
      <c r="H25" s="20" t="n">
        <v>0.82716914</v>
      </c>
      <c r="I25" s="18" t="n">
        <v>39.11456383</v>
      </c>
      <c r="J25" s="20" t="n">
        <v>0.78867333</v>
      </c>
      <c r="K25" s="18" t="n">
        <v>6.91064673</v>
      </c>
      <c r="L25" s="20" t="n">
        <v>0.41399459</v>
      </c>
      <c r="M25" s="18" t="n">
        <v>0.26888821</v>
      </c>
      <c r="N25" s="20" t="n">
        <v>0.07687529999999999</v>
      </c>
      <c r="O25" s="18" t="s">
        <v>182</v>
      </c>
      <c r="P25" s="20" t="s">
        <v>182</v>
      </c>
      <c r="Q25" s="18" t="n">
        <v>0</v>
      </c>
      <c r="R25" s="20" t="n">
        <v>0</v>
      </c>
      <c r="S25" s="18" t="n">
        <v>0</v>
      </c>
      <c r="T25" s="20" t="n">
        <v>0</v>
      </c>
      <c r="U25" s="18" t="n">
        <v>0.76781612</v>
      </c>
      <c r="V25" s="20" t="n">
        <v>0.14173226</v>
      </c>
    </row>
    <row r="26" spans="1:22">
      <c r="A26" s="15" t="s">
        <v>201</v>
      </c>
      <c r="B26" s="17" t="n">
        <v>4869</v>
      </c>
      <c r="C26" s="18">
        <f>(118.0/B26*100)</f>
        <v/>
      </c>
      <c r="D26" s="19" t="n">
        <v>4751</v>
      </c>
      <c r="E26" s="18" t="n">
        <v>6.783781</v>
      </c>
      <c r="F26" s="20" t="n">
        <v>0.43389068</v>
      </c>
      <c r="G26" s="18" t="n">
        <v>23.10069372</v>
      </c>
      <c r="H26" s="20" t="n">
        <v>0.78098319</v>
      </c>
      <c r="I26" s="18" t="n">
        <v>52.02323799</v>
      </c>
      <c r="J26" s="20" t="n">
        <v>0.7716887</v>
      </c>
      <c r="K26" s="18" t="n">
        <v>14.91472015</v>
      </c>
      <c r="L26" s="20" t="n">
        <v>0.61405467</v>
      </c>
      <c r="M26" s="18" t="n">
        <v>0</v>
      </c>
      <c r="N26" s="20" t="n">
        <v>0</v>
      </c>
      <c r="O26" s="18" t="s">
        <v>182</v>
      </c>
      <c r="P26" s="20" t="s">
        <v>182</v>
      </c>
      <c r="Q26" s="18" t="n">
        <v>0</v>
      </c>
      <c r="R26" s="20" t="n">
        <v>0</v>
      </c>
      <c r="S26" s="18" t="n">
        <v>0</v>
      </c>
      <c r="T26" s="20" t="n">
        <v>0</v>
      </c>
      <c r="U26" s="18" t="n">
        <v>3.17756713</v>
      </c>
      <c r="V26" s="20" t="n">
        <v>0.30710311</v>
      </c>
    </row>
    <row r="27" spans="1:22">
      <c r="A27" s="15" t="s">
        <v>202</v>
      </c>
      <c r="B27" s="17" t="n">
        <v>5299</v>
      </c>
      <c r="C27" s="18">
        <f>(237.0/B27*100)</f>
        <v/>
      </c>
      <c r="D27" s="19" t="n">
        <v>5062</v>
      </c>
      <c r="E27" s="18" t="n">
        <v>7.48966307</v>
      </c>
      <c r="F27" s="20" t="n">
        <v>0.37722369</v>
      </c>
      <c r="G27" s="18" t="n">
        <v>16.68945044</v>
      </c>
      <c r="H27" s="20" t="n">
        <v>0.55693853</v>
      </c>
      <c r="I27" s="18" t="n">
        <v>39.92999079</v>
      </c>
      <c r="J27" s="20" t="n">
        <v>0.67519913</v>
      </c>
      <c r="K27" s="18" t="n">
        <v>21.5683211</v>
      </c>
      <c r="L27" s="20" t="n">
        <v>0.61117369</v>
      </c>
      <c r="M27" s="18" t="n">
        <v>1.22309939</v>
      </c>
      <c r="N27" s="20" t="n">
        <v>0.13783178</v>
      </c>
      <c r="O27" s="18" t="s">
        <v>182</v>
      </c>
      <c r="P27" s="20" t="s">
        <v>182</v>
      </c>
      <c r="Q27" s="18" t="n">
        <v>0</v>
      </c>
      <c r="R27" s="20" t="n">
        <v>0</v>
      </c>
      <c r="S27" s="18" t="n">
        <v>0</v>
      </c>
      <c r="T27" s="20" t="n">
        <v>0</v>
      </c>
      <c r="U27" s="18" t="n">
        <v>13.09947521</v>
      </c>
      <c r="V27" s="20" t="n">
        <v>0.40702066</v>
      </c>
    </row>
    <row r="28" spans="1:22">
      <c r="A28" s="15" t="s">
        <v>203</v>
      </c>
      <c r="B28" s="17" t="n">
        <v>7568</v>
      </c>
      <c r="C28" s="18">
        <f>(162.0/B28*100)</f>
        <v/>
      </c>
      <c r="D28" s="19" t="n">
        <v>7406</v>
      </c>
      <c r="E28" s="18" t="n">
        <v>7.23299218</v>
      </c>
      <c r="F28" s="20" t="n">
        <v>0.34728553</v>
      </c>
      <c r="G28" s="18" t="n">
        <v>18.69218107</v>
      </c>
      <c r="H28" s="20" t="n">
        <v>0.5420691</v>
      </c>
      <c r="I28" s="18" t="n">
        <v>50.12088939</v>
      </c>
      <c r="J28" s="20" t="n">
        <v>0.76650898</v>
      </c>
      <c r="K28" s="18" t="n">
        <v>18.72417385</v>
      </c>
      <c r="L28" s="20" t="n">
        <v>0.60582755</v>
      </c>
      <c r="M28" s="18" t="n">
        <v>2.27086463</v>
      </c>
      <c r="N28" s="20" t="n">
        <v>0.33205292</v>
      </c>
      <c r="O28" s="18" t="s">
        <v>182</v>
      </c>
      <c r="P28" s="20" t="s">
        <v>182</v>
      </c>
      <c r="Q28" s="18" t="n">
        <v>0</v>
      </c>
      <c r="R28" s="20" t="n">
        <v>0</v>
      </c>
      <c r="S28" s="18" t="n">
        <v>0</v>
      </c>
      <c r="T28" s="20" t="n">
        <v>0</v>
      </c>
      <c r="U28" s="18" t="n">
        <v>2.95889888</v>
      </c>
      <c r="V28" s="20" t="n">
        <v>0.40350237</v>
      </c>
    </row>
    <row r="29" spans="1:22">
      <c r="A29" s="15" t="s">
        <v>204</v>
      </c>
      <c r="B29" s="17" t="n">
        <v>5385</v>
      </c>
      <c r="C29" s="18">
        <f>(37.0/B29*100)</f>
        <v/>
      </c>
      <c r="D29" s="19" t="n">
        <v>5348</v>
      </c>
      <c r="E29" s="18" t="n">
        <v>3.36848262</v>
      </c>
      <c r="F29" s="20" t="n">
        <v>0.26959876</v>
      </c>
      <c r="G29" s="18" t="n">
        <v>18.09225837</v>
      </c>
      <c r="H29" s="20" t="n">
        <v>0.51485004</v>
      </c>
      <c r="I29" s="18" t="n">
        <v>57.81448196</v>
      </c>
      <c r="J29" s="20" t="n">
        <v>0.70176797</v>
      </c>
      <c r="K29" s="18" t="n">
        <v>15.90260948</v>
      </c>
      <c r="L29" s="20" t="n">
        <v>0.49675566</v>
      </c>
      <c r="M29" s="18" t="n">
        <v>0.11230563</v>
      </c>
      <c r="N29" s="20" t="n">
        <v>0.03615354</v>
      </c>
      <c r="O29" s="18" t="s">
        <v>182</v>
      </c>
      <c r="P29" s="20" t="s">
        <v>182</v>
      </c>
      <c r="Q29" s="18" t="n">
        <v>2.76962022</v>
      </c>
      <c r="R29" s="20" t="n">
        <v>0.2415476</v>
      </c>
      <c r="S29" s="18" t="n">
        <v>0</v>
      </c>
      <c r="T29" s="20" t="n">
        <v>0</v>
      </c>
      <c r="U29" s="18" t="n">
        <v>1.94024173</v>
      </c>
      <c r="V29" s="20" t="n">
        <v>0.23241205</v>
      </c>
    </row>
    <row r="30" spans="1:22">
      <c r="A30" s="15" t="s">
        <v>205</v>
      </c>
      <c r="B30" s="17" t="n">
        <v>4520</v>
      </c>
      <c r="C30" s="18">
        <f>(666.0/B30*100)</f>
        <v/>
      </c>
      <c r="D30" s="19" t="n">
        <v>3854</v>
      </c>
      <c r="E30" s="18" t="n">
        <v>3.53819349</v>
      </c>
      <c r="F30" s="20" t="n">
        <v>0.34125333</v>
      </c>
      <c r="G30" s="18" t="n">
        <v>14.53706191</v>
      </c>
      <c r="H30" s="20" t="n">
        <v>0.62558148</v>
      </c>
      <c r="I30" s="18" t="n">
        <v>52.16713299</v>
      </c>
      <c r="J30" s="20" t="n">
        <v>0.792689</v>
      </c>
      <c r="K30" s="18" t="n">
        <v>20.44007713</v>
      </c>
      <c r="L30" s="20" t="n">
        <v>0.63028422</v>
      </c>
      <c r="M30" s="18" t="n">
        <v>0.8258431899999999</v>
      </c>
      <c r="N30" s="20" t="n">
        <v>0.15998117</v>
      </c>
      <c r="O30" s="18" t="s">
        <v>182</v>
      </c>
      <c r="P30" s="20" t="s">
        <v>182</v>
      </c>
      <c r="Q30" s="18" t="n">
        <v>0</v>
      </c>
      <c r="R30" s="20" t="n">
        <v>0</v>
      </c>
      <c r="S30" s="18" t="n">
        <v>0</v>
      </c>
      <c r="T30" s="20" t="n">
        <v>0</v>
      </c>
      <c r="U30" s="18" t="n">
        <v>8.49169129</v>
      </c>
      <c r="V30" s="20" t="n">
        <v>0.70048248</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(19.0/B32*100)</f>
        <v/>
      </c>
      <c r="D32" s="19" t="n">
        <v>4459</v>
      </c>
      <c r="E32" s="18" t="n">
        <v>5.06965682</v>
      </c>
      <c r="F32" s="20" t="n">
        <v>0.32139477</v>
      </c>
      <c r="G32" s="18" t="n">
        <v>19.8344731</v>
      </c>
      <c r="H32" s="20" t="n">
        <v>0.59558084</v>
      </c>
      <c r="I32" s="18" t="n">
        <v>54.24917816</v>
      </c>
      <c r="J32" s="20" t="n">
        <v>0.84077552</v>
      </c>
      <c r="K32" s="18" t="n">
        <v>17.4689464</v>
      </c>
      <c r="L32" s="20" t="n">
        <v>0.63561983</v>
      </c>
      <c r="M32" s="18" t="n">
        <v>0.34543745</v>
      </c>
      <c r="N32" s="20" t="n">
        <v>0.08415569000000001</v>
      </c>
      <c r="O32" s="18" t="s">
        <v>182</v>
      </c>
      <c r="P32" s="20" t="s">
        <v>182</v>
      </c>
      <c r="Q32" s="18" t="n">
        <v>0</v>
      </c>
      <c r="R32" s="20" t="n">
        <v>0</v>
      </c>
      <c r="S32" s="18" t="n">
        <v>0</v>
      </c>
      <c r="T32" s="20" t="n">
        <v>0</v>
      </c>
      <c r="U32" s="18" t="n">
        <v>3.03230808</v>
      </c>
      <c r="V32" s="20" t="n">
        <v>0.32673353</v>
      </c>
    </row>
    <row r="33" spans="1:22">
      <c r="A33" s="15" t="s">
        <v>208</v>
      </c>
      <c r="B33" s="17" t="n">
        <v>7325</v>
      </c>
      <c r="C33" s="18">
        <f>(263.0/B33*100)</f>
        <v/>
      </c>
      <c r="D33" s="19" t="n">
        <v>7062</v>
      </c>
      <c r="E33" s="18" t="n">
        <v>2.43819797</v>
      </c>
      <c r="F33" s="20" t="n">
        <v>0.21401344</v>
      </c>
      <c r="G33" s="18" t="n">
        <v>11.26422434</v>
      </c>
      <c r="H33" s="20" t="n">
        <v>0.50712873</v>
      </c>
      <c r="I33" s="18" t="n">
        <v>55.8881635</v>
      </c>
      <c r="J33" s="20" t="n">
        <v>0.78993192</v>
      </c>
      <c r="K33" s="18" t="n">
        <v>26.3001255</v>
      </c>
      <c r="L33" s="20" t="n">
        <v>0.64798881</v>
      </c>
      <c r="M33" s="18" t="n">
        <v>0.23200733</v>
      </c>
      <c r="N33" s="20" t="n">
        <v>0.06125872</v>
      </c>
      <c r="O33" s="18" t="s">
        <v>182</v>
      </c>
      <c r="P33" s="20" t="s">
        <v>182</v>
      </c>
      <c r="Q33" s="18" t="n">
        <v>0</v>
      </c>
      <c r="R33" s="20" t="n">
        <v>0</v>
      </c>
      <c r="S33" s="18" t="n">
        <v>0</v>
      </c>
      <c r="T33" s="20" t="n">
        <v>0</v>
      </c>
      <c r="U33" s="18" t="n">
        <v>3.87728136</v>
      </c>
      <c r="V33" s="20" t="n">
        <v>0.32566529</v>
      </c>
    </row>
    <row r="34" spans="1:22">
      <c r="A34" s="15" t="s">
        <v>209</v>
      </c>
      <c r="B34" s="17" t="n">
        <v>6350</v>
      </c>
      <c r="C34" s="18">
        <f>(112.0/B34*100)</f>
        <v/>
      </c>
      <c r="D34" s="19" t="n">
        <v>6238</v>
      </c>
      <c r="E34" s="18" t="n">
        <v>6.0281671</v>
      </c>
      <c r="F34" s="20" t="n">
        <v>0.36959492</v>
      </c>
      <c r="G34" s="18" t="n">
        <v>20.64307056</v>
      </c>
      <c r="H34" s="20" t="n">
        <v>0.68463673</v>
      </c>
      <c r="I34" s="18" t="n">
        <v>48.63283589</v>
      </c>
      <c r="J34" s="20" t="n">
        <v>0.77215497</v>
      </c>
      <c r="K34" s="18" t="n">
        <v>14.10637099</v>
      </c>
      <c r="L34" s="20" t="n">
        <v>0.57241016</v>
      </c>
      <c r="M34" s="18" t="n">
        <v>1.17181245</v>
      </c>
      <c r="N34" s="20" t="n">
        <v>0.13875474</v>
      </c>
      <c r="O34" s="18" t="s">
        <v>182</v>
      </c>
      <c r="P34" s="20" t="s">
        <v>182</v>
      </c>
      <c r="Q34" s="18" t="n">
        <v>2.59162199</v>
      </c>
      <c r="R34" s="20" t="n">
        <v>0.53733572</v>
      </c>
      <c r="S34" s="18" t="n">
        <v>0</v>
      </c>
      <c r="T34" s="20" t="n">
        <v>0</v>
      </c>
      <c r="U34" s="18" t="n">
        <v>6.82612102</v>
      </c>
      <c r="V34" s="20" t="n">
        <v>0.58744608</v>
      </c>
    </row>
    <row r="35" spans="1:22">
      <c r="A35" s="15" t="s">
        <v>210</v>
      </c>
      <c r="B35" s="17" t="n">
        <v>6406</v>
      </c>
      <c r="C35" s="18">
        <f>(101.0/B35*100)</f>
        <v/>
      </c>
      <c r="D35" s="19" t="n">
        <v>6305</v>
      </c>
      <c r="E35" s="18" t="n">
        <v>5.41717817</v>
      </c>
      <c r="F35" s="20" t="n">
        <v>0.3417651</v>
      </c>
      <c r="G35" s="18" t="n">
        <v>18.53116564</v>
      </c>
      <c r="H35" s="20" t="n">
        <v>0.63371953</v>
      </c>
      <c r="I35" s="18" t="n">
        <v>51.27559757</v>
      </c>
      <c r="J35" s="20" t="n">
        <v>0.86716562</v>
      </c>
      <c r="K35" s="18" t="n">
        <v>18.77414157</v>
      </c>
      <c r="L35" s="20" t="n">
        <v>0.62493635</v>
      </c>
      <c r="M35" s="18" t="n">
        <v>0.5312784</v>
      </c>
      <c r="N35" s="20" t="n">
        <v>0.09355665000000001</v>
      </c>
      <c r="O35" s="18" t="s">
        <v>182</v>
      </c>
      <c r="P35" s="20" t="s">
        <v>182</v>
      </c>
      <c r="Q35" s="18" t="n">
        <v>1.04776188</v>
      </c>
      <c r="R35" s="20" t="n">
        <v>0.05727344</v>
      </c>
      <c r="S35" s="18" t="n">
        <v>0</v>
      </c>
      <c r="T35" s="20" t="n">
        <v>0</v>
      </c>
      <c r="U35" s="18" t="n">
        <v>4.42287677</v>
      </c>
      <c r="V35" s="20" t="n">
        <v>0.28877214</v>
      </c>
    </row>
    <row r="36" spans="1:22">
      <c r="A36" s="15" t="s">
        <v>211</v>
      </c>
      <c r="B36" s="17" t="n">
        <v>6736</v>
      </c>
      <c r="C36" s="18">
        <f>(93.0/B36*100)</f>
        <v/>
      </c>
      <c r="D36" s="19" t="n">
        <v>6643</v>
      </c>
      <c r="E36" s="18" t="n">
        <v>4.48023677</v>
      </c>
      <c r="F36" s="20" t="n">
        <v>0.2973704</v>
      </c>
      <c r="G36" s="18" t="n">
        <v>16.27900966</v>
      </c>
      <c r="H36" s="20" t="n">
        <v>0.51965967</v>
      </c>
      <c r="I36" s="18" t="n">
        <v>50.93253568</v>
      </c>
      <c r="J36" s="20" t="n">
        <v>0.7586364799999999</v>
      </c>
      <c r="K36" s="18" t="n">
        <v>22.91334605</v>
      </c>
      <c r="L36" s="20" t="n">
        <v>0.55070369</v>
      </c>
      <c r="M36" s="18" t="n">
        <v>0.41850329</v>
      </c>
      <c r="N36" s="20" t="n">
        <v>0.08187298</v>
      </c>
      <c r="O36" s="18" t="s">
        <v>182</v>
      </c>
      <c r="P36" s="20" t="s">
        <v>182</v>
      </c>
      <c r="Q36" s="18" t="n">
        <v>0</v>
      </c>
      <c r="R36" s="20" t="n">
        <v>0</v>
      </c>
      <c r="S36" s="18" t="n">
        <v>0</v>
      </c>
      <c r="T36" s="20" t="n">
        <v>0</v>
      </c>
      <c r="U36" s="18" t="n">
        <v>4.97636856</v>
      </c>
      <c r="V36" s="20" t="n">
        <v>0.40932166</v>
      </c>
    </row>
    <row r="37" spans="1:22">
      <c r="A37" s="15" t="s">
        <v>212</v>
      </c>
      <c r="B37" s="17" t="n">
        <v>5458</v>
      </c>
      <c r="C37" s="18">
        <f>(362.0/B37*100)</f>
        <v/>
      </c>
      <c r="D37" s="19" t="n">
        <v>5096</v>
      </c>
      <c r="E37" s="18" t="n">
        <v>4.78147672</v>
      </c>
      <c r="F37" s="20" t="n">
        <v>0.29407798</v>
      </c>
      <c r="G37" s="18" t="n">
        <v>15.39219145</v>
      </c>
      <c r="H37" s="20" t="n">
        <v>0.6751006899999999</v>
      </c>
      <c r="I37" s="18" t="n">
        <v>43.60636169</v>
      </c>
      <c r="J37" s="20" t="n">
        <v>0.88963954</v>
      </c>
      <c r="K37" s="18" t="n">
        <v>23.35760067</v>
      </c>
      <c r="L37" s="20" t="n">
        <v>0.73974169</v>
      </c>
      <c r="M37" s="18" t="n">
        <v>0.80217298</v>
      </c>
      <c r="N37" s="20" t="n">
        <v>0.14228553</v>
      </c>
      <c r="O37" s="18" t="s">
        <v>182</v>
      </c>
      <c r="P37" s="20" t="s">
        <v>182</v>
      </c>
      <c r="Q37" s="18" t="n">
        <v>0</v>
      </c>
      <c r="R37" s="20" t="n">
        <v>0</v>
      </c>
      <c r="S37" s="18" t="n">
        <v>0</v>
      </c>
      <c r="T37" s="20" t="n">
        <v>0</v>
      </c>
      <c r="U37" s="18" t="n">
        <v>12.06019648</v>
      </c>
      <c r="V37" s="20" t="n">
        <v>1.02502527</v>
      </c>
    </row>
    <row r="38" spans="1:22">
      <c r="A38" s="15" t="s">
        <v>213</v>
      </c>
      <c r="B38" s="17" t="n">
        <v>5860</v>
      </c>
      <c r="C38" s="18">
        <f>(78.0/B38*100)</f>
        <v/>
      </c>
      <c r="D38" s="19" t="n">
        <v>5782</v>
      </c>
      <c r="E38" s="18" t="n">
        <v>6.8802613</v>
      </c>
      <c r="F38" s="20" t="n">
        <v>0.4961183</v>
      </c>
      <c r="G38" s="18" t="n">
        <v>19.25418231</v>
      </c>
      <c r="H38" s="20" t="n">
        <v>0.62995746</v>
      </c>
      <c r="I38" s="18" t="n">
        <v>42.0722779</v>
      </c>
      <c r="J38" s="20" t="n">
        <v>0.94039985</v>
      </c>
      <c r="K38" s="18" t="n">
        <v>21.33911787</v>
      </c>
      <c r="L38" s="20" t="n">
        <v>0.65351098</v>
      </c>
      <c r="M38" s="18" t="n">
        <v>0.64024404</v>
      </c>
      <c r="N38" s="20" t="n">
        <v>0.12676081</v>
      </c>
      <c r="O38" s="18" t="s">
        <v>182</v>
      </c>
      <c r="P38" s="20" t="s">
        <v>182</v>
      </c>
      <c r="Q38" s="18" t="n">
        <v>0</v>
      </c>
      <c r="R38" s="20" t="n">
        <v>0</v>
      </c>
      <c r="S38" s="18" t="n">
        <v>0</v>
      </c>
      <c r="T38" s="20" t="n">
        <v>0</v>
      </c>
      <c r="U38" s="18" t="n">
        <v>9.81391657</v>
      </c>
      <c r="V38" s="20" t="n">
        <v>0.70346622</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(5697.0/B40*100)</f>
        <v/>
      </c>
      <c r="D40" s="19" t="n">
        <v>8460</v>
      </c>
      <c r="E40" s="18" t="n">
        <v>2.48646228</v>
      </c>
      <c r="F40" s="20" t="n">
        <v>0.24897954</v>
      </c>
      <c r="G40" s="18" t="n">
        <v>10.80639504</v>
      </c>
      <c r="H40" s="20" t="n">
        <v>0.44894363</v>
      </c>
      <c r="I40" s="18" t="n">
        <v>47.33740927</v>
      </c>
      <c r="J40" s="20" t="n">
        <v>0.85400662</v>
      </c>
      <c r="K40" s="18" t="n">
        <v>23.14348727</v>
      </c>
      <c r="L40" s="20" t="n">
        <v>0.60973918</v>
      </c>
      <c r="M40" s="18" t="n">
        <v>0.41550362</v>
      </c>
      <c r="N40" s="20" t="n">
        <v>0.09651766000000001</v>
      </c>
      <c r="O40" s="18" t="s">
        <v>182</v>
      </c>
      <c r="P40" s="20" t="s">
        <v>182</v>
      </c>
      <c r="Q40" s="18" t="n">
        <v>9.04291602</v>
      </c>
      <c r="R40" s="20" t="n">
        <v>0.20148634</v>
      </c>
      <c r="S40" s="18" t="n">
        <v>0</v>
      </c>
      <c r="T40" s="20" t="n">
        <v>0</v>
      </c>
      <c r="U40" s="18" t="n">
        <v>6.7678265</v>
      </c>
      <c r="V40" s="20" t="n">
        <v>0.84506865</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(3006.0/B46*100)</f>
        <v/>
      </c>
      <c r="D46" s="19" t="n">
        <v>20135</v>
      </c>
      <c r="E46" s="18" t="n">
        <v>3.75771852</v>
      </c>
      <c r="F46" s="20" t="n">
        <v>0.17338403</v>
      </c>
      <c r="G46" s="18" t="n">
        <v>10.39402786</v>
      </c>
      <c r="H46" s="20" t="n">
        <v>0.40122102</v>
      </c>
      <c r="I46" s="18" t="n">
        <v>31.6780045</v>
      </c>
      <c r="J46" s="20" t="n">
        <v>0.78955988</v>
      </c>
      <c r="K46" s="18" t="n">
        <v>11.62066895</v>
      </c>
      <c r="L46" s="20" t="n">
        <v>0.3887549</v>
      </c>
      <c r="M46" s="18" t="n">
        <v>1.14948574</v>
      </c>
      <c r="N46" s="20" t="n">
        <v>0.10235252</v>
      </c>
      <c r="O46" s="18" t="s">
        <v>182</v>
      </c>
      <c r="P46" s="20" t="s">
        <v>182</v>
      </c>
      <c r="Q46" s="18" t="n">
        <v>0</v>
      </c>
      <c r="R46" s="20" t="n">
        <v>0</v>
      </c>
      <c r="S46" s="18" t="n">
        <v>0</v>
      </c>
      <c r="T46" s="20" t="n">
        <v>0</v>
      </c>
      <c r="U46" s="18" t="n">
        <v>41.40009443</v>
      </c>
      <c r="V46" s="20" t="n">
        <v>1.28063302</v>
      </c>
    </row>
    <row r="47" spans="1:22">
      <c r="A47" s="15" t="s">
        <v>222</v>
      </c>
      <c r="B47" s="17" t="n">
        <v>5928</v>
      </c>
      <c r="C47" s="18">
        <f>(262.0/B47*100)</f>
        <v/>
      </c>
      <c r="D47" s="19" t="n">
        <v>5666</v>
      </c>
      <c r="E47" s="18" t="n">
        <v>5.63766762</v>
      </c>
      <c r="F47" s="20" t="n">
        <v>0.37863493</v>
      </c>
      <c r="G47" s="18" t="n">
        <v>13.53009158</v>
      </c>
      <c r="H47" s="20" t="n">
        <v>0.51824205</v>
      </c>
      <c r="I47" s="18" t="n">
        <v>44.69294504</v>
      </c>
      <c r="J47" s="20" t="n">
        <v>1.12294987</v>
      </c>
      <c r="K47" s="18" t="n">
        <v>17.5880368</v>
      </c>
      <c r="L47" s="20" t="n">
        <v>0.61762963</v>
      </c>
      <c r="M47" s="18" t="n">
        <v>1.46394665</v>
      </c>
      <c r="N47" s="20" t="n">
        <v>0.19103794</v>
      </c>
      <c r="O47" s="18" t="s">
        <v>182</v>
      </c>
      <c r="P47" s="20" t="s">
        <v>182</v>
      </c>
      <c r="Q47" s="18" t="n">
        <v>0</v>
      </c>
      <c r="R47" s="20" t="n">
        <v>0</v>
      </c>
      <c r="S47" s="18" t="n">
        <v>0</v>
      </c>
      <c r="T47" s="20" t="n">
        <v>0</v>
      </c>
      <c r="U47" s="18" t="n">
        <v>17.08731231</v>
      </c>
      <c r="V47" s="20" t="n">
        <v>1.18807151</v>
      </c>
    </row>
    <row r="48" spans="1:22">
      <c r="A48" s="15" t="s">
        <v>223</v>
      </c>
      <c r="B48" s="17" t="n">
        <v>9841</v>
      </c>
      <c r="C48" s="18">
        <f>(19.0/B48*100)</f>
        <v/>
      </c>
      <c r="D48" s="19" t="n">
        <v>9822</v>
      </c>
      <c r="E48" s="18" t="n">
        <v>7.85755614</v>
      </c>
      <c r="F48" s="20" t="n">
        <v>0.32910202</v>
      </c>
      <c r="G48" s="18" t="n">
        <v>35.97012218</v>
      </c>
      <c r="H48" s="20" t="n">
        <v>0.79877337</v>
      </c>
      <c r="I48" s="18" t="n">
        <v>45.17255578</v>
      </c>
      <c r="J48" s="20" t="n">
        <v>0.7834335</v>
      </c>
      <c r="K48" s="18" t="n">
        <v>7.34171243</v>
      </c>
      <c r="L48" s="20" t="n">
        <v>0.35723662</v>
      </c>
      <c r="M48" s="18" t="n">
        <v>2.15559195</v>
      </c>
      <c r="N48" s="20" t="n">
        <v>0.33339127</v>
      </c>
      <c r="O48" s="18" t="s">
        <v>182</v>
      </c>
      <c r="P48" s="20" t="s">
        <v>182</v>
      </c>
      <c r="Q48" s="18" t="n">
        <v>0</v>
      </c>
      <c r="R48" s="20" t="n">
        <v>0</v>
      </c>
      <c r="S48" s="18" t="n">
        <v>0</v>
      </c>
      <c r="T48" s="20" t="n">
        <v>0</v>
      </c>
      <c r="U48" s="18" t="n">
        <v>1.50246152</v>
      </c>
      <c r="V48" s="20" t="n">
        <v>0.42826356</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(1257.0/B50*100)</f>
        <v/>
      </c>
      <c r="D50" s="19" t="n">
        <v>10538</v>
      </c>
      <c r="E50" s="18" t="n">
        <v>5.54722747</v>
      </c>
      <c r="F50" s="20" t="n">
        <v>0.3241996</v>
      </c>
      <c r="G50" s="18" t="n">
        <v>14.49594713</v>
      </c>
      <c r="H50" s="20" t="n">
        <v>0.4470328</v>
      </c>
      <c r="I50" s="18" t="n">
        <v>51.19746939</v>
      </c>
      <c r="J50" s="20" t="n">
        <v>0.78140109</v>
      </c>
      <c r="K50" s="18" t="n">
        <v>18.21852579</v>
      </c>
      <c r="L50" s="20" t="n">
        <v>0.51082912</v>
      </c>
      <c r="M50" s="18" t="n">
        <v>1.77422922</v>
      </c>
      <c r="N50" s="20" t="n">
        <v>0.26834888</v>
      </c>
      <c r="O50" s="18" t="s">
        <v>182</v>
      </c>
      <c r="P50" s="20" t="s">
        <v>182</v>
      </c>
      <c r="Q50" s="18" t="n">
        <v>0</v>
      </c>
      <c r="R50" s="20" t="n">
        <v>0</v>
      </c>
      <c r="S50" s="18" t="n">
        <v>0</v>
      </c>
      <c r="T50" s="20" t="n">
        <v>0</v>
      </c>
      <c r="U50" s="18" t="n">
        <v>8.76660101</v>
      </c>
      <c r="V50" s="20" t="n">
        <v>0.72685038</v>
      </c>
    </row>
    <row r="51" spans="1:22">
      <c r="A51" s="15" t="s">
        <v>226</v>
      </c>
      <c r="B51" s="17" t="n">
        <v>6866</v>
      </c>
      <c r="C51" s="18">
        <f>(116.0/B51*100)</f>
        <v/>
      </c>
      <c r="D51" s="19" t="n">
        <v>6750</v>
      </c>
      <c r="E51" s="18" t="n">
        <v>5.13662856</v>
      </c>
      <c r="F51" s="20" t="n">
        <v>0.3139012</v>
      </c>
      <c r="G51" s="18" t="n">
        <v>11.15523423</v>
      </c>
      <c r="H51" s="20" t="n">
        <v>0.43757184</v>
      </c>
      <c r="I51" s="18" t="n">
        <v>40.55639853</v>
      </c>
      <c r="J51" s="20" t="n">
        <v>0.90966068</v>
      </c>
      <c r="K51" s="18" t="n">
        <v>19.12019641</v>
      </c>
      <c r="L51" s="20" t="n">
        <v>0.63844933</v>
      </c>
      <c r="M51" s="18" t="n">
        <v>0.5830814</v>
      </c>
      <c r="N51" s="20" t="n">
        <v>0.10102963</v>
      </c>
      <c r="O51" s="18" t="s">
        <v>182</v>
      </c>
      <c r="P51" s="20" t="s">
        <v>182</v>
      </c>
      <c r="Q51" s="18" t="n">
        <v>10.58285741</v>
      </c>
      <c r="R51" s="20" t="n">
        <v>0.61219265</v>
      </c>
      <c r="S51" s="18" t="n">
        <v>0</v>
      </c>
      <c r="T51" s="20" t="n">
        <v>0</v>
      </c>
      <c r="U51" s="18" t="n">
        <v>12.86560345</v>
      </c>
      <c r="V51" s="20" t="n">
        <v>1.35384692</v>
      </c>
    </row>
    <row r="52" spans="1:22">
      <c r="A52" s="15" t="s">
        <v>227</v>
      </c>
      <c r="B52" s="17" t="n">
        <v>5809</v>
      </c>
      <c r="C52" s="18">
        <f>(129.0/B52*100)</f>
        <v/>
      </c>
      <c r="D52" s="19" t="n">
        <v>5680</v>
      </c>
      <c r="E52" s="18" t="n">
        <v>4.40752207</v>
      </c>
      <c r="F52" s="20" t="n">
        <v>0.27810997</v>
      </c>
      <c r="G52" s="18" t="n">
        <v>19.37497925</v>
      </c>
      <c r="H52" s="20" t="n">
        <v>0.62138648</v>
      </c>
      <c r="I52" s="18" t="n">
        <v>50.29847399</v>
      </c>
      <c r="J52" s="20" t="n">
        <v>0.7882299</v>
      </c>
      <c r="K52" s="18" t="n">
        <v>20.0363427</v>
      </c>
      <c r="L52" s="20" t="n">
        <v>0.5860628</v>
      </c>
      <c r="M52" s="18" t="n">
        <v>0.34118522</v>
      </c>
      <c r="N52" s="20" t="n">
        <v>0.08858248000000001</v>
      </c>
      <c r="O52" s="18" t="s">
        <v>182</v>
      </c>
      <c r="P52" s="20" t="s">
        <v>182</v>
      </c>
      <c r="Q52" s="18" t="n">
        <v>0</v>
      </c>
      <c r="R52" s="20" t="n">
        <v>0</v>
      </c>
      <c r="S52" s="18" t="n">
        <v>0</v>
      </c>
      <c r="T52" s="20" t="n">
        <v>0</v>
      </c>
      <c r="U52" s="18" t="n">
        <v>5.54149677</v>
      </c>
      <c r="V52" s="20" t="n">
        <v>0.50945131</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(544.0/B54*100)</f>
        <v/>
      </c>
      <c r="D54" s="19" t="n">
        <v>4196</v>
      </c>
      <c r="E54" s="18" t="n">
        <v>9.75311011</v>
      </c>
      <c r="F54" s="20" t="n">
        <v>0.56719641</v>
      </c>
      <c r="G54" s="18" t="n">
        <v>9.84304839</v>
      </c>
      <c r="H54" s="20" t="n">
        <v>0.56211449</v>
      </c>
      <c r="I54" s="18" t="n">
        <v>38.91787958</v>
      </c>
      <c r="J54" s="20" t="n">
        <v>1.03081524</v>
      </c>
      <c r="K54" s="18" t="n">
        <v>22.57633852</v>
      </c>
      <c r="L54" s="20" t="n">
        <v>0.87757953</v>
      </c>
      <c r="M54" s="18" t="n">
        <v>3.40982987</v>
      </c>
      <c r="N54" s="20" t="n">
        <v>0.32826876</v>
      </c>
      <c r="O54" s="18" t="s">
        <v>182</v>
      </c>
      <c r="P54" s="20" t="s">
        <v>182</v>
      </c>
      <c r="Q54" s="18" t="n">
        <v>0</v>
      </c>
      <c r="R54" s="20" t="n">
        <v>0</v>
      </c>
      <c r="S54" s="18" t="n">
        <v>0</v>
      </c>
      <c r="T54" s="20" t="n">
        <v>0</v>
      </c>
      <c r="U54" s="18" t="n">
        <v>15.49979352</v>
      </c>
      <c r="V54" s="20" t="n">
        <v>1.17114367</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4.11707706</v>
      </c>
      <c r="F56" s="20" t="n">
        <v>0.26088411</v>
      </c>
      <c r="G56" s="18" t="n">
        <v>18.9668023</v>
      </c>
      <c r="H56" s="20" t="n">
        <v>0.52870739</v>
      </c>
      <c r="I56" s="18" t="n">
        <v>61.0408878</v>
      </c>
      <c r="J56" s="20" t="n">
        <v>0.7487192</v>
      </c>
      <c r="K56" s="18" t="n">
        <v>13.87975379</v>
      </c>
      <c r="L56" s="20" t="n">
        <v>0.48350358</v>
      </c>
      <c r="M56" s="18" t="n">
        <v>0.86031267</v>
      </c>
      <c r="N56" s="20" t="n">
        <v>0.13753162</v>
      </c>
      <c r="O56" s="18" t="s">
        <v>182</v>
      </c>
      <c r="P56" s="20" t="s">
        <v>182</v>
      </c>
      <c r="Q56" s="18" t="n">
        <v>0</v>
      </c>
      <c r="R56" s="20" t="n">
        <v>0</v>
      </c>
      <c r="S56" s="18" t="n">
        <v>0</v>
      </c>
      <c r="T56" s="20" t="n">
        <v>0</v>
      </c>
      <c r="U56" s="18" t="n">
        <v>1.13516638</v>
      </c>
      <c r="V56" s="20" t="n">
        <v>0.21997064</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(280.0/B61*100)</f>
        <v/>
      </c>
      <c r="D61" s="19" t="n">
        <v>6245</v>
      </c>
      <c r="E61" s="18" t="n">
        <v>8.11759801</v>
      </c>
      <c r="F61" s="20" t="n">
        <v>0.42802092</v>
      </c>
      <c r="G61" s="18" t="n">
        <v>16.35374212</v>
      </c>
      <c r="H61" s="20" t="n">
        <v>0.53641843</v>
      </c>
      <c r="I61" s="18" t="n">
        <v>43.48637358</v>
      </c>
      <c r="J61" s="20" t="n">
        <v>0.7921755700000001</v>
      </c>
      <c r="K61" s="18" t="n">
        <v>25.07222373</v>
      </c>
      <c r="L61" s="20" t="n">
        <v>0.68440773</v>
      </c>
      <c r="M61" s="18" t="n">
        <v>1.11713676</v>
      </c>
      <c r="N61" s="20" t="n">
        <v>0.15913474</v>
      </c>
      <c r="O61" s="18" t="s">
        <v>182</v>
      </c>
      <c r="P61" s="20" t="s">
        <v>182</v>
      </c>
      <c r="Q61" s="18" t="n">
        <v>0</v>
      </c>
      <c r="R61" s="20" t="n">
        <v>0</v>
      </c>
      <c r="S61" s="18" t="n">
        <v>0</v>
      </c>
      <c r="T61" s="20" t="n">
        <v>0</v>
      </c>
      <c r="U61" s="18" t="n">
        <v>5.8529258</v>
      </c>
      <c r="V61" s="20" t="n">
        <v>0.69289949</v>
      </c>
    </row>
    <row r="62" spans="1:22">
      <c r="A62" s="15" t="s">
        <v>237</v>
      </c>
      <c r="B62" s="17" t="n">
        <v>4476</v>
      </c>
      <c r="C62" s="18">
        <f>(5.0/B62*100)</f>
        <v/>
      </c>
      <c r="D62" s="19" t="n">
        <v>4471</v>
      </c>
      <c r="E62" s="18" t="n">
        <v>4.89912593</v>
      </c>
      <c r="F62" s="20" t="n">
        <v>0.30638476</v>
      </c>
      <c r="G62" s="18" t="n">
        <v>28.01587557</v>
      </c>
      <c r="H62" s="20" t="n">
        <v>0.67977107</v>
      </c>
      <c r="I62" s="18" t="n">
        <v>55.0414842</v>
      </c>
      <c r="J62" s="20" t="n">
        <v>0.8312248</v>
      </c>
      <c r="K62" s="18" t="n">
        <v>11.07771803</v>
      </c>
      <c r="L62" s="20" t="n">
        <v>0.49317093</v>
      </c>
      <c r="M62" s="18" t="n">
        <v>0.58527585</v>
      </c>
      <c r="N62" s="20" t="n">
        <v>0.13101018</v>
      </c>
      <c r="O62" s="18" t="s">
        <v>182</v>
      </c>
      <c r="P62" s="20" t="s">
        <v>182</v>
      </c>
      <c r="Q62" s="18" t="n">
        <v>0</v>
      </c>
      <c r="R62" s="20" t="n">
        <v>0</v>
      </c>
      <c r="S62" s="18" t="n">
        <v>0</v>
      </c>
      <c r="T62" s="20" t="n">
        <v>0</v>
      </c>
      <c r="U62" s="18" t="n">
        <v>0.38052042</v>
      </c>
      <c r="V62" s="20" t="n">
        <v>0.08070968000000001</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(768.0/B67*100)</f>
        <v/>
      </c>
      <c r="D67" s="19" t="n">
        <v>6203</v>
      </c>
      <c r="E67" s="18" t="n">
        <v>7.34832535</v>
      </c>
      <c r="F67" s="20" t="n">
        <v>0.35798309</v>
      </c>
      <c r="G67" s="18" t="n">
        <v>24.3398516</v>
      </c>
      <c r="H67" s="20" t="n">
        <v>0.54090411</v>
      </c>
      <c r="I67" s="18" t="n">
        <v>47.10318983</v>
      </c>
      <c r="J67" s="20" t="n">
        <v>0.63436125</v>
      </c>
      <c r="K67" s="18" t="n">
        <v>11.72764139</v>
      </c>
      <c r="L67" s="20" t="n">
        <v>0.43492913</v>
      </c>
      <c r="M67" s="18" t="n">
        <v>4.71627585</v>
      </c>
      <c r="N67" s="20" t="n">
        <v>0.38448973</v>
      </c>
      <c r="O67" s="18" t="s">
        <v>182</v>
      </c>
      <c r="P67" s="20" t="s">
        <v>182</v>
      </c>
      <c r="Q67" s="18" t="n">
        <v>0</v>
      </c>
      <c r="R67" s="20" t="n">
        <v>0</v>
      </c>
      <c r="S67" s="18" t="n">
        <v>0</v>
      </c>
      <c r="T67" s="20" t="n">
        <v>0</v>
      </c>
      <c r="U67" s="18" t="n">
        <v>4.76471598</v>
      </c>
      <c r="V67" s="20" t="n">
        <v>0.38662524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4.39918496</v>
      </c>
      <c r="F70" s="20" t="n">
        <v>0.31635713</v>
      </c>
      <c r="G70" s="18" t="n">
        <v>17.78630384</v>
      </c>
      <c r="H70" s="20" t="n">
        <v>0.60834957</v>
      </c>
      <c r="I70" s="18" t="n">
        <v>56.23741196</v>
      </c>
      <c r="J70" s="20" t="n">
        <v>0.68564179</v>
      </c>
      <c r="K70" s="18" t="n">
        <v>14.92917563</v>
      </c>
      <c r="L70" s="20" t="n">
        <v>0.50651101</v>
      </c>
      <c r="M70" s="18" t="n">
        <v>0.78554432</v>
      </c>
      <c r="N70" s="20" t="n">
        <v>0.1032537</v>
      </c>
      <c r="O70" s="18" t="s">
        <v>182</v>
      </c>
      <c r="P70" s="20" t="s">
        <v>182</v>
      </c>
      <c r="Q70" s="18" t="n">
        <v>0</v>
      </c>
      <c r="R70" s="20" t="n">
        <v>0</v>
      </c>
      <c r="S70" s="18" t="n">
        <v>0</v>
      </c>
      <c r="T70" s="20" t="n">
        <v>0</v>
      </c>
      <c r="U70" s="18" t="n">
        <v>5.86237928</v>
      </c>
      <c r="V70" s="20" t="n">
        <v>0.53880325</v>
      </c>
    </row>
    <row r="71" spans="1:22">
      <c r="A71" s="15" t="s">
        <v>246</v>
      </c>
      <c r="B71" s="17" t="n">
        <v>6115</v>
      </c>
      <c r="C71" s="18">
        <f>(126.0/B71*100)</f>
        <v/>
      </c>
      <c r="D71" s="19" t="n">
        <v>5989</v>
      </c>
      <c r="E71" s="18" t="n">
        <v>6.359524</v>
      </c>
      <c r="F71" s="20" t="n">
        <v>0.35265406</v>
      </c>
      <c r="G71" s="18" t="n">
        <v>20.54701606</v>
      </c>
      <c r="H71" s="20" t="n">
        <v>0.48355095</v>
      </c>
      <c r="I71" s="18" t="n">
        <v>53.20697578</v>
      </c>
      <c r="J71" s="20" t="n">
        <v>0.72601791</v>
      </c>
      <c r="K71" s="18" t="n">
        <v>18.04403398</v>
      </c>
      <c r="L71" s="20" t="n">
        <v>0.52484323</v>
      </c>
      <c r="M71" s="18" t="n">
        <v>0.43918048</v>
      </c>
      <c r="N71" s="20" t="n">
        <v>0.07823918000000001</v>
      </c>
      <c r="O71" s="18" t="s">
        <v>182</v>
      </c>
      <c r="P71" s="20" t="s">
        <v>182</v>
      </c>
      <c r="Q71" s="18" t="n">
        <v>0</v>
      </c>
      <c r="R71" s="20" t="n">
        <v>0</v>
      </c>
      <c r="S71" s="18" t="n">
        <v>0</v>
      </c>
      <c r="T71" s="20" t="n">
        <v>0</v>
      </c>
      <c r="U71" s="18" t="n">
        <v>1.40326969</v>
      </c>
      <c r="V71" s="20" t="n">
        <v>0.12153594</v>
      </c>
    </row>
    <row r="72" spans="1:22">
      <c r="A72" s="15" t="s">
        <v>247</v>
      </c>
      <c r="B72" s="17" t="n">
        <v>7708</v>
      </c>
      <c r="C72" s="18">
        <f>(9.0/B72*100)</f>
        <v/>
      </c>
      <c r="D72" s="19" t="n">
        <v>7699</v>
      </c>
      <c r="E72" s="18" t="n">
        <v>5.44195197</v>
      </c>
      <c r="F72" s="20" t="n">
        <v>0.25312621</v>
      </c>
      <c r="G72" s="18" t="n">
        <v>25.58461177</v>
      </c>
      <c r="H72" s="20" t="n">
        <v>0.64938597</v>
      </c>
      <c r="I72" s="18" t="n">
        <v>54.62199566</v>
      </c>
      <c r="J72" s="20" t="n">
        <v>0.56362013</v>
      </c>
      <c r="K72" s="18" t="n">
        <v>13.49231077</v>
      </c>
      <c r="L72" s="20" t="n">
        <v>0.41952454</v>
      </c>
      <c r="M72" s="18" t="n">
        <v>0.58568115</v>
      </c>
      <c r="N72" s="20" t="n">
        <v>0.09795208</v>
      </c>
      <c r="O72" s="18" t="s">
        <v>182</v>
      </c>
      <c r="P72" s="20" t="s">
        <v>182</v>
      </c>
      <c r="Q72" s="18" t="n">
        <v>0</v>
      </c>
      <c r="R72" s="20" t="n">
        <v>0</v>
      </c>
      <c r="S72" s="18" t="n">
        <v>0</v>
      </c>
      <c r="T72" s="20" t="n">
        <v>0</v>
      </c>
      <c r="U72" s="18" t="n">
        <v>0.27344868</v>
      </c>
      <c r="V72" s="20" t="n">
        <v>0.06787251</v>
      </c>
    </row>
    <row r="73" spans="1:22">
      <c r="A73" s="15" t="s">
        <v>248</v>
      </c>
      <c r="B73" s="17" t="n">
        <v>8249</v>
      </c>
      <c r="C73" s="18">
        <f>(270.0/B73*100)</f>
        <v/>
      </c>
      <c r="D73" s="19" t="n">
        <v>7979</v>
      </c>
      <c r="E73" s="18" t="n">
        <v>4.53008548</v>
      </c>
      <c r="F73" s="20" t="n">
        <v>0.30492091</v>
      </c>
      <c r="G73" s="18" t="n">
        <v>22.17499598</v>
      </c>
      <c r="H73" s="20" t="n">
        <v>0.58899145</v>
      </c>
      <c r="I73" s="18" t="n">
        <v>59.00714377</v>
      </c>
      <c r="J73" s="20" t="n">
        <v>0.74861048</v>
      </c>
      <c r="K73" s="18" t="n">
        <v>9.795248620000001</v>
      </c>
      <c r="L73" s="20" t="n">
        <v>0.48281977</v>
      </c>
      <c r="M73" s="18" t="n">
        <v>2.49669004</v>
      </c>
      <c r="N73" s="20" t="n">
        <v>0.25156774</v>
      </c>
      <c r="O73" s="18" t="s">
        <v>182</v>
      </c>
      <c r="P73" s="20" t="s">
        <v>182</v>
      </c>
      <c r="Q73" s="18" t="n">
        <v>0</v>
      </c>
      <c r="R73" s="20" t="n">
        <v>0</v>
      </c>
      <c r="S73" s="18" t="n">
        <v>0</v>
      </c>
      <c r="T73" s="20" t="n">
        <v>0</v>
      </c>
      <c r="U73" s="18" t="n">
        <v>1.9958361</v>
      </c>
      <c r="V73" s="20" t="n">
        <v>0.23922231</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(334.0/B77*100)</f>
        <v/>
      </c>
      <c r="D77" s="19" t="n">
        <v>5728</v>
      </c>
      <c r="E77" s="18" t="n">
        <v>4.35704455</v>
      </c>
      <c r="F77" s="20" t="n">
        <v>0.33167169</v>
      </c>
      <c r="G77" s="18" t="n">
        <v>10.81641602</v>
      </c>
      <c r="H77" s="20" t="n">
        <v>0.50741761</v>
      </c>
      <c r="I77" s="18" t="n">
        <v>41.02956203</v>
      </c>
      <c r="J77" s="20" t="n">
        <v>0.82819459</v>
      </c>
      <c r="K77" s="18" t="n">
        <v>19.40348423</v>
      </c>
      <c r="L77" s="20" t="n">
        <v>0.47020304</v>
      </c>
      <c r="M77" s="18" t="n">
        <v>0.99813126</v>
      </c>
      <c r="N77" s="20" t="n">
        <v>0.11831083</v>
      </c>
      <c r="O77" s="18" t="s">
        <v>182</v>
      </c>
      <c r="P77" s="20" t="s">
        <v>182</v>
      </c>
      <c r="Q77" s="18" t="n">
        <v>0</v>
      </c>
      <c r="R77" s="20" t="n">
        <v>0</v>
      </c>
      <c r="S77" s="18" t="n">
        <v>0</v>
      </c>
      <c r="T77" s="20" t="n">
        <v>0</v>
      </c>
      <c r="U77" s="18" t="n">
        <v>23.3953619</v>
      </c>
      <c r="V77" s="20" t="n">
        <v>1.06481015</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3.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364</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(1737.0/B7*100)</f>
        <v/>
      </c>
      <c r="D7" s="19" t="n">
        <v>12793</v>
      </c>
      <c r="E7" s="18" t="n">
        <v>7.10293304</v>
      </c>
      <c r="F7" s="20" t="n">
        <v>0.27062948</v>
      </c>
      <c r="G7" s="18" t="n">
        <v>20.30306377</v>
      </c>
      <c r="H7" s="20" t="n">
        <v>0.50267954</v>
      </c>
      <c r="I7" s="18" t="n">
        <v>41.39237311</v>
      </c>
      <c r="J7" s="20" t="n">
        <v>0.49624077</v>
      </c>
      <c r="K7" s="18" t="n">
        <v>19.47244878</v>
      </c>
      <c r="L7" s="20" t="n">
        <v>0.41564144</v>
      </c>
      <c r="M7" s="18" t="n">
        <v>0.70829283</v>
      </c>
      <c r="N7" s="20" t="n">
        <v>0.09250862</v>
      </c>
      <c r="O7" s="18" t="s">
        <v>182</v>
      </c>
      <c r="P7" s="20" t="s">
        <v>182</v>
      </c>
      <c r="Q7" s="18" t="n">
        <v>0</v>
      </c>
      <c r="R7" s="20" t="n">
        <v>0</v>
      </c>
      <c r="S7" s="18" t="n">
        <v>0</v>
      </c>
      <c r="T7" s="20" t="n">
        <v>0</v>
      </c>
      <c r="U7" s="18" t="n">
        <v>11.02088847</v>
      </c>
      <c r="V7" s="20" t="n">
        <v>0.60029621</v>
      </c>
    </row>
    <row r="8" spans="1:22">
      <c r="A8" s="15" t="s">
        <v>183</v>
      </c>
      <c r="B8" s="17" t="n">
        <v>7007</v>
      </c>
      <c r="C8" s="18">
        <f>(279.0/B8*100)</f>
        <v/>
      </c>
      <c r="D8" s="19" t="n">
        <v>6728</v>
      </c>
      <c r="E8" s="18" t="n">
        <v>15.22294494</v>
      </c>
      <c r="F8" s="20" t="n">
        <v>0.50882037</v>
      </c>
      <c r="G8" s="18" t="n">
        <v>19.64139165</v>
      </c>
      <c r="H8" s="20" t="n">
        <v>0.6814819600000001</v>
      </c>
      <c r="I8" s="18" t="n">
        <v>27.23930004</v>
      </c>
      <c r="J8" s="20" t="n">
        <v>0.73647218</v>
      </c>
      <c r="K8" s="18" t="n">
        <v>31.17059904</v>
      </c>
      <c r="L8" s="20" t="n">
        <v>0.62513629</v>
      </c>
      <c r="M8" s="18" t="n">
        <v>0.39137343</v>
      </c>
      <c r="N8" s="20" t="n">
        <v>0.10254037</v>
      </c>
      <c r="O8" s="18" t="s">
        <v>182</v>
      </c>
      <c r="P8" s="20" t="s">
        <v>182</v>
      </c>
      <c r="Q8" s="18" t="n">
        <v>0.49121244</v>
      </c>
      <c r="R8" s="20" t="n">
        <v>0.12092058</v>
      </c>
      <c r="S8" s="18" t="n">
        <v>0</v>
      </c>
      <c r="T8" s="20" t="n">
        <v>0</v>
      </c>
      <c r="U8" s="18" t="n">
        <v>5.84317846</v>
      </c>
      <c r="V8" s="20" t="n">
        <v>0.50010404</v>
      </c>
    </row>
    <row r="9" spans="1:22">
      <c r="A9" s="15" t="s">
        <v>184</v>
      </c>
      <c r="B9" s="17" t="n">
        <v>9651</v>
      </c>
      <c r="C9" s="18">
        <f>(683.0/B9*100)</f>
        <v/>
      </c>
      <c r="D9" s="19" t="n">
        <v>8968</v>
      </c>
      <c r="E9" s="18" t="n">
        <v>10.78333983</v>
      </c>
      <c r="F9" s="20" t="n">
        <v>0.36400172</v>
      </c>
      <c r="G9" s="18" t="n">
        <v>23.6049543</v>
      </c>
      <c r="H9" s="20" t="n">
        <v>0.52328322</v>
      </c>
      <c r="I9" s="18" t="n">
        <v>38.24688991</v>
      </c>
      <c r="J9" s="20" t="n">
        <v>0.71500689</v>
      </c>
      <c r="K9" s="18" t="n">
        <v>17.00117616</v>
      </c>
      <c r="L9" s="20" t="n">
        <v>0.43918089</v>
      </c>
      <c r="M9" s="18" t="n">
        <v>0.05093293</v>
      </c>
      <c r="N9" s="20" t="n">
        <v>0.02025607</v>
      </c>
      <c r="O9" s="18" t="s">
        <v>182</v>
      </c>
      <c r="P9" s="20" t="s">
        <v>182</v>
      </c>
      <c r="Q9" s="18" t="n">
        <v>3.20970346</v>
      </c>
      <c r="R9" s="20" t="n">
        <v>0.57295257</v>
      </c>
      <c r="S9" s="18" t="n">
        <v>0</v>
      </c>
      <c r="T9" s="20" t="n">
        <v>0</v>
      </c>
      <c r="U9" s="18" t="n">
        <v>7.10300341</v>
      </c>
      <c r="V9" s="20" t="n">
        <v>0.55587566</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(179.0/B11*100)</f>
        <v/>
      </c>
      <c r="D11" s="19" t="n">
        <v>6874</v>
      </c>
      <c r="E11" s="18" t="n">
        <v>16.1821761</v>
      </c>
      <c r="F11" s="20" t="n">
        <v>0.4971295</v>
      </c>
      <c r="G11" s="18" t="n">
        <v>29.39131832</v>
      </c>
      <c r="H11" s="20" t="n">
        <v>0.83380523</v>
      </c>
      <c r="I11" s="18" t="n">
        <v>29.28701827</v>
      </c>
      <c r="J11" s="20" t="n">
        <v>0.71898205</v>
      </c>
      <c r="K11" s="18" t="n">
        <v>14.32328015</v>
      </c>
      <c r="L11" s="20" t="n">
        <v>0.485331</v>
      </c>
      <c r="M11" s="18" t="n">
        <v>0.51700242</v>
      </c>
      <c r="N11" s="20" t="n">
        <v>0.12514293</v>
      </c>
      <c r="O11" s="18" t="s">
        <v>182</v>
      </c>
      <c r="P11" s="20" t="s">
        <v>182</v>
      </c>
      <c r="Q11" s="18" t="n">
        <v>0</v>
      </c>
      <c r="R11" s="20" t="n">
        <v>0</v>
      </c>
      <c r="S11" s="18" t="n">
        <v>0</v>
      </c>
      <c r="T11" s="20" t="n">
        <v>0</v>
      </c>
      <c r="U11" s="18" t="n">
        <v>10.29920474</v>
      </c>
      <c r="V11" s="20" t="n">
        <v>0.95452335</v>
      </c>
    </row>
    <row r="12" spans="1:22">
      <c r="A12" s="15" t="s">
        <v>187</v>
      </c>
      <c r="B12" s="17" t="n">
        <v>6894</v>
      </c>
      <c r="C12" s="18">
        <f>(128.0/B12*100)</f>
        <v/>
      </c>
      <c r="D12" s="19" t="n">
        <v>6766</v>
      </c>
      <c r="E12" s="18" t="n">
        <v>17.33096699</v>
      </c>
      <c r="F12" s="20" t="n">
        <v>0.58254213</v>
      </c>
      <c r="G12" s="18" t="n">
        <v>30.94476736</v>
      </c>
      <c r="H12" s="20" t="n">
        <v>0.75612722</v>
      </c>
      <c r="I12" s="18" t="n">
        <v>29.30435161</v>
      </c>
      <c r="J12" s="20" t="n">
        <v>0.70991799</v>
      </c>
      <c r="K12" s="18" t="n">
        <v>14.97863244</v>
      </c>
      <c r="L12" s="20" t="n">
        <v>0.57602368</v>
      </c>
      <c r="M12" s="18" t="n">
        <v>0.27950138</v>
      </c>
      <c r="N12" s="20" t="n">
        <v>0.06468574000000001</v>
      </c>
      <c r="O12" s="18" t="s">
        <v>182</v>
      </c>
      <c r="P12" s="20" t="s">
        <v>182</v>
      </c>
      <c r="Q12" s="18" t="n">
        <v>2.37582273</v>
      </c>
      <c r="R12" s="20" t="n">
        <v>0.5983856</v>
      </c>
      <c r="S12" s="18" t="n">
        <v>0</v>
      </c>
      <c r="T12" s="20" t="n">
        <v>0</v>
      </c>
      <c r="U12" s="18" t="n">
        <v>4.78595748</v>
      </c>
      <c r="V12" s="20" t="n">
        <v>0.49755379</v>
      </c>
    </row>
    <row r="13" spans="1:22">
      <c r="A13" s="15" t="s">
        <v>188</v>
      </c>
      <c r="B13" s="17" t="n">
        <v>7161</v>
      </c>
      <c r="C13" s="18">
        <f>(376.0/B13*100)</f>
        <v/>
      </c>
      <c r="D13" s="19" t="n">
        <v>6785</v>
      </c>
      <c r="E13" s="18" t="n">
        <v>8.09790529</v>
      </c>
      <c r="F13" s="20" t="n">
        <v>0.37832339</v>
      </c>
      <c r="G13" s="18" t="n">
        <v>23.41205114</v>
      </c>
      <c r="H13" s="20" t="n">
        <v>0.5945314900000001</v>
      </c>
      <c r="I13" s="18" t="n">
        <v>37.66275295</v>
      </c>
      <c r="J13" s="20" t="n">
        <v>0.63725505</v>
      </c>
      <c r="K13" s="18" t="n">
        <v>20.33314139</v>
      </c>
      <c r="L13" s="20" t="n">
        <v>0.72717812</v>
      </c>
      <c r="M13" s="18" t="n">
        <v>0.21888092</v>
      </c>
      <c r="N13" s="20" t="n">
        <v>0.05292746</v>
      </c>
      <c r="O13" s="18" t="s">
        <v>182</v>
      </c>
      <c r="P13" s="20" t="s">
        <v>182</v>
      </c>
      <c r="Q13" s="18" t="n">
        <v>4.22740915</v>
      </c>
      <c r="R13" s="20" t="n">
        <v>0.48599219</v>
      </c>
      <c r="S13" s="18" t="n">
        <v>0</v>
      </c>
      <c r="T13" s="20" t="n">
        <v>0</v>
      </c>
      <c r="U13" s="18" t="n">
        <v>6.04785916</v>
      </c>
      <c r="V13" s="20" t="n">
        <v>0.64079673</v>
      </c>
    </row>
    <row r="14" spans="1:22">
      <c r="A14" s="15" t="s">
        <v>189</v>
      </c>
      <c r="B14" s="17" t="n">
        <v>5587</v>
      </c>
      <c r="C14" s="18">
        <f>(210.0/B14*100)</f>
        <v/>
      </c>
      <c r="D14" s="19" t="n">
        <v>5377</v>
      </c>
      <c r="E14" s="18" t="n">
        <v>9.112562</v>
      </c>
      <c r="F14" s="20" t="n">
        <v>0.46850824</v>
      </c>
      <c r="G14" s="18" t="n">
        <v>21.76351237</v>
      </c>
      <c r="H14" s="20" t="n">
        <v>0.6226885599999999</v>
      </c>
      <c r="I14" s="18" t="n">
        <v>44.87895025</v>
      </c>
      <c r="J14" s="20" t="n">
        <v>0.67592762</v>
      </c>
      <c r="K14" s="18" t="n">
        <v>21.49955228</v>
      </c>
      <c r="L14" s="20" t="n">
        <v>0.59876039</v>
      </c>
      <c r="M14" s="18" t="n">
        <v>0.61671701</v>
      </c>
      <c r="N14" s="20" t="n">
        <v>0.11432418</v>
      </c>
      <c r="O14" s="18" t="s">
        <v>182</v>
      </c>
      <c r="P14" s="20" t="s">
        <v>182</v>
      </c>
      <c r="Q14" s="18" t="n">
        <v>0</v>
      </c>
      <c r="R14" s="20" t="n">
        <v>0</v>
      </c>
      <c r="S14" s="18" t="n">
        <v>0</v>
      </c>
      <c r="T14" s="20" t="n">
        <v>0</v>
      </c>
      <c r="U14" s="18" t="n">
        <v>2.12870608</v>
      </c>
      <c r="V14" s="20" t="n">
        <v>0.18988524</v>
      </c>
    </row>
    <row r="15" spans="1:22">
      <c r="A15" s="15" t="s">
        <v>190</v>
      </c>
      <c r="B15" s="17" t="n">
        <v>5882</v>
      </c>
      <c r="C15" s="18">
        <f>(206.0/B15*100)</f>
        <v/>
      </c>
      <c r="D15" s="19" t="n">
        <v>5676</v>
      </c>
      <c r="E15" s="18" t="n">
        <v>3.65580751</v>
      </c>
      <c r="F15" s="20" t="n">
        <v>0.26709471</v>
      </c>
      <c r="G15" s="18" t="n">
        <v>11.02150932</v>
      </c>
      <c r="H15" s="20" t="n">
        <v>0.41613204</v>
      </c>
      <c r="I15" s="18" t="n">
        <v>49.18238597</v>
      </c>
      <c r="J15" s="20" t="n">
        <v>0.80173415</v>
      </c>
      <c r="K15" s="18" t="n">
        <v>30.6505372</v>
      </c>
      <c r="L15" s="20" t="n">
        <v>0.65863763</v>
      </c>
      <c r="M15" s="18" t="n">
        <v>0.47578292</v>
      </c>
      <c r="N15" s="20" t="n">
        <v>0.10746847</v>
      </c>
      <c r="O15" s="18" t="s">
        <v>182</v>
      </c>
      <c r="P15" s="20" t="s">
        <v>182</v>
      </c>
      <c r="Q15" s="18" t="n">
        <v>1.03969684</v>
      </c>
      <c r="R15" s="20" t="n">
        <v>0.46604134</v>
      </c>
      <c r="S15" s="18" t="n">
        <v>0</v>
      </c>
      <c r="T15" s="20" t="n">
        <v>0</v>
      </c>
      <c r="U15" s="18" t="n">
        <v>3.97428024</v>
      </c>
      <c r="V15" s="20" t="n">
        <v>0.49300338</v>
      </c>
    </row>
    <row r="16" spans="1:22">
      <c r="A16" s="15" t="s">
        <v>191</v>
      </c>
      <c r="B16" s="17" t="n">
        <v>6108</v>
      </c>
      <c r="C16" s="18">
        <f>(281.0/B16*100)</f>
        <v/>
      </c>
      <c r="D16" s="19" t="n">
        <v>5827</v>
      </c>
      <c r="E16" s="18" t="n">
        <v>6.82081709</v>
      </c>
      <c r="F16" s="20" t="n">
        <v>0.28625883</v>
      </c>
      <c r="G16" s="18" t="n">
        <v>15.44065459</v>
      </c>
      <c r="H16" s="20" t="n">
        <v>0.56916366</v>
      </c>
      <c r="I16" s="18" t="n">
        <v>41.97936589</v>
      </c>
      <c r="J16" s="20" t="n">
        <v>0.81176732</v>
      </c>
      <c r="K16" s="18" t="n">
        <v>26.62578542</v>
      </c>
      <c r="L16" s="20" t="n">
        <v>0.57357801</v>
      </c>
      <c r="M16" s="18" t="n">
        <v>0.51555568</v>
      </c>
      <c r="N16" s="20" t="n">
        <v>0.08801227</v>
      </c>
      <c r="O16" s="18" t="s">
        <v>182</v>
      </c>
      <c r="P16" s="20" t="s">
        <v>182</v>
      </c>
      <c r="Q16" s="18" t="n">
        <v>0</v>
      </c>
      <c r="R16" s="20" t="n">
        <v>0</v>
      </c>
      <c r="S16" s="18" t="n">
        <v>0</v>
      </c>
      <c r="T16" s="20" t="n">
        <v>0</v>
      </c>
      <c r="U16" s="18" t="n">
        <v>8.617821319999999</v>
      </c>
      <c r="V16" s="20" t="n">
        <v>0.7386950799999999</v>
      </c>
    </row>
    <row r="17" spans="1:22">
      <c r="A17" s="15" t="s">
        <v>192</v>
      </c>
      <c r="B17" s="17" t="n">
        <v>6504</v>
      </c>
      <c r="C17" s="18">
        <f>(854.0/B17*100)</f>
        <v/>
      </c>
      <c r="D17" s="19" t="n">
        <v>5650</v>
      </c>
      <c r="E17" s="18" t="n">
        <v>13.52504256</v>
      </c>
      <c r="F17" s="20" t="n">
        <v>0.40723697</v>
      </c>
      <c r="G17" s="18" t="n">
        <v>19.11023526</v>
      </c>
      <c r="H17" s="20" t="n">
        <v>0.5333193000000001</v>
      </c>
      <c r="I17" s="18" t="n">
        <v>28.24273529</v>
      </c>
      <c r="J17" s="20" t="n">
        <v>0.66761306</v>
      </c>
      <c r="K17" s="18" t="n">
        <v>31.82168557</v>
      </c>
      <c r="L17" s="20" t="n">
        <v>0.72230746</v>
      </c>
      <c r="M17" s="18" t="n">
        <v>0</v>
      </c>
      <c r="N17" s="20" t="n">
        <v>0</v>
      </c>
      <c r="O17" s="18" t="s">
        <v>182</v>
      </c>
      <c r="P17" s="20" t="s">
        <v>182</v>
      </c>
      <c r="Q17" s="18" t="n">
        <v>2.62101408</v>
      </c>
      <c r="R17" s="20" t="n">
        <v>0.34848515</v>
      </c>
      <c r="S17" s="18" t="n">
        <v>0</v>
      </c>
      <c r="T17" s="20" t="n">
        <v>0</v>
      </c>
      <c r="U17" s="18" t="n">
        <v>4.67928725</v>
      </c>
      <c r="V17" s="20" t="n">
        <v>0.51983682</v>
      </c>
    </row>
    <row r="18" spans="1:22">
      <c r="A18" s="15" t="s">
        <v>193</v>
      </c>
      <c r="B18" s="17" t="n">
        <v>5532</v>
      </c>
      <c r="C18" s="18">
        <f>(43.0/B18*100)</f>
        <v/>
      </c>
      <c r="D18" s="19" t="n">
        <v>5489</v>
      </c>
      <c r="E18" s="18" t="n">
        <v>17.06108315</v>
      </c>
      <c r="F18" s="20" t="n">
        <v>0.55056424</v>
      </c>
      <c r="G18" s="18" t="n">
        <v>32.54892592</v>
      </c>
      <c r="H18" s="20" t="n">
        <v>0.84803348</v>
      </c>
      <c r="I18" s="18" t="n">
        <v>30.29687359</v>
      </c>
      <c r="J18" s="20" t="n">
        <v>0.83708021</v>
      </c>
      <c r="K18" s="18" t="n">
        <v>11.98816296</v>
      </c>
      <c r="L18" s="20" t="n">
        <v>0.51153358</v>
      </c>
      <c r="M18" s="18" t="n">
        <v>1.16494057</v>
      </c>
      <c r="N18" s="20" t="n">
        <v>0.19359016</v>
      </c>
      <c r="O18" s="18" t="s">
        <v>182</v>
      </c>
      <c r="P18" s="20" t="s">
        <v>182</v>
      </c>
      <c r="Q18" s="18" t="n">
        <v>0</v>
      </c>
      <c r="R18" s="20" t="n">
        <v>0</v>
      </c>
      <c r="S18" s="18" t="n">
        <v>0</v>
      </c>
      <c r="T18" s="20" t="n">
        <v>0</v>
      </c>
      <c r="U18" s="18" t="n">
        <v>6.9400138</v>
      </c>
      <c r="V18" s="20" t="n">
        <v>0.87012953</v>
      </c>
    </row>
    <row r="19" spans="1:22">
      <c r="A19" s="15" t="s">
        <v>194</v>
      </c>
      <c r="B19" s="17" t="n">
        <v>5658</v>
      </c>
      <c r="C19" s="18">
        <f>(311.0/B19*100)</f>
        <v/>
      </c>
      <c r="D19" s="19" t="n">
        <v>5347</v>
      </c>
      <c r="E19" s="18" t="n">
        <v>13.90585405</v>
      </c>
      <c r="F19" s="20" t="n">
        <v>0.56771728</v>
      </c>
      <c r="G19" s="18" t="n">
        <v>23.83412036</v>
      </c>
      <c r="H19" s="20" t="n">
        <v>0.67506207</v>
      </c>
      <c r="I19" s="18" t="n">
        <v>36.00991959</v>
      </c>
      <c r="J19" s="20" t="n">
        <v>0.70678619</v>
      </c>
      <c r="K19" s="18" t="n">
        <v>20.78851508</v>
      </c>
      <c r="L19" s="20" t="n">
        <v>0.69664045</v>
      </c>
      <c r="M19" s="18" t="n">
        <v>0.66676368</v>
      </c>
      <c r="N19" s="20" t="n">
        <v>0.13862016</v>
      </c>
      <c r="O19" s="18" t="s">
        <v>182</v>
      </c>
      <c r="P19" s="20" t="s">
        <v>182</v>
      </c>
      <c r="Q19" s="18" t="n">
        <v>0</v>
      </c>
      <c r="R19" s="20" t="n">
        <v>0</v>
      </c>
      <c r="S19" s="18" t="n">
        <v>0</v>
      </c>
      <c r="T19" s="20" t="n">
        <v>0</v>
      </c>
      <c r="U19" s="18" t="n">
        <v>4.79482724</v>
      </c>
      <c r="V19" s="20" t="n">
        <v>0.51699808</v>
      </c>
    </row>
    <row r="20" spans="1:22">
      <c r="A20" s="15" t="s">
        <v>195</v>
      </c>
      <c r="B20" s="17" t="n">
        <v>3371</v>
      </c>
      <c r="C20" s="18">
        <f>(81.0/B20*100)</f>
        <v/>
      </c>
      <c r="D20" s="19" t="n">
        <v>3290</v>
      </c>
      <c r="E20" s="18" t="n">
        <v>15.080531</v>
      </c>
      <c r="F20" s="20" t="n">
        <v>0.63218665</v>
      </c>
      <c r="G20" s="18" t="n">
        <v>17.99709667</v>
      </c>
      <c r="H20" s="20" t="n">
        <v>0.69147557</v>
      </c>
      <c r="I20" s="18" t="n">
        <v>39.2698329</v>
      </c>
      <c r="J20" s="20" t="n">
        <v>0.85575152</v>
      </c>
      <c r="K20" s="18" t="n">
        <v>19.84285749</v>
      </c>
      <c r="L20" s="20" t="n">
        <v>0.71556506</v>
      </c>
      <c r="M20" s="18" t="n">
        <v>0</v>
      </c>
      <c r="N20" s="20" t="n">
        <v>0</v>
      </c>
      <c r="O20" s="18" t="s">
        <v>182</v>
      </c>
      <c r="P20" s="20" t="s">
        <v>182</v>
      </c>
      <c r="Q20" s="18" t="n">
        <v>0</v>
      </c>
      <c r="R20" s="20" t="n">
        <v>0</v>
      </c>
      <c r="S20" s="18" t="n">
        <v>0</v>
      </c>
      <c r="T20" s="20" t="n">
        <v>0</v>
      </c>
      <c r="U20" s="18" t="n">
        <v>7.80968194</v>
      </c>
      <c r="V20" s="20" t="n">
        <v>0.45506487</v>
      </c>
    </row>
    <row r="21" spans="1:22">
      <c r="A21" s="15" t="s">
        <v>196</v>
      </c>
      <c r="B21" s="17" t="n">
        <v>5741</v>
      </c>
      <c r="C21" s="18">
        <f>(115.0/B21*100)</f>
        <v/>
      </c>
      <c r="D21" s="19" t="n">
        <v>5626</v>
      </c>
      <c r="E21" s="18" t="n">
        <v>9.023187979999999</v>
      </c>
      <c r="F21" s="20" t="n">
        <v>0.45921213</v>
      </c>
      <c r="G21" s="18" t="n">
        <v>27.16508725</v>
      </c>
      <c r="H21" s="20" t="n">
        <v>0.67668746</v>
      </c>
      <c r="I21" s="18" t="n">
        <v>42.37930552</v>
      </c>
      <c r="J21" s="20" t="n">
        <v>0.67952628</v>
      </c>
      <c r="K21" s="18" t="n">
        <v>17.90776975</v>
      </c>
      <c r="L21" s="20" t="n">
        <v>0.67400331</v>
      </c>
      <c r="M21" s="18" t="n">
        <v>0.18320342</v>
      </c>
      <c r="N21" s="20" t="n">
        <v>0.05737901</v>
      </c>
      <c r="O21" s="18" t="s">
        <v>182</v>
      </c>
      <c r="P21" s="20" t="s">
        <v>182</v>
      </c>
      <c r="Q21" s="18" t="n">
        <v>0</v>
      </c>
      <c r="R21" s="20" t="n">
        <v>0</v>
      </c>
      <c r="S21" s="18" t="n">
        <v>0</v>
      </c>
      <c r="T21" s="20" t="n">
        <v>0</v>
      </c>
      <c r="U21" s="18" t="n">
        <v>3.34144607</v>
      </c>
      <c r="V21" s="20" t="n">
        <v>0.36854294</v>
      </c>
    </row>
    <row r="22" spans="1:22">
      <c r="A22" s="15" t="s">
        <v>197</v>
      </c>
      <c r="B22" s="17" t="n">
        <v>6598</v>
      </c>
      <c r="C22" s="18">
        <f>(107.0/B22*100)</f>
        <v/>
      </c>
      <c r="D22" s="19" t="n">
        <v>6491</v>
      </c>
      <c r="E22" s="18" t="n">
        <v>13.95595676</v>
      </c>
      <c r="F22" s="20" t="n">
        <v>0.67939451</v>
      </c>
      <c r="G22" s="18" t="n">
        <v>18.2768989</v>
      </c>
      <c r="H22" s="20" t="n">
        <v>0.6949096299999999</v>
      </c>
      <c r="I22" s="18" t="n">
        <v>32.69101433</v>
      </c>
      <c r="J22" s="20" t="n">
        <v>0.90746531</v>
      </c>
      <c r="K22" s="18" t="n">
        <v>14.9816724</v>
      </c>
      <c r="L22" s="20" t="n">
        <v>0.55412145</v>
      </c>
      <c r="M22" s="18" t="n">
        <v>2.36096389</v>
      </c>
      <c r="N22" s="20" t="n">
        <v>0.31615468</v>
      </c>
      <c r="O22" s="18" t="s">
        <v>182</v>
      </c>
      <c r="P22" s="20" t="s">
        <v>182</v>
      </c>
      <c r="Q22" s="18" t="n">
        <v>10.39441558</v>
      </c>
      <c r="R22" s="20" t="n">
        <v>1.34212958</v>
      </c>
      <c r="S22" s="18" t="n">
        <v>0</v>
      </c>
      <c r="T22" s="20" t="n">
        <v>0</v>
      </c>
      <c r="U22" s="18" t="n">
        <v>7.33907815</v>
      </c>
      <c r="V22" s="20" t="n">
        <v>0.66484375</v>
      </c>
    </row>
    <row r="23" spans="1:22">
      <c r="A23" s="15" t="s">
        <v>198</v>
      </c>
      <c r="B23" s="17" t="n">
        <v>11583</v>
      </c>
      <c r="C23" s="18">
        <f>(578.0/B23*100)</f>
        <v/>
      </c>
      <c r="D23" s="19" t="n">
        <v>11005</v>
      </c>
      <c r="E23" s="18" t="n">
        <v>11.41202778</v>
      </c>
      <c r="F23" s="20" t="n">
        <v>0.41025277</v>
      </c>
      <c r="G23" s="18" t="n">
        <v>24.70892031</v>
      </c>
      <c r="H23" s="20" t="n">
        <v>0.63854961</v>
      </c>
      <c r="I23" s="18" t="n">
        <v>41.4927565</v>
      </c>
      <c r="J23" s="20" t="n">
        <v>0.71131441</v>
      </c>
      <c r="K23" s="18" t="n">
        <v>15.21446494</v>
      </c>
      <c r="L23" s="20" t="n">
        <v>0.5685751999999999</v>
      </c>
      <c r="M23" s="18" t="n">
        <v>0.4233774</v>
      </c>
      <c r="N23" s="20" t="n">
        <v>0.10211846</v>
      </c>
      <c r="O23" s="18" t="s">
        <v>182</v>
      </c>
      <c r="P23" s="20" t="s">
        <v>182</v>
      </c>
      <c r="Q23" s="18" t="n">
        <v>0</v>
      </c>
      <c r="R23" s="20" t="n">
        <v>0</v>
      </c>
      <c r="S23" s="18" t="n">
        <v>0</v>
      </c>
      <c r="T23" s="20" t="n">
        <v>0</v>
      </c>
      <c r="U23" s="18" t="n">
        <v>6.74845306</v>
      </c>
      <c r="V23" s="20" t="n">
        <v>0.53479876</v>
      </c>
    </row>
    <row r="24" spans="1:22">
      <c r="A24" s="15" t="s">
        <v>199</v>
      </c>
      <c r="B24" s="17" t="n">
        <v>6647</v>
      </c>
      <c r="C24" s="18">
        <f>(32.0/B24*100)</f>
        <v/>
      </c>
      <c r="D24" s="19" t="n">
        <v>6615</v>
      </c>
      <c r="E24" s="18" t="n">
        <v>21.48524295</v>
      </c>
      <c r="F24" s="20" t="n">
        <v>0.58671335</v>
      </c>
      <c r="G24" s="18" t="n">
        <v>18.92686</v>
      </c>
      <c r="H24" s="20" t="n">
        <v>0.44295112</v>
      </c>
      <c r="I24" s="18" t="n">
        <v>39.78257383</v>
      </c>
      <c r="J24" s="20" t="n">
        <v>0.71002723</v>
      </c>
      <c r="K24" s="18" t="n">
        <v>16.97632094</v>
      </c>
      <c r="L24" s="20" t="n">
        <v>0.59946434</v>
      </c>
      <c r="M24" s="18" t="n">
        <v>0.74423074</v>
      </c>
      <c r="N24" s="20" t="n">
        <v>0.13577102</v>
      </c>
      <c r="O24" s="18" t="s">
        <v>182</v>
      </c>
      <c r="P24" s="20" t="s">
        <v>182</v>
      </c>
      <c r="Q24" s="18" t="n">
        <v>0</v>
      </c>
      <c r="R24" s="20" t="n">
        <v>0</v>
      </c>
      <c r="S24" s="18" t="n">
        <v>0</v>
      </c>
      <c r="T24" s="20" t="n">
        <v>0</v>
      </c>
      <c r="U24" s="18" t="n">
        <v>2.08477153</v>
      </c>
      <c r="V24" s="20" t="n">
        <v>0.30430109</v>
      </c>
    </row>
    <row r="25" spans="1:22">
      <c r="A25" s="15" t="s">
        <v>200</v>
      </c>
      <c r="B25" s="17" t="n">
        <v>5581</v>
      </c>
      <c r="C25" s="18">
        <f>(28.0/B25*100)</f>
        <v/>
      </c>
      <c r="D25" s="19" t="n">
        <v>5553</v>
      </c>
      <c r="E25" s="18" t="n">
        <v>25.20078433</v>
      </c>
      <c r="F25" s="20" t="n">
        <v>0.71914842</v>
      </c>
      <c r="G25" s="18" t="n">
        <v>29.90356597</v>
      </c>
      <c r="H25" s="20" t="n">
        <v>0.65445825</v>
      </c>
      <c r="I25" s="18" t="n">
        <v>36.50166183</v>
      </c>
      <c r="J25" s="20" t="n">
        <v>0.76330784</v>
      </c>
      <c r="K25" s="18" t="n">
        <v>7.50562972</v>
      </c>
      <c r="L25" s="20" t="n">
        <v>0.44080753</v>
      </c>
      <c r="M25" s="18" t="n">
        <v>0.26888821</v>
      </c>
      <c r="N25" s="20" t="n">
        <v>0.07687529999999999</v>
      </c>
      <c r="O25" s="18" t="s">
        <v>182</v>
      </c>
      <c r="P25" s="20" t="s">
        <v>182</v>
      </c>
      <c r="Q25" s="18" t="n">
        <v>0</v>
      </c>
      <c r="R25" s="20" t="n">
        <v>0</v>
      </c>
      <c r="S25" s="18" t="n">
        <v>0</v>
      </c>
      <c r="T25" s="20" t="n">
        <v>0</v>
      </c>
      <c r="U25" s="18" t="n">
        <v>0.61946994</v>
      </c>
      <c r="V25" s="20" t="n">
        <v>0.12100066</v>
      </c>
    </row>
    <row r="26" spans="1:22">
      <c r="A26" s="15" t="s">
        <v>201</v>
      </c>
      <c r="B26" s="17" t="n">
        <v>4869</v>
      </c>
      <c r="C26" s="18">
        <f>(124.0/B26*100)</f>
        <v/>
      </c>
      <c r="D26" s="19" t="n">
        <v>4745</v>
      </c>
      <c r="E26" s="18" t="n">
        <v>9.959830269999999</v>
      </c>
      <c r="F26" s="20" t="n">
        <v>0.42258437</v>
      </c>
      <c r="G26" s="18" t="n">
        <v>21.98082782</v>
      </c>
      <c r="H26" s="20" t="n">
        <v>0.72564142</v>
      </c>
      <c r="I26" s="18" t="n">
        <v>45.98995095</v>
      </c>
      <c r="J26" s="20" t="n">
        <v>0.84825578</v>
      </c>
      <c r="K26" s="18" t="n">
        <v>19.86969978</v>
      </c>
      <c r="L26" s="20" t="n">
        <v>0.62080737</v>
      </c>
      <c r="M26" s="18" t="n">
        <v>0</v>
      </c>
      <c r="N26" s="20" t="n">
        <v>0</v>
      </c>
      <c r="O26" s="18" t="s">
        <v>182</v>
      </c>
      <c r="P26" s="20" t="s">
        <v>182</v>
      </c>
      <c r="Q26" s="18" t="n">
        <v>0</v>
      </c>
      <c r="R26" s="20" t="n">
        <v>0</v>
      </c>
      <c r="S26" s="18" t="n">
        <v>0</v>
      </c>
      <c r="T26" s="20" t="n">
        <v>0</v>
      </c>
      <c r="U26" s="18" t="n">
        <v>2.19969117</v>
      </c>
      <c r="V26" s="20" t="n">
        <v>0.25890061</v>
      </c>
    </row>
    <row r="27" spans="1:22">
      <c r="A27" s="15" t="s">
        <v>202</v>
      </c>
      <c r="B27" s="17" t="n">
        <v>5299</v>
      </c>
      <c r="C27" s="18">
        <f>(255.0/B27*100)</f>
        <v/>
      </c>
      <c r="D27" s="19" t="n">
        <v>5044</v>
      </c>
      <c r="E27" s="18" t="n">
        <v>13.37010088</v>
      </c>
      <c r="F27" s="20" t="n">
        <v>0.51811092</v>
      </c>
      <c r="G27" s="18" t="n">
        <v>17.9310435</v>
      </c>
      <c r="H27" s="20" t="n">
        <v>0.60478535</v>
      </c>
      <c r="I27" s="18" t="n">
        <v>31.86012792</v>
      </c>
      <c r="J27" s="20" t="n">
        <v>0.68295892</v>
      </c>
      <c r="K27" s="18" t="n">
        <v>23.99414603</v>
      </c>
      <c r="L27" s="20" t="n">
        <v>0.68451078</v>
      </c>
      <c r="M27" s="18" t="n">
        <v>1.22752267</v>
      </c>
      <c r="N27" s="20" t="n">
        <v>0.13839465</v>
      </c>
      <c r="O27" s="18" t="s">
        <v>182</v>
      </c>
      <c r="P27" s="20" t="s">
        <v>182</v>
      </c>
      <c r="Q27" s="18" t="n">
        <v>0</v>
      </c>
      <c r="R27" s="20" t="n">
        <v>0</v>
      </c>
      <c r="S27" s="18" t="n">
        <v>0</v>
      </c>
      <c r="T27" s="20" t="n">
        <v>0</v>
      </c>
      <c r="U27" s="18" t="n">
        <v>11.61705901</v>
      </c>
      <c r="V27" s="20" t="n">
        <v>0.40029551</v>
      </c>
    </row>
    <row r="28" spans="1:22">
      <c r="A28" s="15" t="s">
        <v>203</v>
      </c>
      <c r="B28" s="17" t="n">
        <v>7568</v>
      </c>
      <c r="C28" s="18">
        <f>(173.0/B28*100)</f>
        <v/>
      </c>
      <c r="D28" s="19" t="n">
        <v>7395</v>
      </c>
      <c r="E28" s="18" t="n">
        <v>21.69477114</v>
      </c>
      <c r="F28" s="20" t="n">
        <v>0.6973816900000001</v>
      </c>
      <c r="G28" s="18" t="n">
        <v>35.91613264</v>
      </c>
      <c r="H28" s="20" t="n">
        <v>0.7380371</v>
      </c>
      <c r="I28" s="18" t="n">
        <v>28.24913169</v>
      </c>
      <c r="J28" s="20" t="n">
        <v>0.63112335</v>
      </c>
      <c r="K28" s="18" t="n">
        <v>9.742685270000001</v>
      </c>
      <c r="L28" s="20" t="n">
        <v>0.47124296</v>
      </c>
      <c r="M28" s="18" t="n">
        <v>2.27418243</v>
      </c>
      <c r="N28" s="20" t="n">
        <v>0.3326811</v>
      </c>
      <c r="O28" s="18" t="s">
        <v>182</v>
      </c>
      <c r="P28" s="20" t="s">
        <v>182</v>
      </c>
      <c r="Q28" s="18" t="n">
        <v>0</v>
      </c>
      <c r="R28" s="20" t="n">
        <v>0</v>
      </c>
      <c r="S28" s="18" t="n">
        <v>0</v>
      </c>
      <c r="T28" s="20" t="n">
        <v>0</v>
      </c>
      <c r="U28" s="18" t="n">
        <v>2.12309682</v>
      </c>
      <c r="V28" s="20" t="n">
        <v>0.4406896</v>
      </c>
    </row>
    <row r="29" spans="1:22">
      <c r="A29" s="15" t="s">
        <v>204</v>
      </c>
      <c r="B29" s="17" t="n">
        <v>5385</v>
      </c>
      <c r="C29" s="18">
        <f>(37.0/B29*100)</f>
        <v/>
      </c>
      <c r="D29" s="19" t="n">
        <v>5348</v>
      </c>
      <c r="E29" s="18" t="n">
        <v>8.58816244</v>
      </c>
      <c r="F29" s="20" t="n">
        <v>0.3852545</v>
      </c>
      <c r="G29" s="18" t="n">
        <v>27.00424812</v>
      </c>
      <c r="H29" s="20" t="n">
        <v>0.62719966</v>
      </c>
      <c r="I29" s="18" t="n">
        <v>44.69180846</v>
      </c>
      <c r="J29" s="20" t="n">
        <v>0.75317634</v>
      </c>
      <c r="K29" s="18" t="n">
        <v>15.03883484</v>
      </c>
      <c r="L29" s="20" t="n">
        <v>0.5234218899999999</v>
      </c>
      <c r="M29" s="18" t="n">
        <v>0.11230563</v>
      </c>
      <c r="N29" s="20" t="n">
        <v>0.03615354</v>
      </c>
      <c r="O29" s="18" t="s">
        <v>182</v>
      </c>
      <c r="P29" s="20" t="s">
        <v>182</v>
      </c>
      <c r="Q29" s="18" t="n">
        <v>2.76962022</v>
      </c>
      <c r="R29" s="20" t="n">
        <v>0.2415476</v>
      </c>
      <c r="S29" s="18" t="n">
        <v>0</v>
      </c>
      <c r="T29" s="20" t="n">
        <v>0</v>
      </c>
      <c r="U29" s="18" t="n">
        <v>1.7950203</v>
      </c>
      <c r="V29" s="20" t="n">
        <v>0.24911955</v>
      </c>
    </row>
    <row r="30" spans="1:22">
      <c r="A30" s="15" t="s">
        <v>205</v>
      </c>
      <c r="B30" s="17" t="n">
        <v>4520</v>
      </c>
      <c r="C30" s="18">
        <f>(682.0/B30*100)</f>
        <v/>
      </c>
      <c r="D30" s="19" t="n">
        <v>3838</v>
      </c>
      <c r="E30" s="18" t="n">
        <v>7.4917285</v>
      </c>
      <c r="F30" s="20" t="n">
        <v>0.39154207</v>
      </c>
      <c r="G30" s="18" t="n">
        <v>21.70758255</v>
      </c>
      <c r="H30" s="20" t="n">
        <v>0.74509718</v>
      </c>
      <c r="I30" s="18" t="n">
        <v>43.11678078</v>
      </c>
      <c r="J30" s="20" t="n">
        <v>0.9857247099999999</v>
      </c>
      <c r="K30" s="18" t="n">
        <v>19.27590107</v>
      </c>
      <c r="L30" s="20" t="n">
        <v>0.65870543</v>
      </c>
      <c r="M30" s="18" t="n">
        <v>0.82928337</v>
      </c>
      <c r="N30" s="20" t="n">
        <v>0.16049444</v>
      </c>
      <c r="O30" s="18" t="s">
        <v>182</v>
      </c>
      <c r="P30" s="20" t="s">
        <v>182</v>
      </c>
      <c r="Q30" s="18" t="n">
        <v>0</v>
      </c>
      <c r="R30" s="20" t="n">
        <v>0</v>
      </c>
      <c r="S30" s="18" t="n">
        <v>0</v>
      </c>
      <c r="T30" s="20" t="n">
        <v>0</v>
      </c>
      <c r="U30" s="18" t="n">
        <v>7.57872373</v>
      </c>
      <c r="V30" s="20" t="n">
        <v>0.749444</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(20.0/B32*100)</f>
        <v/>
      </c>
      <c r="D32" s="19" t="n">
        <v>4458</v>
      </c>
      <c r="E32" s="18" t="n">
        <v>10.58091498</v>
      </c>
      <c r="F32" s="20" t="n">
        <v>0.50795948</v>
      </c>
      <c r="G32" s="18" t="n">
        <v>28.67978419</v>
      </c>
      <c r="H32" s="20" t="n">
        <v>0.71005019</v>
      </c>
      <c r="I32" s="18" t="n">
        <v>41.50932275</v>
      </c>
      <c r="J32" s="20" t="n">
        <v>0.9015964</v>
      </c>
      <c r="K32" s="18" t="n">
        <v>16.34326431</v>
      </c>
      <c r="L32" s="20" t="n">
        <v>0.6213368500000001</v>
      </c>
      <c r="M32" s="18" t="n">
        <v>0.34554002</v>
      </c>
      <c r="N32" s="20" t="n">
        <v>0.08417808</v>
      </c>
      <c r="O32" s="18" t="s">
        <v>182</v>
      </c>
      <c r="P32" s="20" t="s">
        <v>182</v>
      </c>
      <c r="Q32" s="18" t="n">
        <v>0</v>
      </c>
      <c r="R32" s="20" t="n">
        <v>0</v>
      </c>
      <c r="S32" s="18" t="n">
        <v>0</v>
      </c>
      <c r="T32" s="20" t="n">
        <v>0</v>
      </c>
      <c r="U32" s="18" t="n">
        <v>2.54117375</v>
      </c>
      <c r="V32" s="20" t="n">
        <v>0.28398792</v>
      </c>
    </row>
    <row r="33" spans="1:22">
      <c r="A33" s="15" t="s">
        <v>208</v>
      </c>
      <c r="B33" s="17" t="n">
        <v>7325</v>
      </c>
      <c r="C33" s="18">
        <f>(274.0/B33*100)</f>
        <v/>
      </c>
      <c r="D33" s="19" t="n">
        <v>7051</v>
      </c>
      <c r="E33" s="18" t="n">
        <v>12.75927111</v>
      </c>
      <c r="F33" s="20" t="n">
        <v>0.66005892</v>
      </c>
      <c r="G33" s="18" t="n">
        <v>32.22315677</v>
      </c>
      <c r="H33" s="20" t="n">
        <v>0.72940395</v>
      </c>
      <c r="I33" s="18" t="n">
        <v>35.88078746</v>
      </c>
      <c r="J33" s="20" t="n">
        <v>0.69634159</v>
      </c>
      <c r="K33" s="18" t="n">
        <v>16.19943152</v>
      </c>
      <c r="L33" s="20" t="n">
        <v>0.5178939</v>
      </c>
      <c r="M33" s="18" t="n">
        <v>0.23242161</v>
      </c>
      <c r="N33" s="20" t="n">
        <v>0.06136235</v>
      </c>
      <c r="O33" s="18" t="s">
        <v>182</v>
      </c>
      <c r="P33" s="20" t="s">
        <v>182</v>
      </c>
      <c r="Q33" s="18" t="n">
        <v>0</v>
      </c>
      <c r="R33" s="20" t="n">
        <v>0</v>
      </c>
      <c r="S33" s="18" t="n">
        <v>0</v>
      </c>
      <c r="T33" s="20" t="n">
        <v>0</v>
      </c>
      <c r="U33" s="18" t="n">
        <v>2.70493153</v>
      </c>
      <c r="V33" s="20" t="n">
        <v>0.3203635</v>
      </c>
    </row>
    <row r="34" spans="1:22">
      <c r="A34" s="15" t="s">
        <v>209</v>
      </c>
      <c r="B34" s="17" t="n">
        <v>6350</v>
      </c>
      <c r="C34" s="18">
        <f>(117.0/B34*100)</f>
        <v/>
      </c>
      <c r="D34" s="19" t="n">
        <v>6233</v>
      </c>
      <c r="E34" s="18" t="n">
        <v>16.6107283</v>
      </c>
      <c r="F34" s="20" t="n">
        <v>0.58340888</v>
      </c>
      <c r="G34" s="18" t="n">
        <v>31.70233739</v>
      </c>
      <c r="H34" s="20" t="n">
        <v>0.96530828</v>
      </c>
      <c r="I34" s="18" t="n">
        <v>30.47211286</v>
      </c>
      <c r="J34" s="20" t="n">
        <v>0.74113179</v>
      </c>
      <c r="K34" s="18" t="n">
        <v>12.10320846</v>
      </c>
      <c r="L34" s="20" t="n">
        <v>0.49976862</v>
      </c>
      <c r="M34" s="18" t="n">
        <v>1.1725506</v>
      </c>
      <c r="N34" s="20" t="n">
        <v>0.13887426</v>
      </c>
      <c r="O34" s="18" t="s">
        <v>182</v>
      </c>
      <c r="P34" s="20" t="s">
        <v>182</v>
      </c>
      <c r="Q34" s="18" t="n">
        <v>2.59325449</v>
      </c>
      <c r="R34" s="20" t="n">
        <v>0.53770261</v>
      </c>
      <c r="S34" s="18" t="n">
        <v>0</v>
      </c>
      <c r="T34" s="20" t="n">
        <v>0</v>
      </c>
      <c r="U34" s="18" t="n">
        <v>5.3458079</v>
      </c>
      <c r="V34" s="20" t="n">
        <v>0.55703175</v>
      </c>
    </row>
    <row r="35" spans="1:22">
      <c r="A35" s="15" t="s">
        <v>210</v>
      </c>
      <c r="B35" s="17" t="n">
        <v>6406</v>
      </c>
      <c r="C35" s="18">
        <f>(105.0/B35*100)</f>
        <v/>
      </c>
      <c r="D35" s="19" t="n">
        <v>6301</v>
      </c>
      <c r="E35" s="18" t="n">
        <v>11.69985131</v>
      </c>
      <c r="F35" s="20" t="n">
        <v>0.51513799</v>
      </c>
      <c r="G35" s="18" t="n">
        <v>28.87876536</v>
      </c>
      <c r="H35" s="20" t="n">
        <v>0.76137195</v>
      </c>
      <c r="I35" s="18" t="n">
        <v>38.88032996</v>
      </c>
      <c r="J35" s="20" t="n">
        <v>0.70319984</v>
      </c>
      <c r="K35" s="18" t="n">
        <v>15.24968933</v>
      </c>
      <c r="L35" s="20" t="n">
        <v>0.53104586</v>
      </c>
      <c r="M35" s="18" t="n">
        <v>0.53157538</v>
      </c>
      <c r="N35" s="20" t="n">
        <v>0.09360739</v>
      </c>
      <c r="O35" s="18" t="s">
        <v>182</v>
      </c>
      <c r="P35" s="20" t="s">
        <v>182</v>
      </c>
      <c r="Q35" s="18" t="n">
        <v>1.04834758</v>
      </c>
      <c r="R35" s="20" t="n">
        <v>0.05730371</v>
      </c>
      <c r="S35" s="18" t="n">
        <v>0</v>
      </c>
      <c r="T35" s="20" t="n">
        <v>0</v>
      </c>
      <c r="U35" s="18" t="n">
        <v>3.71144109</v>
      </c>
      <c r="V35" s="20" t="n">
        <v>0.22915765</v>
      </c>
    </row>
    <row r="36" spans="1:22">
      <c r="A36" s="15" t="s">
        <v>211</v>
      </c>
      <c r="B36" s="17" t="n">
        <v>6736</v>
      </c>
      <c r="C36" s="18">
        <f>(109.0/B36*100)</f>
        <v/>
      </c>
      <c r="D36" s="19" t="n">
        <v>6627</v>
      </c>
      <c r="E36" s="18" t="n">
        <v>9.13196392</v>
      </c>
      <c r="F36" s="20" t="n">
        <v>0.43029977</v>
      </c>
      <c r="G36" s="18" t="n">
        <v>23.54591712</v>
      </c>
      <c r="H36" s="20" t="n">
        <v>0.59789727</v>
      </c>
      <c r="I36" s="18" t="n">
        <v>40.79842533</v>
      </c>
      <c r="J36" s="20" t="n">
        <v>0.67011897</v>
      </c>
      <c r="K36" s="18" t="n">
        <v>21.88669248</v>
      </c>
      <c r="L36" s="20" t="n">
        <v>0.55046152</v>
      </c>
      <c r="M36" s="18" t="n">
        <v>0.41963521</v>
      </c>
      <c r="N36" s="20" t="n">
        <v>0.08208065</v>
      </c>
      <c r="O36" s="18" t="s">
        <v>182</v>
      </c>
      <c r="P36" s="20" t="s">
        <v>182</v>
      </c>
      <c r="Q36" s="18" t="n">
        <v>0</v>
      </c>
      <c r="R36" s="20" t="n">
        <v>0</v>
      </c>
      <c r="S36" s="18" t="n">
        <v>0</v>
      </c>
      <c r="T36" s="20" t="n">
        <v>0</v>
      </c>
      <c r="U36" s="18" t="n">
        <v>4.21736594</v>
      </c>
      <c r="V36" s="20" t="n">
        <v>0.41402662</v>
      </c>
    </row>
    <row r="37" spans="1:22">
      <c r="A37" s="15" t="s">
        <v>212</v>
      </c>
      <c r="B37" s="17" t="n">
        <v>5458</v>
      </c>
      <c r="C37" s="18">
        <f>(382.0/B37*100)</f>
        <v/>
      </c>
      <c r="D37" s="19" t="n">
        <v>5076</v>
      </c>
      <c r="E37" s="18" t="n">
        <v>7.58526633</v>
      </c>
      <c r="F37" s="20" t="n">
        <v>0.40408223</v>
      </c>
      <c r="G37" s="18" t="n">
        <v>20.16974659</v>
      </c>
      <c r="H37" s="20" t="n">
        <v>0.64316841</v>
      </c>
      <c r="I37" s="18" t="n">
        <v>37.90935033</v>
      </c>
      <c r="J37" s="20" t="n">
        <v>0.85032237</v>
      </c>
      <c r="K37" s="18" t="n">
        <v>22.32180212</v>
      </c>
      <c r="L37" s="20" t="n">
        <v>0.7301986</v>
      </c>
      <c r="M37" s="18" t="n">
        <v>0.80523029</v>
      </c>
      <c r="N37" s="20" t="n">
        <v>0.14276256</v>
      </c>
      <c r="O37" s="18" t="s">
        <v>182</v>
      </c>
      <c r="P37" s="20" t="s">
        <v>182</v>
      </c>
      <c r="Q37" s="18" t="n">
        <v>0</v>
      </c>
      <c r="R37" s="20" t="n">
        <v>0</v>
      </c>
      <c r="S37" s="18" t="n">
        <v>0</v>
      </c>
      <c r="T37" s="20" t="n">
        <v>0</v>
      </c>
      <c r="U37" s="18" t="n">
        <v>11.20860434</v>
      </c>
      <c r="V37" s="20" t="n">
        <v>0.97465675</v>
      </c>
    </row>
    <row r="38" spans="1:22">
      <c r="A38" s="15" t="s">
        <v>213</v>
      </c>
      <c r="B38" s="17" t="n">
        <v>5860</v>
      </c>
      <c r="C38" s="18">
        <f>(83.0/B38*100)</f>
        <v/>
      </c>
      <c r="D38" s="19" t="n">
        <v>5777</v>
      </c>
      <c r="E38" s="18" t="n">
        <v>12.24570502</v>
      </c>
      <c r="F38" s="20" t="n">
        <v>0.51204284</v>
      </c>
      <c r="G38" s="18" t="n">
        <v>20.71527654</v>
      </c>
      <c r="H38" s="20" t="n">
        <v>0.6261263500000001</v>
      </c>
      <c r="I38" s="18" t="n">
        <v>32.6120687</v>
      </c>
      <c r="J38" s="20" t="n">
        <v>0.7376398199999999</v>
      </c>
      <c r="K38" s="18" t="n">
        <v>25.43243386</v>
      </c>
      <c r="L38" s="20" t="n">
        <v>0.65606593</v>
      </c>
      <c r="M38" s="18" t="n">
        <v>0.64067503</v>
      </c>
      <c r="N38" s="20" t="n">
        <v>0.12688266</v>
      </c>
      <c r="O38" s="18" t="s">
        <v>182</v>
      </c>
      <c r="P38" s="20" t="s">
        <v>182</v>
      </c>
      <c r="Q38" s="18" t="n">
        <v>0</v>
      </c>
      <c r="R38" s="20" t="n">
        <v>0</v>
      </c>
      <c r="S38" s="18" t="n">
        <v>0</v>
      </c>
      <c r="T38" s="20" t="n">
        <v>0</v>
      </c>
      <c r="U38" s="18" t="n">
        <v>8.35384084</v>
      </c>
      <c r="V38" s="20" t="n">
        <v>0.69579762</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(5704.0/B40*100)</f>
        <v/>
      </c>
      <c r="D40" s="19" t="n">
        <v>8453</v>
      </c>
      <c r="E40" s="18" t="n">
        <v>5.79939189</v>
      </c>
      <c r="F40" s="20" t="n">
        <v>0.36184336</v>
      </c>
      <c r="G40" s="18" t="n">
        <v>21.07172903</v>
      </c>
      <c r="H40" s="20" t="n">
        <v>0.73105715</v>
      </c>
      <c r="I40" s="18" t="n">
        <v>38.07454674</v>
      </c>
      <c r="J40" s="20" t="n">
        <v>0.81751264</v>
      </c>
      <c r="K40" s="18" t="n">
        <v>19.25510552</v>
      </c>
      <c r="L40" s="20" t="n">
        <v>0.61150099</v>
      </c>
      <c r="M40" s="18" t="n">
        <v>0.41619769</v>
      </c>
      <c r="N40" s="20" t="n">
        <v>0.096733</v>
      </c>
      <c r="O40" s="18" t="s">
        <v>182</v>
      </c>
      <c r="P40" s="20" t="s">
        <v>182</v>
      </c>
      <c r="Q40" s="18" t="n">
        <v>9.05802145</v>
      </c>
      <c r="R40" s="20" t="n">
        <v>0.20234589</v>
      </c>
      <c r="S40" s="18" t="n">
        <v>0</v>
      </c>
      <c r="T40" s="20" t="n">
        <v>0</v>
      </c>
      <c r="U40" s="18" t="n">
        <v>6.32500768</v>
      </c>
      <c r="V40" s="20" t="n">
        <v>0.9071000299999999</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(3063.0/B46*100)</f>
        <v/>
      </c>
      <c r="D46" s="19" t="n">
        <v>20078</v>
      </c>
      <c r="E46" s="18" t="n">
        <v>4.66554465</v>
      </c>
      <c r="F46" s="20" t="n">
        <v>0.20842371</v>
      </c>
      <c r="G46" s="18" t="n">
        <v>9.725130630000001</v>
      </c>
      <c r="H46" s="20" t="n">
        <v>0.38325202</v>
      </c>
      <c r="I46" s="18" t="n">
        <v>31.45897477</v>
      </c>
      <c r="J46" s="20" t="n">
        <v>0.74179761</v>
      </c>
      <c r="K46" s="18" t="n">
        <v>13.86020465</v>
      </c>
      <c r="L46" s="20" t="n">
        <v>0.5066410099999999</v>
      </c>
      <c r="M46" s="18" t="n">
        <v>1.15216435</v>
      </c>
      <c r="N46" s="20" t="n">
        <v>0.10252919</v>
      </c>
      <c r="O46" s="18" t="s">
        <v>182</v>
      </c>
      <c r="P46" s="20" t="s">
        <v>182</v>
      </c>
      <c r="Q46" s="18" t="n">
        <v>0</v>
      </c>
      <c r="R46" s="20" t="n">
        <v>0</v>
      </c>
      <c r="S46" s="18" t="n">
        <v>0</v>
      </c>
      <c r="T46" s="20" t="n">
        <v>0</v>
      </c>
      <c r="U46" s="18" t="n">
        <v>39.13798094</v>
      </c>
      <c r="V46" s="20" t="n">
        <v>1.31799585</v>
      </c>
    </row>
    <row r="47" spans="1:22">
      <c r="A47" s="15" t="s">
        <v>222</v>
      </c>
      <c r="B47" s="17" t="n">
        <v>5928</v>
      </c>
      <c r="C47" s="18">
        <f>(293.0/B47*100)</f>
        <v/>
      </c>
      <c r="D47" s="19" t="n">
        <v>5635</v>
      </c>
      <c r="E47" s="18" t="n">
        <v>14.05145232</v>
      </c>
      <c r="F47" s="20" t="n">
        <v>0.55800493</v>
      </c>
      <c r="G47" s="18" t="n">
        <v>25.32627637</v>
      </c>
      <c r="H47" s="20" t="n">
        <v>0.79961117</v>
      </c>
      <c r="I47" s="18" t="n">
        <v>30.35930042</v>
      </c>
      <c r="J47" s="20" t="n">
        <v>0.66267722</v>
      </c>
      <c r="K47" s="18" t="n">
        <v>13.78230357</v>
      </c>
      <c r="L47" s="20" t="n">
        <v>0.57355665</v>
      </c>
      <c r="M47" s="18" t="n">
        <v>1.47277328</v>
      </c>
      <c r="N47" s="20" t="n">
        <v>0.19231739</v>
      </c>
      <c r="O47" s="18" t="s">
        <v>182</v>
      </c>
      <c r="P47" s="20" t="s">
        <v>182</v>
      </c>
      <c r="Q47" s="18" t="n">
        <v>0</v>
      </c>
      <c r="R47" s="20" t="n">
        <v>0</v>
      </c>
      <c r="S47" s="18" t="n">
        <v>0</v>
      </c>
      <c r="T47" s="20" t="n">
        <v>0</v>
      </c>
      <c r="U47" s="18" t="n">
        <v>15.00789405</v>
      </c>
      <c r="V47" s="20" t="n">
        <v>1.07399069</v>
      </c>
    </row>
    <row r="48" spans="1:22">
      <c r="A48" s="15" t="s">
        <v>223</v>
      </c>
      <c r="B48" s="17" t="n">
        <v>9841</v>
      </c>
      <c r="C48" s="18">
        <f>(19.0/B48*100)</f>
        <v/>
      </c>
      <c r="D48" s="19" t="n">
        <v>9822</v>
      </c>
      <c r="E48" s="18" t="n">
        <v>5.08230749</v>
      </c>
      <c r="F48" s="20" t="n">
        <v>0.35592959</v>
      </c>
      <c r="G48" s="18" t="n">
        <v>12.19257362</v>
      </c>
      <c r="H48" s="20" t="n">
        <v>0.42762738</v>
      </c>
      <c r="I48" s="18" t="n">
        <v>60.62990793</v>
      </c>
      <c r="J48" s="20" t="n">
        <v>0.80506733</v>
      </c>
      <c r="K48" s="18" t="n">
        <v>18.81830899</v>
      </c>
      <c r="L48" s="20" t="n">
        <v>0.64259891</v>
      </c>
      <c r="M48" s="18" t="n">
        <v>2.15559195</v>
      </c>
      <c r="N48" s="20" t="n">
        <v>0.33339127</v>
      </c>
      <c r="O48" s="18" t="s">
        <v>182</v>
      </c>
      <c r="P48" s="20" t="s">
        <v>182</v>
      </c>
      <c r="Q48" s="18" t="n">
        <v>0</v>
      </c>
      <c r="R48" s="20" t="n">
        <v>0</v>
      </c>
      <c r="S48" s="18" t="n">
        <v>0</v>
      </c>
      <c r="T48" s="20" t="n">
        <v>0</v>
      </c>
      <c r="U48" s="18" t="n">
        <v>1.12131001</v>
      </c>
      <c r="V48" s="20" t="n">
        <v>0.42960471</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(1296.0/B50*100)</f>
        <v/>
      </c>
      <c r="D50" s="19" t="n">
        <v>10499</v>
      </c>
      <c r="E50" s="18" t="n">
        <v>18.35756507</v>
      </c>
      <c r="F50" s="20" t="n">
        <v>0.5729859</v>
      </c>
      <c r="G50" s="18" t="n">
        <v>34.40204413</v>
      </c>
      <c r="H50" s="20" t="n">
        <v>0.70217484</v>
      </c>
      <c r="I50" s="18" t="n">
        <v>28.85400537</v>
      </c>
      <c r="J50" s="20" t="n">
        <v>0.7318439</v>
      </c>
      <c r="K50" s="18" t="n">
        <v>9.30398346</v>
      </c>
      <c r="L50" s="20" t="n">
        <v>0.3380967</v>
      </c>
      <c r="M50" s="18" t="n">
        <v>1.7816409</v>
      </c>
      <c r="N50" s="20" t="n">
        <v>0.26943337</v>
      </c>
      <c r="O50" s="18" t="s">
        <v>182</v>
      </c>
      <c r="P50" s="20" t="s">
        <v>182</v>
      </c>
      <c r="Q50" s="18" t="n">
        <v>0</v>
      </c>
      <c r="R50" s="20" t="n">
        <v>0</v>
      </c>
      <c r="S50" s="18" t="n">
        <v>0</v>
      </c>
      <c r="T50" s="20" t="n">
        <v>0</v>
      </c>
      <c r="U50" s="18" t="n">
        <v>7.30076108</v>
      </c>
      <c r="V50" s="20" t="n">
        <v>0.69750808</v>
      </c>
    </row>
    <row r="51" spans="1:22">
      <c r="A51" s="15" t="s">
        <v>226</v>
      </c>
      <c r="B51" s="17" t="n">
        <v>6866</v>
      </c>
      <c r="C51" s="18">
        <f>(115.0/B51*100)</f>
        <v/>
      </c>
      <c r="D51" s="19" t="n">
        <v>6751</v>
      </c>
      <c r="E51" s="18" t="n">
        <v>19.36917254</v>
      </c>
      <c r="F51" s="20" t="n">
        <v>0.62814531</v>
      </c>
      <c r="G51" s="18" t="n">
        <v>26.25009036</v>
      </c>
      <c r="H51" s="20" t="n">
        <v>0.78007555</v>
      </c>
      <c r="I51" s="18" t="n">
        <v>20.35101422</v>
      </c>
      <c r="J51" s="20" t="n">
        <v>0.63883336</v>
      </c>
      <c r="K51" s="18" t="n">
        <v>11.07183616</v>
      </c>
      <c r="L51" s="20" t="n">
        <v>0.46899739</v>
      </c>
      <c r="M51" s="18" t="n">
        <v>0.58288395</v>
      </c>
      <c r="N51" s="20" t="n">
        <v>0.1010142</v>
      </c>
      <c r="O51" s="18" t="s">
        <v>182</v>
      </c>
      <c r="P51" s="20" t="s">
        <v>182</v>
      </c>
      <c r="Q51" s="18" t="n">
        <v>10.57927358</v>
      </c>
      <c r="R51" s="20" t="n">
        <v>0.61243001</v>
      </c>
      <c r="S51" s="18" t="n">
        <v>0</v>
      </c>
      <c r="T51" s="20" t="n">
        <v>0</v>
      </c>
      <c r="U51" s="18" t="n">
        <v>11.79572918</v>
      </c>
      <c r="V51" s="20" t="n">
        <v>1.4012807</v>
      </c>
    </row>
    <row r="52" spans="1:22">
      <c r="A52" s="15" t="s">
        <v>227</v>
      </c>
      <c r="B52" s="17" t="n">
        <v>5809</v>
      </c>
      <c r="C52" s="18">
        <f>(131.0/B52*100)</f>
        <v/>
      </c>
      <c r="D52" s="19" t="n">
        <v>5678</v>
      </c>
      <c r="E52" s="18" t="n">
        <v>15.26086074</v>
      </c>
      <c r="F52" s="20" t="n">
        <v>0.44477765</v>
      </c>
      <c r="G52" s="18" t="n">
        <v>29.55149482</v>
      </c>
      <c r="H52" s="20" t="n">
        <v>0.75790418</v>
      </c>
      <c r="I52" s="18" t="n">
        <v>34.38380987</v>
      </c>
      <c r="J52" s="20" t="n">
        <v>0.6320238</v>
      </c>
      <c r="K52" s="18" t="n">
        <v>15.84981822</v>
      </c>
      <c r="L52" s="20" t="n">
        <v>0.52042869</v>
      </c>
      <c r="M52" s="18" t="n">
        <v>0.34127969</v>
      </c>
      <c r="N52" s="20" t="n">
        <v>0.08861005</v>
      </c>
      <c r="O52" s="18" t="s">
        <v>182</v>
      </c>
      <c r="P52" s="20" t="s">
        <v>182</v>
      </c>
      <c r="Q52" s="18" t="n">
        <v>0</v>
      </c>
      <c r="R52" s="20" t="n">
        <v>0</v>
      </c>
      <c r="S52" s="18" t="n">
        <v>0</v>
      </c>
      <c r="T52" s="20" t="n">
        <v>0</v>
      </c>
      <c r="U52" s="18" t="n">
        <v>4.61273665</v>
      </c>
      <c r="V52" s="20" t="n">
        <v>0.51117029</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(560.0/B54*100)</f>
        <v/>
      </c>
      <c r="D54" s="19" t="n">
        <v>4180</v>
      </c>
      <c r="E54" s="18" t="n">
        <v>13.52234006</v>
      </c>
      <c r="F54" s="20" t="n">
        <v>0.67700025</v>
      </c>
      <c r="G54" s="18" t="n">
        <v>12.82343138</v>
      </c>
      <c r="H54" s="20" t="n">
        <v>0.66013173</v>
      </c>
      <c r="I54" s="18" t="n">
        <v>35.15157094</v>
      </c>
      <c r="J54" s="20" t="n">
        <v>0.91670615</v>
      </c>
      <c r="K54" s="18" t="n">
        <v>23.49087626</v>
      </c>
      <c r="L54" s="20" t="n">
        <v>0.9770929900000001</v>
      </c>
      <c r="M54" s="18" t="n">
        <v>3.42426643</v>
      </c>
      <c r="N54" s="20" t="n">
        <v>0.33025922</v>
      </c>
      <c r="O54" s="18" t="s">
        <v>182</v>
      </c>
      <c r="P54" s="20" t="s">
        <v>182</v>
      </c>
      <c r="Q54" s="18" t="n">
        <v>0</v>
      </c>
      <c r="R54" s="20" t="n">
        <v>0</v>
      </c>
      <c r="S54" s="18" t="n">
        <v>0</v>
      </c>
      <c r="T54" s="20" t="n">
        <v>0</v>
      </c>
      <c r="U54" s="18" t="n">
        <v>11.58751493</v>
      </c>
      <c r="V54" s="20" t="n">
        <v>1.10768589</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5.4439915</v>
      </c>
      <c r="F56" s="20" t="n">
        <v>0.3221708</v>
      </c>
      <c r="G56" s="18" t="n">
        <v>18.29215467</v>
      </c>
      <c r="H56" s="20" t="n">
        <v>0.69887966</v>
      </c>
      <c r="I56" s="18" t="n">
        <v>55.42906038</v>
      </c>
      <c r="J56" s="20" t="n">
        <v>0.91732414</v>
      </c>
      <c r="K56" s="18" t="n">
        <v>18.76975588</v>
      </c>
      <c r="L56" s="20" t="n">
        <v>0.67277169</v>
      </c>
      <c r="M56" s="18" t="n">
        <v>0.86031267</v>
      </c>
      <c r="N56" s="20" t="n">
        <v>0.13753162</v>
      </c>
      <c r="O56" s="18" t="s">
        <v>182</v>
      </c>
      <c r="P56" s="20" t="s">
        <v>182</v>
      </c>
      <c r="Q56" s="18" t="n">
        <v>0</v>
      </c>
      <c r="R56" s="20" t="n">
        <v>0</v>
      </c>
      <c r="S56" s="18" t="n">
        <v>0</v>
      </c>
      <c r="T56" s="20" t="n">
        <v>0</v>
      </c>
      <c r="U56" s="18" t="n">
        <v>1.20472491</v>
      </c>
      <c r="V56" s="20" t="n">
        <v>0.24884123</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(287.0/B61*100)</f>
        <v/>
      </c>
      <c r="D61" s="19" t="n">
        <v>6238</v>
      </c>
      <c r="E61" s="18" t="n">
        <v>14.80778659</v>
      </c>
      <c r="F61" s="20" t="n">
        <v>0.60445362</v>
      </c>
      <c r="G61" s="18" t="n">
        <v>17.66854369</v>
      </c>
      <c r="H61" s="20" t="n">
        <v>0.53249754</v>
      </c>
      <c r="I61" s="18" t="n">
        <v>35.17205148</v>
      </c>
      <c r="J61" s="20" t="n">
        <v>0.74645028</v>
      </c>
      <c r="K61" s="18" t="n">
        <v>26.70176406</v>
      </c>
      <c r="L61" s="20" t="n">
        <v>0.85561863</v>
      </c>
      <c r="M61" s="18" t="n">
        <v>1.11847231</v>
      </c>
      <c r="N61" s="20" t="n">
        <v>0.15933529</v>
      </c>
      <c r="O61" s="18" t="s">
        <v>182</v>
      </c>
      <c r="P61" s="20" t="s">
        <v>182</v>
      </c>
      <c r="Q61" s="18" t="n">
        <v>0</v>
      </c>
      <c r="R61" s="20" t="n">
        <v>0</v>
      </c>
      <c r="S61" s="18" t="n">
        <v>0</v>
      </c>
      <c r="T61" s="20" t="n">
        <v>0</v>
      </c>
      <c r="U61" s="18" t="n">
        <v>4.53138187</v>
      </c>
      <c r="V61" s="20" t="n">
        <v>0.63996206</v>
      </c>
    </row>
    <row r="62" spans="1:22">
      <c r="A62" s="15" t="s">
        <v>237</v>
      </c>
      <c r="B62" s="17" t="n">
        <v>4476</v>
      </c>
      <c r="C62" s="18">
        <f>(5.0/B62*100)</f>
        <v/>
      </c>
      <c r="D62" s="19" t="n">
        <v>4471</v>
      </c>
      <c r="E62" s="18" t="n">
        <v>6.5137689</v>
      </c>
      <c r="F62" s="20" t="n">
        <v>0.34798282</v>
      </c>
      <c r="G62" s="18" t="n">
        <v>27.23687095</v>
      </c>
      <c r="H62" s="20" t="n">
        <v>0.66088087</v>
      </c>
      <c r="I62" s="18" t="n">
        <v>50.31407751</v>
      </c>
      <c r="J62" s="20" t="n">
        <v>0.80894576</v>
      </c>
      <c r="K62" s="18" t="n">
        <v>15.05845351</v>
      </c>
      <c r="L62" s="20" t="n">
        <v>0.5232918</v>
      </c>
      <c r="M62" s="18" t="n">
        <v>0.58527585</v>
      </c>
      <c r="N62" s="20" t="n">
        <v>0.13101018</v>
      </c>
      <c r="O62" s="18" t="s">
        <v>182</v>
      </c>
      <c r="P62" s="20" t="s">
        <v>182</v>
      </c>
      <c r="Q62" s="18" t="n">
        <v>0</v>
      </c>
      <c r="R62" s="20" t="n">
        <v>0</v>
      </c>
      <c r="S62" s="18" t="n">
        <v>0</v>
      </c>
      <c r="T62" s="20" t="n">
        <v>0</v>
      </c>
      <c r="U62" s="18" t="n">
        <v>0.2915533</v>
      </c>
      <c r="V62" s="20" t="n">
        <v>0.06707972</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(941.0/B67*100)</f>
        <v/>
      </c>
      <c r="D67" s="19" t="n">
        <v>6030</v>
      </c>
      <c r="E67" s="18" t="n">
        <v>9.90807399</v>
      </c>
      <c r="F67" s="20" t="n">
        <v>0.48739222</v>
      </c>
      <c r="G67" s="18" t="n">
        <v>24.67572304</v>
      </c>
      <c r="H67" s="20" t="n">
        <v>0.65119829</v>
      </c>
      <c r="I67" s="18" t="n">
        <v>42.6745475</v>
      </c>
      <c r="J67" s="20" t="n">
        <v>0.7852215299999999</v>
      </c>
      <c r="K67" s="18" t="n">
        <v>15.01494036</v>
      </c>
      <c r="L67" s="20" t="n">
        <v>0.52847869</v>
      </c>
      <c r="M67" s="18" t="n">
        <v>4.8503665</v>
      </c>
      <c r="N67" s="20" t="n">
        <v>0.39773004</v>
      </c>
      <c r="O67" s="18" t="s">
        <v>182</v>
      </c>
      <c r="P67" s="20" t="s">
        <v>182</v>
      </c>
      <c r="Q67" s="18" t="n">
        <v>0</v>
      </c>
      <c r="R67" s="20" t="n">
        <v>0</v>
      </c>
      <c r="S67" s="18" t="n">
        <v>0</v>
      </c>
      <c r="T67" s="20" t="n">
        <v>0</v>
      </c>
      <c r="U67" s="18" t="n">
        <v>2.8763486</v>
      </c>
      <c r="V67" s="20" t="n">
        <v>0.25056668</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8.185946919999999</v>
      </c>
      <c r="F70" s="20" t="n">
        <v>0.44319263</v>
      </c>
      <c r="G70" s="18" t="n">
        <v>29.41987782</v>
      </c>
      <c r="H70" s="20" t="n">
        <v>0.72786176</v>
      </c>
      <c r="I70" s="18" t="n">
        <v>43.68114605</v>
      </c>
      <c r="J70" s="20" t="n">
        <v>0.93927094</v>
      </c>
      <c r="K70" s="18" t="n">
        <v>13.07762008</v>
      </c>
      <c r="L70" s="20" t="n">
        <v>0.45449194</v>
      </c>
      <c r="M70" s="18" t="n">
        <v>0.78554432</v>
      </c>
      <c r="N70" s="20" t="n">
        <v>0.1032537</v>
      </c>
      <c r="O70" s="18" t="s">
        <v>182</v>
      </c>
      <c r="P70" s="20" t="s">
        <v>182</v>
      </c>
      <c r="Q70" s="18" t="n">
        <v>0</v>
      </c>
      <c r="R70" s="20" t="n">
        <v>0</v>
      </c>
      <c r="S70" s="18" t="n">
        <v>0</v>
      </c>
      <c r="T70" s="20" t="n">
        <v>0</v>
      </c>
      <c r="U70" s="18" t="n">
        <v>4.84986482</v>
      </c>
      <c r="V70" s="20" t="n">
        <v>0.54594771</v>
      </c>
    </row>
    <row r="71" spans="1:22">
      <c r="A71" s="15" t="s">
        <v>246</v>
      </c>
      <c r="B71" s="17" t="n">
        <v>6115</v>
      </c>
      <c r="C71" s="18">
        <f>(132.0/B71*100)</f>
        <v/>
      </c>
      <c r="D71" s="19" t="n">
        <v>5983</v>
      </c>
      <c r="E71" s="18" t="n">
        <v>6.56250707</v>
      </c>
      <c r="F71" s="20" t="n">
        <v>0.37964518</v>
      </c>
      <c r="G71" s="18" t="n">
        <v>21.82467076</v>
      </c>
      <c r="H71" s="20" t="n">
        <v>0.5424724399999999</v>
      </c>
      <c r="I71" s="18" t="n">
        <v>48.18470787</v>
      </c>
      <c r="J71" s="20" t="n">
        <v>0.69595043</v>
      </c>
      <c r="K71" s="18" t="n">
        <v>21.83218081</v>
      </c>
      <c r="L71" s="20" t="n">
        <v>0.51790031</v>
      </c>
      <c r="M71" s="18" t="n">
        <v>0.43960865</v>
      </c>
      <c r="N71" s="20" t="n">
        <v>0.07833616</v>
      </c>
      <c r="O71" s="18" t="s">
        <v>182</v>
      </c>
      <c r="P71" s="20" t="s">
        <v>182</v>
      </c>
      <c r="Q71" s="18" t="n">
        <v>0</v>
      </c>
      <c r="R71" s="20" t="n">
        <v>0</v>
      </c>
      <c r="S71" s="18" t="n">
        <v>0</v>
      </c>
      <c r="T71" s="20" t="n">
        <v>0</v>
      </c>
      <c r="U71" s="18" t="n">
        <v>1.15632484</v>
      </c>
      <c r="V71" s="20" t="n">
        <v>0.12824825</v>
      </c>
    </row>
    <row r="72" spans="1:22">
      <c r="A72" s="15" t="s">
        <v>247</v>
      </c>
      <c r="B72" s="17" t="n">
        <v>7708</v>
      </c>
      <c r="C72" s="18">
        <f>(9.0/B72*100)</f>
        <v/>
      </c>
      <c r="D72" s="19" t="n">
        <v>7699</v>
      </c>
      <c r="E72" s="18" t="n">
        <v>6.55128371</v>
      </c>
      <c r="F72" s="20" t="n">
        <v>0.28712684</v>
      </c>
      <c r="G72" s="18" t="n">
        <v>22.44204913</v>
      </c>
      <c r="H72" s="20" t="n">
        <v>0.52489153</v>
      </c>
      <c r="I72" s="18" t="n">
        <v>53.33260975</v>
      </c>
      <c r="J72" s="20" t="n">
        <v>0.59034907</v>
      </c>
      <c r="K72" s="18" t="n">
        <v>16.89049208</v>
      </c>
      <c r="L72" s="20" t="n">
        <v>0.4776395</v>
      </c>
      <c r="M72" s="18" t="n">
        <v>0.58568115</v>
      </c>
      <c r="N72" s="20" t="n">
        <v>0.09795208</v>
      </c>
      <c r="O72" s="18" t="s">
        <v>182</v>
      </c>
      <c r="P72" s="20" t="s">
        <v>182</v>
      </c>
      <c r="Q72" s="18" t="n">
        <v>0</v>
      </c>
      <c r="R72" s="20" t="n">
        <v>0</v>
      </c>
      <c r="S72" s="18" t="n">
        <v>0</v>
      </c>
      <c r="T72" s="20" t="n">
        <v>0</v>
      </c>
      <c r="U72" s="18" t="n">
        <v>0.19788418</v>
      </c>
      <c r="V72" s="20" t="n">
        <v>0.05118766</v>
      </c>
    </row>
    <row r="73" spans="1:22">
      <c r="A73" s="15" t="s">
        <v>248</v>
      </c>
      <c r="B73" s="17" t="n">
        <v>8249</v>
      </c>
      <c r="C73" s="18">
        <f>(274.0/B73*100)</f>
        <v/>
      </c>
      <c r="D73" s="19" t="n">
        <v>7975</v>
      </c>
      <c r="E73" s="18" t="n">
        <v>8.9244912</v>
      </c>
      <c r="F73" s="20" t="n">
        <v>0.33767527</v>
      </c>
      <c r="G73" s="18" t="n">
        <v>35.01361105</v>
      </c>
      <c r="H73" s="20" t="n">
        <v>0.71630057</v>
      </c>
      <c r="I73" s="18" t="n">
        <v>45.83604165</v>
      </c>
      <c r="J73" s="20" t="n">
        <v>0.7631306</v>
      </c>
      <c r="K73" s="18" t="n">
        <v>6.4272128</v>
      </c>
      <c r="L73" s="20" t="n">
        <v>0.36863373</v>
      </c>
      <c r="M73" s="18" t="n">
        <v>2.49837083</v>
      </c>
      <c r="N73" s="20" t="n">
        <v>0.25200376</v>
      </c>
      <c r="O73" s="18" t="s">
        <v>182</v>
      </c>
      <c r="P73" s="20" t="s">
        <v>182</v>
      </c>
      <c r="Q73" s="18" t="n">
        <v>0</v>
      </c>
      <c r="R73" s="20" t="n">
        <v>0</v>
      </c>
      <c r="S73" s="18" t="n">
        <v>0</v>
      </c>
      <c r="T73" s="20" t="n">
        <v>0</v>
      </c>
      <c r="U73" s="18" t="n">
        <v>1.30027248</v>
      </c>
      <c r="V73" s="20" t="n">
        <v>0.17807009</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(347.0/B77*100)</f>
        <v/>
      </c>
      <c r="D77" s="19" t="n">
        <v>5715</v>
      </c>
      <c r="E77" s="18" t="n">
        <v>16.97753196</v>
      </c>
      <c r="F77" s="20" t="n">
        <v>0.57147419</v>
      </c>
      <c r="G77" s="18" t="n">
        <v>27.07966542</v>
      </c>
      <c r="H77" s="20" t="n">
        <v>0.66242662</v>
      </c>
      <c r="I77" s="18" t="n">
        <v>24.35757113</v>
      </c>
      <c r="J77" s="20" t="n">
        <v>0.6834367</v>
      </c>
      <c r="K77" s="18" t="n">
        <v>11.36473553</v>
      </c>
      <c r="L77" s="20" t="n">
        <v>0.48538576</v>
      </c>
      <c r="M77" s="18" t="n">
        <v>1.00068244</v>
      </c>
      <c r="N77" s="20" t="n">
        <v>0.11866155</v>
      </c>
      <c r="O77" s="18" t="s">
        <v>182</v>
      </c>
      <c r="P77" s="20" t="s">
        <v>182</v>
      </c>
      <c r="Q77" s="18" t="n">
        <v>0</v>
      </c>
      <c r="R77" s="20" t="n">
        <v>0</v>
      </c>
      <c r="S77" s="18" t="n">
        <v>0</v>
      </c>
      <c r="T77" s="20" t="n">
        <v>0</v>
      </c>
      <c r="U77" s="18" t="n">
        <v>19.21981354</v>
      </c>
      <c r="V77" s="20" t="n">
        <v>1.04153964</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4.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365</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(1737.0/B7*100)</f>
        <v/>
      </c>
      <c r="D7" s="19" t="n">
        <v>12793</v>
      </c>
      <c r="E7" s="18" t="n">
        <v>8.66458813</v>
      </c>
      <c r="F7" s="20" t="n">
        <v>0.34844473</v>
      </c>
      <c r="G7" s="18" t="n">
        <v>28.81310614</v>
      </c>
      <c r="H7" s="20" t="n">
        <v>0.51740581</v>
      </c>
      <c r="I7" s="18" t="n">
        <v>37.27335448</v>
      </c>
      <c r="J7" s="20" t="n">
        <v>0.60630162</v>
      </c>
      <c r="K7" s="18" t="n">
        <v>12.83205379</v>
      </c>
      <c r="L7" s="20" t="n">
        <v>0.33976975</v>
      </c>
      <c r="M7" s="18" t="n">
        <v>0.70829283</v>
      </c>
      <c r="N7" s="20" t="n">
        <v>0.09250862</v>
      </c>
      <c r="O7" s="18" t="s">
        <v>182</v>
      </c>
      <c r="P7" s="20" t="s">
        <v>182</v>
      </c>
      <c r="Q7" s="18" t="n">
        <v>0</v>
      </c>
      <c r="R7" s="20" t="n">
        <v>0</v>
      </c>
      <c r="S7" s="18" t="n">
        <v>0</v>
      </c>
      <c r="T7" s="20" t="n">
        <v>0</v>
      </c>
      <c r="U7" s="18" t="n">
        <v>11.70860462</v>
      </c>
      <c r="V7" s="20" t="n">
        <v>0.60752741</v>
      </c>
    </row>
    <row r="8" spans="1:22">
      <c r="A8" s="15" t="s">
        <v>183</v>
      </c>
      <c r="B8" s="17" t="n">
        <v>7007</v>
      </c>
      <c r="C8" s="18">
        <f>(279.0/B8*100)</f>
        <v/>
      </c>
      <c r="D8" s="19" t="n">
        <v>6728</v>
      </c>
      <c r="E8" s="18" t="n">
        <v>18.18850822</v>
      </c>
      <c r="F8" s="20" t="n">
        <v>0.56200761</v>
      </c>
      <c r="G8" s="18" t="n">
        <v>28.18161033</v>
      </c>
      <c r="H8" s="20" t="n">
        <v>0.670413</v>
      </c>
      <c r="I8" s="18" t="n">
        <v>28.44019835</v>
      </c>
      <c r="J8" s="20" t="n">
        <v>0.66100112</v>
      </c>
      <c r="K8" s="18" t="n">
        <v>17.59183301</v>
      </c>
      <c r="L8" s="20" t="n">
        <v>0.59843398</v>
      </c>
      <c r="M8" s="18" t="n">
        <v>0.39137343</v>
      </c>
      <c r="N8" s="20" t="n">
        <v>0.10254037</v>
      </c>
      <c r="O8" s="18" t="s">
        <v>182</v>
      </c>
      <c r="P8" s="20" t="s">
        <v>182</v>
      </c>
      <c r="Q8" s="18" t="n">
        <v>0.49121244</v>
      </c>
      <c r="R8" s="20" t="n">
        <v>0.12092058</v>
      </c>
      <c r="S8" s="18" t="n">
        <v>0</v>
      </c>
      <c r="T8" s="20" t="n">
        <v>0</v>
      </c>
      <c r="U8" s="18" t="n">
        <v>6.71526422</v>
      </c>
      <c r="V8" s="20" t="n">
        <v>0.47961035</v>
      </c>
    </row>
    <row r="9" spans="1:22">
      <c r="A9" s="15" t="s">
        <v>184</v>
      </c>
      <c r="B9" s="17" t="n">
        <v>9651</v>
      </c>
      <c r="C9" s="18">
        <f>(683.0/B9*100)</f>
        <v/>
      </c>
      <c r="D9" s="19" t="n">
        <v>8968</v>
      </c>
      <c r="E9" s="18" t="n">
        <v>13.36787755</v>
      </c>
      <c r="F9" s="20" t="n">
        <v>0.41894186</v>
      </c>
      <c r="G9" s="18" t="n">
        <v>30.22088791</v>
      </c>
      <c r="H9" s="20" t="n">
        <v>0.50388575</v>
      </c>
      <c r="I9" s="18" t="n">
        <v>34.88005058</v>
      </c>
      <c r="J9" s="20" t="n">
        <v>0.60795646</v>
      </c>
      <c r="K9" s="18" t="n">
        <v>10.27719584</v>
      </c>
      <c r="L9" s="20" t="n">
        <v>0.36746652</v>
      </c>
      <c r="M9" s="18" t="n">
        <v>0.05093293</v>
      </c>
      <c r="N9" s="20" t="n">
        <v>0.02025607</v>
      </c>
      <c r="O9" s="18" t="s">
        <v>182</v>
      </c>
      <c r="P9" s="20" t="s">
        <v>182</v>
      </c>
      <c r="Q9" s="18" t="n">
        <v>3.20970346</v>
      </c>
      <c r="R9" s="20" t="n">
        <v>0.57295257</v>
      </c>
      <c r="S9" s="18" t="n">
        <v>0</v>
      </c>
      <c r="T9" s="20" t="n">
        <v>0</v>
      </c>
      <c r="U9" s="18" t="n">
        <v>7.99335173</v>
      </c>
      <c r="V9" s="20" t="n">
        <v>0.56002741</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(179.0/B11*100)</f>
        <v/>
      </c>
      <c r="D11" s="19" t="n">
        <v>6874</v>
      </c>
      <c r="E11" s="18" t="n">
        <v>13.26965951</v>
      </c>
      <c r="F11" s="20" t="n">
        <v>0.38719772</v>
      </c>
      <c r="G11" s="18" t="n">
        <v>26.61564627</v>
      </c>
      <c r="H11" s="20" t="n">
        <v>0.69021915</v>
      </c>
      <c r="I11" s="18" t="n">
        <v>37.2730769</v>
      </c>
      <c r="J11" s="20" t="n">
        <v>0.80386798</v>
      </c>
      <c r="K11" s="18" t="n">
        <v>11.53011236</v>
      </c>
      <c r="L11" s="20" t="n">
        <v>0.52164487</v>
      </c>
      <c r="M11" s="18" t="n">
        <v>0.51700242</v>
      </c>
      <c r="N11" s="20" t="n">
        <v>0.12514293</v>
      </c>
      <c r="O11" s="18" t="s">
        <v>182</v>
      </c>
      <c r="P11" s="20" t="s">
        <v>182</v>
      </c>
      <c r="Q11" s="18" t="n">
        <v>0</v>
      </c>
      <c r="R11" s="20" t="n">
        <v>0</v>
      </c>
      <c r="S11" s="18" t="n">
        <v>0</v>
      </c>
      <c r="T11" s="20" t="n">
        <v>0</v>
      </c>
      <c r="U11" s="18" t="n">
        <v>10.79450254</v>
      </c>
      <c r="V11" s="20" t="n">
        <v>0.96796745</v>
      </c>
    </row>
    <row r="12" spans="1:22">
      <c r="A12" s="15" t="s">
        <v>187</v>
      </c>
      <c r="B12" s="17" t="n">
        <v>6894</v>
      </c>
      <c r="C12" s="18">
        <f>(128.0/B12*100)</f>
        <v/>
      </c>
      <c r="D12" s="19" t="n">
        <v>6766</v>
      </c>
      <c r="E12" s="18" t="n">
        <v>13.64043151</v>
      </c>
      <c r="F12" s="20" t="n">
        <v>0.5340671299999999</v>
      </c>
      <c r="G12" s="18" t="n">
        <v>35.86244474</v>
      </c>
      <c r="H12" s="20" t="n">
        <v>0.68875676</v>
      </c>
      <c r="I12" s="18" t="n">
        <v>32.59851384</v>
      </c>
      <c r="J12" s="20" t="n">
        <v>0.72871549</v>
      </c>
      <c r="K12" s="18" t="n">
        <v>9.233372810000001</v>
      </c>
      <c r="L12" s="20" t="n">
        <v>0.42492672</v>
      </c>
      <c r="M12" s="18" t="n">
        <v>0.27950138</v>
      </c>
      <c r="N12" s="20" t="n">
        <v>0.06468574000000001</v>
      </c>
      <c r="O12" s="18" t="s">
        <v>182</v>
      </c>
      <c r="P12" s="20" t="s">
        <v>182</v>
      </c>
      <c r="Q12" s="18" t="n">
        <v>2.37582273</v>
      </c>
      <c r="R12" s="20" t="n">
        <v>0.5983856</v>
      </c>
      <c r="S12" s="18" t="n">
        <v>0</v>
      </c>
      <c r="T12" s="20" t="n">
        <v>0</v>
      </c>
      <c r="U12" s="18" t="n">
        <v>6.009913</v>
      </c>
      <c r="V12" s="20" t="n">
        <v>0.54588243</v>
      </c>
    </row>
    <row r="13" spans="1:22">
      <c r="A13" s="15" t="s">
        <v>188</v>
      </c>
      <c r="B13" s="17" t="n">
        <v>7161</v>
      </c>
      <c r="C13" s="18">
        <f>(376.0/B13*100)</f>
        <v/>
      </c>
      <c r="D13" s="19" t="n">
        <v>6785</v>
      </c>
      <c r="E13" s="18" t="n">
        <v>11.82644355</v>
      </c>
      <c r="F13" s="20" t="n">
        <v>0.51602227</v>
      </c>
      <c r="G13" s="18" t="n">
        <v>35.50231875</v>
      </c>
      <c r="H13" s="20" t="n">
        <v>0.7752374400000001</v>
      </c>
      <c r="I13" s="18" t="n">
        <v>29.98886857</v>
      </c>
      <c r="J13" s="20" t="n">
        <v>0.56629962</v>
      </c>
      <c r="K13" s="18" t="n">
        <v>11.81977066</v>
      </c>
      <c r="L13" s="20" t="n">
        <v>0.53376145</v>
      </c>
      <c r="M13" s="18" t="n">
        <v>0.21888092</v>
      </c>
      <c r="N13" s="20" t="n">
        <v>0.05292746</v>
      </c>
      <c r="O13" s="18" t="s">
        <v>182</v>
      </c>
      <c r="P13" s="20" t="s">
        <v>182</v>
      </c>
      <c r="Q13" s="18" t="n">
        <v>4.22740915</v>
      </c>
      <c r="R13" s="20" t="n">
        <v>0.48599219</v>
      </c>
      <c r="S13" s="18" t="n">
        <v>0</v>
      </c>
      <c r="T13" s="20" t="n">
        <v>0</v>
      </c>
      <c r="U13" s="18" t="n">
        <v>6.41630839</v>
      </c>
      <c r="V13" s="20" t="n">
        <v>0.63238633</v>
      </c>
    </row>
    <row r="14" spans="1:22">
      <c r="A14" s="15" t="s">
        <v>189</v>
      </c>
      <c r="B14" s="17" t="n">
        <v>5587</v>
      </c>
      <c r="C14" s="18">
        <f>(210.0/B14*100)</f>
        <v/>
      </c>
      <c r="D14" s="19" t="n">
        <v>5377</v>
      </c>
      <c r="E14" s="18" t="n">
        <v>10.27380028</v>
      </c>
      <c r="F14" s="20" t="n">
        <v>0.43519584</v>
      </c>
      <c r="G14" s="18" t="n">
        <v>35.96288711</v>
      </c>
      <c r="H14" s="20" t="n">
        <v>0.66263633</v>
      </c>
      <c r="I14" s="18" t="n">
        <v>39.3321466</v>
      </c>
      <c r="J14" s="20" t="n">
        <v>0.67575405</v>
      </c>
      <c r="K14" s="18" t="n">
        <v>11.25815144</v>
      </c>
      <c r="L14" s="20" t="n">
        <v>0.47320918</v>
      </c>
      <c r="M14" s="18" t="n">
        <v>0.61671701</v>
      </c>
      <c r="N14" s="20" t="n">
        <v>0.11432418</v>
      </c>
      <c r="O14" s="18" t="s">
        <v>182</v>
      </c>
      <c r="P14" s="20" t="s">
        <v>182</v>
      </c>
      <c r="Q14" s="18" t="n">
        <v>0</v>
      </c>
      <c r="R14" s="20" t="n">
        <v>0</v>
      </c>
      <c r="S14" s="18" t="n">
        <v>0</v>
      </c>
      <c r="T14" s="20" t="n">
        <v>0</v>
      </c>
      <c r="U14" s="18" t="n">
        <v>2.55629756</v>
      </c>
      <c r="V14" s="20" t="n">
        <v>0.20434955</v>
      </c>
    </row>
    <row r="15" spans="1:22">
      <c r="A15" s="15" t="s">
        <v>190</v>
      </c>
      <c r="B15" s="17" t="n">
        <v>5882</v>
      </c>
      <c r="C15" s="18">
        <f>(206.0/B15*100)</f>
        <v/>
      </c>
      <c r="D15" s="19" t="n">
        <v>5676</v>
      </c>
      <c r="E15" s="18" t="n">
        <v>10.62794041</v>
      </c>
      <c r="F15" s="20" t="n">
        <v>0.41184082</v>
      </c>
      <c r="G15" s="18" t="n">
        <v>40.78544617</v>
      </c>
      <c r="H15" s="20" t="n">
        <v>0.86820687</v>
      </c>
      <c r="I15" s="18" t="n">
        <v>33.47832358</v>
      </c>
      <c r="J15" s="20" t="n">
        <v>0.74927912</v>
      </c>
      <c r="K15" s="18" t="n">
        <v>8.56427336</v>
      </c>
      <c r="L15" s="20" t="n">
        <v>0.48439826</v>
      </c>
      <c r="M15" s="18" t="n">
        <v>0.47578292</v>
      </c>
      <c r="N15" s="20" t="n">
        <v>0.10746847</v>
      </c>
      <c r="O15" s="18" t="s">
        <v>182</v>
      </c>
      <c r="P15" s="20" t="s">
        <v>182</v>
      </c>
      <c r="Q15" s="18" t="n">
        <v>1.03969684</v>
      </c>
      <c r="R15" s="20" t="n">
        <v>0.46604134</v>
      </c>
      <c r="S15" s="18" t="n">
        <v>0</v>
      </c>
      <c r="T15" s="20" t="n">
        <v>0</v>
      </c>
      <c r="U15" s="18" t="n">
        <v>5.02853672</v>
      </c>
      <c r="V15" s="20" t="n">
        <v>0.53572193</v>
      </c>
    </row>
    <row r="16" spans="1:22">
      <c r="A16" s="15" t="s">
        <v>191</v>
      </c>
      <c r="B16" s="17" t="n">
        <v>6108</v>
      </c>
      <c r="C16" s="18">
        <f>(281.0/B16*100)</f>
        <v/>
      </c>
      <c r="D16" s="19" t="n">
        <v>5827</v>
      </c>
      <c r="E16" s="18" t="n">
        <v>11.99577253</v>
      </c>
      <c r="F16" s="20" t="n">
        <v>0.4891855</v>
      </c>
      <c r="G16" s="18" t="n">
        <v>26.12144639</v>
      </c>
      <c r="H16" s="20" t="n">
        <v>0.57573653</v>
      </c>
      <c r="I16" s="18" t="n">
        <v>37.93072241</v>
      </c>
      <c r="J16" s="20" t="n">
        <v>0.6686687100000001</v>
      </c>
      <c r="K16" s="18" t="n">
        <v>13.82583405</v>
      </c>
      <c r="L16" s="20" t="n">
        <v>0.45899177</v>
      </c>
      <c r="M16" s="18" t="n">
        <v>0.51555568</v>
      </c>
      <c r="N16" s="20" t="n">
        <v>0.08801227</v>
      </c>
      <c r="O16" s="18" t="s">
        <v>182</v>
      </c>
      <c r="P16" s="20" t="s">
        <v>182</v>
      </c>
      <c r="Q16" s="18" t="n">
        <v>0</v>
      </c>
      <c r="R16" s="20" t="n">
        <v>0</v>
      </c>
      <c r="S16" s="18" t="n">
        <v>0</v>
      </c>
      <c r="T16" s="20" t="n">
        <v>0</v>
      </c>
      <c r="U16" s="18" t="n">
        <v>9.610668950000001</v>
      </c>
      <c r="V16" s="20" t="n">
        <v>0.73388083</v>
      </c>
    </row>
    <row r="17" spans="1:22">
      <c r="A17" s="15" t="s">
        <v>192</v>
      </c>
      <c r="B17" s="17" t="n">
        <v>6504</v>
      </c>
      <c r="C17" s="18">
        <f>(854.0/B17*100)</f>
        <v/>
      </c>
      <c r="D17" s="19" t="n">
        <v>5650</v>
      </c>
      <c r="E17" s="18" t="n">
        <v>13.72647341</v>
      </c>
      <c r="F17" s="20" t="n">
        <v>0.46630513</v>
      </c>
      <c r="G17" s="18" t="n">
        <v>25.34271855</v>
      </c>
      <c r="H17" s="20" t="n">
        <v>0.61615147</v>
      </c>
      <c r="I17" s="18" t="n">
        <v>34.6461531</v>
      </c>
      <c r="J17" s="20" t="n">
        <v>0.64588692</v>
      </c>
      <c r="K17" s="18" t="n">
        <v>18.34011743</v>
      </c>
      <c r="L17" s="20" t="n">
        <v>0.55593814</v>
      </c>
      <c r="M17" s="18" t="n">
        <v>0</v>
      </c>
      <c r="N17" s="20" t="n">
        <v>0</v>
      </c>
      <c r="O17" s="18" t="s">
        <v>182</v>
      </c>
      <c r="P17" s="20" t="s">
        <v>182</v>
      </c>
      <c r="Q17" s="18" t="n">
        <v>2.62101408</v>
      </c>
      <c r="R17" s="20" t="n">
        <v>0.34848515</v>
      </c>
      <c r="S17" s="18" t="n">
        <v>0</v>
      </c>
      <c r="T17" s="20" t="n">
        <v>0</v>
      </c>
      <c r="U17" s="18" t="n">
        <v>5.32352345</v>
      </c>
      <c r="V17" s="20" t="n">
        <v>0.49976487</v>
      </c>
    </row>
    <row r="18" spans="1:22">
      <c r="A18" s="15" t="s">
        <v>193</v>
      </c>
      <c r="B18" s="17" t="n">
        <v>5532</v>
      </c>
      <c r="C18" s="18">
        <f>(43.0/B18*100)</f>
        <v/>
      </c>
      <c r="D18" s="19" t="n">
        <v>5489</v>
      </c>
      <c r="E18" s="18" t="n">
        <v>10.29486134</v>
      </c>
      <c r="F18" s="20" t="n">
        <v>0.49234388</v>
      </c>
      <c r="G18" s="18" t="n">
        <v>26.1302307</v>
      </c>
      <c r="H18" s="20" t="n">
        <v>0.64676936</v>
      </c>
      <c r="I18" s="18" t="n">
        <v>42.73717186</v>
      </c>
      <c r="J18" s="20" t="n">
        <v>0.82570728</v>
      </c>
      <c r="K18" s="18" t="n">
        <v>11.57609729</v>
      </c>
      <c r="L18" s="20" t="n">
        <v>0.50816297</v>
      </c>
      <c r="M18" s="18" t="n">
        <v>1.16494057</v>
      </c>
      <c r="N18" s="20" t="n">
        <v>0.19359016</v>
      </c>
      <c r="O18" s="18" t="s">
        <v>182</v>
      </c>
      <c r="P18" s="20" t="s">
        <v>182</v>
      </c>
      <c r="Q18" s="18" t="n">
        <v>0</v>
      </c>
      <c r="R18" s="20" t="n">
        <v>0</v>
      </c>
      <c r="S18" s="18" t="n">
        <v>0</v>
      </c>
      <c r="T18" s="20" t="n">
        <v>0</v>
      </c>
      <c r="U18" s="18" t="n">
        <v>8.09669824</v>
      </c>
      <c r="V18" s="20" t="n">
        <v>0.90178145</v>
      </c>
    </row>
    <row r="19" spans="1:22">
      <c r="A19" s="15" t="s">
        <v>194</v>
      </c>
      <c r="B19" s="17" t="n">
        <v>5658</v>
      </c>
      <c r="C19" s="18">
        <f>(311.0/B19*100)</f>
        <v/>
      </c>
      <c r="D19" s="19" t="n">
        <v>5347</v>
      </c>
      <c r="E19" s="18" t="n">
        <v>14.70770216</v>
      </c>
      <c r="F19" s="20" t="n">
        <v>0.6269793</v>
      </c>
      <c r="G19" s="18" t="n">
        <v>31.48377783</v>
      </c>
      <c r="H19" s="20" t="n">
        <v>0.7342727</v>
      </c>
      <c r="I19" s="18" t="n">
        <v>36.07726925</v>
      </c>
      <c r="J19" s="20" t="n">
        <v>0.72347925</v>
      </c>
      <c r="K19" s="18" t="n">
        <v>11.53138318</v>
      </c>
      <c r="L19" s="20" t="n">
        <v>0.5503051799999999</v>
      </c>
      <c r="M19" s="18" t="n">
        <v>0.66676368</v>
      </c>
      <c r="N19" s="20" t="n">
        <v>0.13862016</v>
      </c>
      <c r="O19" s="18" t="s">
        <v>182</v>
      </c>
      <c r="P19" s="20" t="s">
        <v>182</v>
      </c>
      <c r="Q19" s="18" t="n">
        <v>0</v>
      </c>
      <c r="R19" s="20" t="n">
        <v>0</v>
      </c>
      <c r="S19" s="18" t="n">
        <v>0</v>
      </c>
      <c r="T19" s="20" t="n">
        <v>0</v>
      </c>
      <c r="U19" s="18" t="n">
        <v>5.53310391</v>
      </c>
      <c r="V19" s="20" t="n">
        <v>0.50691137</v>
      </c>
    </row>
    <row r="20" spans="1:22">
      <c r="A20" s="15" t="s">
        <v>195</v>
      </c>
      <c r="B20" s="17" t="n">
        <v>3371</v>
      </c>
      <c r="C20" s="18">
        <f>(81.0/B20*100)</f>
        <v/>
      </c>
      <c r="D20" s="19" t="n">
        <v>3290</v>
      </c>
      <c r="E20" s="18" t="n">
        <v>8.86735223</v>
      </c>
      <c r="F20" s="20" t="n">
        <v>0.48731592</v>
      </c>
      <c r="G20" s="18" t="n">
        <v>17.68908402</v>
      </c>
      <c r="H20" s="20" t="n">
        <v>0.6019952200000001</v>
      </c>
      <c r="I20" s="18" t="n">
        <v>47.36690206</v>
      </c>
      <c r="J20" s="20" t="n">
        <v>0.9028097899999999</v>
      </c>
      <c r="K20" s="18" t="n">
        <v>17.72363341</v>
      </c>
      <c r="L20" s="20" t="n">
        <v>0.66536987</v>
      </c>
      <c r="M20" s="18" t="n">
        <v>0</v>
      </c>
      <c r="N20" s="20" t="n">
        <v>0</v>
      </c>
      <c r="O20" s="18" t="s">
        <v>182</v>
      </c>
      <c r="P20" s="20" t="s">
        <v>182</v>
      </c>
      <c r="Q20" s="18" t="n">
        <v>0</v>
      </c>
      <c r="R20" s="20" t="n">
        <v>0</v>
      </c>
      <c r="S20" s="18" t="n">
        <v>0</v>
      </c>
      <c r="T20" s="20" t="n">
        <v>0</v>
      </c>
      <c r="U20" s="18" t="n">
        <v>8.353028289999999</v>
      </c>
      <c r="V20" s="20" t="n">
        <v>0.46288985</v>
      </c>
    </row>
    <row r="21" spans="1:22">
      <c r="A21" s="15" t="s">
        <v>196</v>
      </c>
      <c r="B21" s="17" t="n">
        <v>5741</v>
      </c>
      <c r="C21" s="18">
        <f>(115.0/B21*100)</f>
        <v/>
      </c>
      <c r="D21" s="19" t="n">
        <v>5626</v>
      </c>
      <c r="E21" s="18" t="n">
        <v>6.7264766</v>
      </c>
      <c r="F21" s="20" t="n">
        <v>0.33440265</v>
      </c>
      <c r="G21" s="18" t="n">
        <v>28.27768803</v>
      </c>
      <c r="H21" s="20" t="n">
        <v>0.65894032</v>
      </c>
      <c r="I21" s="18" t="n">
        <v>48.41807148</v>
      </c>
      <c r="J21" s="20" t="n">
        <v>0.76534289</v>
      </c>
      <c r="K21" s="18" t="n">
        <v>12.43838482</v>
      </c>
      <c r="L21" s="20" t="n">
        <v>0.5775086699999999</v>
      </c>
      <c r="M21" s="18" t="n">
        <v>0.18320342</v>
      </c>
      <c r="N21" s="20" t="n">
        <v>0.05737901</v>
      </c>
      <c r="O21" s="18" t="s">
        <v>182</v>
      </c>
      <c r="P21" s="20" t="s">
        <v>182</v>
      </c>
      <c r="Q21" s="18" t="n">
        <v>0</v>
      </c>
      <c r="R21" s="20" t="n">
        <v>0</v>
      </c>
      <c r="S21" s="18" t="n">
        <v>0</v>
      </c>
      <c r="T21" s="20" t="n">
        <v>0</v>
      </c>
      <c r="U21" s="18" t="n">
        <v>3.95617566</v>
      </c>
      <c r="V21" s="20" t="n">
        <v>0.348896</v>
      </c>
    </row>
    <row r="22" spans="1:22">
      <c r="A22" s="15" t="s">
        <v>197</v>
      </c>
      <c r="B22" s="17" t="n">
        <v>6598</v>
      </c>
      <c r="C22" s="18">
        <f>(107.0/B22*100)</f>
        <v/>
      </c>
      <c r="D22" s="19" t="n">
        <v>6491</v>
      </c>
      <c r="E22" s="18" t="n">
        <v>13.82805416</v>
      </c>
      <c r="F22" s="20" t="n">
        <v>0.69159976</v>
      </c>
      <c r="G22" s="18" t="n">
        <v>22.87742849</v>
      </c>
      <c r="H22" s="20" t="n">
        <v>0.8030491400000001</v>
      </c>
      <c r="I22" s="18" t="n">
        <v>30.75106364</v>
      </c>
      <c r="J22" s="20" t="n">
        <v>0.78675704</v>
      </c>
      <c r="K22" s="18" t="n">
        <v>12.05745623</v>
      </c>
      <c r="L22" s="20" t="n">
        <v>0.48283558</v>
      </c>
      <c r="M22" s="18" t="n">
        <v>2.36096389</v>
      </c>
      <c r="N22" s="20" t="n">
        <v>0.31615468</v>
      </c>
      <c r="O22" s="18" t="s">
        <v>182</v>
      </c>
      <c r="P22" s="20" t="s">
        <v>182</v>
      </c>
      <c r="Q22" s="18" t="n">
        <v>10.39441558</v>
      </c>
      <c r="R22" s="20" t="n">
        <v>1.34212958</v>
      </c>
      <c r="S22" s="18" t="n">
        <v>0</v>
      </c>
      <c r="T22" s="20" t="n">
        <v>0</v>
      </c>
      <c r="U22" s="18" t="n">
        <v>7.73061801</v>
      </c>
      <c r="V22" s="20" t="n">
        <v>0.70342845</v>
      </c>
    </row>
    <row r="23" spans="1:22">
      <c r="A23" s="15" t="s">
        <v>198</v>
      </c>
      <c r="B23" s="17" t="n">
        <v>11583</v>
      </c>
      <c r="C23" s="18">
        <f>(578.0/B23*100)</f>
        <v/>
      </c>
      <c r="D23" s="19" t="n">
        <v>11005</v>
      </c>
      <c r="E23" s="18" t="n">
        <v>9.275685060000001</v>
      </c>
      <c r="F23" s="20" t="n">
        <v>0.41223672</v>
      </c>
      <c r="G23" s="18" t="n">
        <v>27.25395919</v>
      </c>
      <c r="H23" s="20" t="n">
        <v>0.72836622</v>
      </c>
      <c r="I23" s="18" t="n">
        <v>44.40271865</v>
      </c>
      <c r="J23" s="20" t="n">
        <v>0.69447356</v>
      </c>
      <c r="K23" s="18" t="n">
        <v>11.26401572</v>
      </c>
      <c r="L23" s="20" t="n">
        <v>0.42176352</v>
      </c>
      <c r="M23" s="18" t="n">
        <v>0.4233774</v>
      </c>
      <c r="N23" s="20" t="n">
        <v>0.10211846</v>
      </c>
      <c r="O23" s="18" t="s">
        <v>182</v>
      </c>
      <c r="P23" s="20" t="s">
        <v>182</v>
      </c>
      <c r="Q23" s="18" t="n">
        <v>0</v>
      </c>
      <c r="R23" s="20" t="n">
        <v>0</v>
      </c>
      <c r="S23" s="18" t="n">
        <v>0</v>
      </c>
      <c r="T23" s="20" t="n">
        <v>0</v>
      </c>
      <c r="U23" s="18" t="n">
        <v>7.38024398</v>
      </c>
      <c r="V23" s="20" t="n">
        <v>0.52554095</v>
      </c>
    </row>
    <row r="24" spans="1:22">
      <c r="A24" s="15" t="s">
        <v>199</v>
      </c>
      <c r="B24" s="17" t="n">
        <v>6647</v>
      </c>
      <c r="C24" s="18">
        <f>(32.0/B24*100)</f>
        <v/>
      </c>
      <c r="D24" s="19" t="n">
        <v>6615</v>
      </c>
      <c r="E24" s="18" t="n">
        <v>20.54745589</v>
      </c>
      <c r="F24" s="20" t="n">
        <v>0.50570057</v>
      </c>
      <c r="G24" s="18" t="n">
        <v>29.1495164</v>
      </c>
      <c r="H24" s="20" t="n">
        <v>0.68353566</v>
      </c>
      <c r="I24" s="18" t="n">
        <v>35.05015728</v>
      </c>
      <c r="J24" s="20" t="n">
        <v>0.61449676</v>
      </c>
      <c r="K24" s="18" t="n">
        <v>12.14316288</v>
      </c>
      <c r="L24" s="20" t="n">
        <v>0.39439201</v>
      </c>
      <c r="M24" s="18" t="n">
        <v>0.74423074</v>
      </c>
      <c r="N24" s="20" t="n">
        <v>0.13577102</v>
      </c>
      <c r="O24" s="18" t="s">
        <v>182</v>
      </c>
      <c r="P24" s="20" t="s">
        <v>182</v>
      </c>
      <c r="Q24" s="18" t="n">
        <v>0</v>
      </c>
      <c r="R24" s="20" t="n">
        <v>0</v>
      </c>
      <c r="S24" s="18" t="n">
        <v>0</v>
      </c>
      <c r="T24" s="20" t="n">
        <v>0</v>
      </c>
      <c r="U24" s="18" t="n">
        <v>2.3654768</v>
      </c>
      <c r="V24" s="20" t="n">
        <v>0.32151225</v>
      </c>
    </row>
    <row r="25" spans="1:22">
      <c r="A25" s="15" t="s">
        <v>200</v>
      </c>
      <c r="B25" s="17" t="n">
        <v>5581</v>
      </c>
      <c r="C25" s="18">
        <f>(28.0/B25*100)</f>
        <v/>
      </c>
      <c r="D25" s="19" t="n">
        <v>5553</v>
      </c>
      <c r="E25" s="18" t="n">
        <v>17.59600236</v>
      </c>
      <c r="F25" s="20" t="n">
        <v>0.65873721</v>
      </c>
      <c r="G25" s="18" t="n">
        <v>30.43740926</v>
      </c>
      <c r="H25" s="20" t="n">
        <v>0.5961745000000001</v>
      </c>
      <c r="I25" s="18" t="n">
        <v>43.22569258</v>
      </c>
      <c r="J25" s="20" t="n">
        <v>0.72081632</v>
      </c>
      <c r="K25" s="18" t="n">
        <v>7.61825963</v>
      </c>
      <c r="L25" s="20" t="n">
        <v>0.50064145</v>
      </c>
      <c r="M25" s="18" t="n">
        <v>0.26888821</v>
      </c>
      <c r="N25" s="20" t="n">
        <v>0.07687529999999999</v>
      </c>
      <c r="O25" s="18" t="s">
        <v>182</v>
      </c>
      <c r="P25" s="20" t="s">
        <v>182</v>
      </c>
      <c r="Q25" s="18" t="n">
        <v>0</v>
      </c>
      <c r="R25" s="20" t="n">
        <v>0</v>
      </c>
      <c r="S25" s="18" t="n">
        <v>0</v>
      </c>
      <c r="T25" s="20" t="n">
        <v>0</v>
      </c>
      <c r="U25" s="18" t="n">
        <v>0.85374795</v>
      </c>
      <c r="V25" s="20" t="n">
        <v>0.15374839</v>
      </c>
    </row>
    <row r="26" spans="1:22">
      <c r="A26" s="15" t="s">
        <v>201</v>
      </c>
      <c r="B26" s="17" t="n">
        <v>4869</v>
      </c>
      <c r="C26" s="18">
        <f>(124.0/B26*100)</f>
        <v/>
      </c>
      <c r="D26" s="19" t="n">
        <v>4745</v>
      </c>
      <c r="E26" s="18" t="n">
        <v>6.33246607</v>
      </c>
      <c r="F26" s="20" t="n">
        <v>0.36485459</v>
      </c>
      <c r="G26" s="18" t="n">
        <v>29.96949326</v>
      </c>
      <c r="H26" s="20" t="n">
        <v>0.65323536</v>
      </c>
      <c r="I26" s="18" t="n">
        <v>47.75476466</v>
      </c>
      <c r="J26" s="20" t="n">
        <v>0.8743115299999999</v>
      </c>
      <c r="K26" s="18" t="n">
        <v>13.01285687</v>
      </c>
      <c r="L26" s="20" t="n">
        <v>0.51962056</v>
      </c>
      <c r="M26" s="18" t="n">
        <v>0</v>
      </c>
      <c r="N26" s="20" t="n">
        <v>0</v>
      </c>
      <c r="O26" s="18" t="s">
        <v>182</v>
      </c>
      <c r="P26" s="20" t="s">
        <v>182</v>
      </c>
      <c r="Q26" s="18" t="n">
        <v>0</v>
      </c>
      <c r="R26" s="20" t="n">
        <v>0</v>
      </c>
      <c r="S26" s="18" t="n">
        <v>0</v>
      </c>
      <c r="T26" s="20" t="n">
        <v>0</v>
      </c>
      <c r="U26" s="18" t="n">
        <v>2.93041913</v>
      </c>
      <c r="V26" s="20" t="n">
        <v>0.31210508</v>
      </c>
    </row>
    <row r="27" spans="1:22">
      <c r="A27" s="15" t="s">
        <v>202</v>
      </c>
      <c r="B27" s="17" t="n">
        <v>5299</v>
      </c>
      <c r="C27" s="18">
        <f>(255.0/B27*100)</f>
        <v/>
      </c>
      <c r="D27" s="19" t="n">
        <v>5044</v>
      </c>
      <c r="E27" s="18" t="n">
        <v>15.36988754</v>
      </c>
      <c r="F27" s="20" t="n">
        <v>0.5127577</v>
      </c>
      <c r="G27" s="18" t="n">
        <v>28.41018202</v>
      </c>
      <c r="H27" s="20" t="n">
        <v>0.65527571</v>
      </c>
      <c r="I27" s="18" t="n">
        <v>29.33274578</v>
      </c>
      <c r="J27" s="20" t="n">
        <v>0.65513166</v>
      </c>
      <c r="K27" s="18" t="n">
        <v>13.09726363</v>
      </c>
      <c r="L27" s="20" t="n">
        <v>0.50589964</v>
      </c>
      <c r="M27" s="18" t="n">
        <v>1.22752267</v>
      </c>
      <c r="N27" s="20" t="n">
        <v>0.13839465</v>
      </c>
      <c r="O27" s="18" t="s">
        <v>182</v>
      </c>
      <c r="P27" s="20" t="s">
        <v>182</v>
      </c>
      <c r="Q27" s="18" t="n">
        <v>0</v>
      </c>
      <c r="R27" s="20" t="n">
        <v>0</v>
      </c>
      <c r="S27" s="18" t="n">
        <v>0</v>
      </c>
      <c r="T27" s="20" t="n">
        <v>0</v>
      </c>
      <c r="U27" s="18" t="n">
        <v>12.56239836</v>
      </c>
      <c r="V27" s="20" t="n">
        <v>0.39932983</v>
      </c>
    </row>
    <row r="28" spans="1:22">
      <c r="A28" s="15" t="s">
        <v>203</v>
      </c>
      <c r="B28" s="17" t="n">
        <v>7568</v>
      </c>
      <c r="C28" s="18">
        <f>(173.0/B28*100)</f>
        <v/>
      </c>
      <c r="D28" s="19" t="n">
        <v>7395</v>
      </c>
      <c r="E28" s="18" t="n">
        <v>14.4064781</v>
      </c>
      <c r="F28" s="20" t="n">
        <v>0.54920122</v>
      </c>
      <c r="G28" s="18" t="n">
        <v>27.96921892</v>
      </c>
      <c r="H28" s="20" t="n">
        <v>0.58527153</v>
      </c>
      <c r="I28" s="18" t="n">
        <v>43.79286871</v>
      </c>
      <c r="J28" s="20" t="n">
        <v>0.63269994</v>
      </c>
      <c r="K28" s="18" t="n">
        <v>9.013924210000001</v>
      </c>
      <c r="L28" s="20" t="n">
        <v>0.42311686</v>
      </c>
      <c r="M28" s="18" t="n">
        <v>2.27418243</v>
      </c>
      <c r="N28" s="20" t="n">
        <v>0.3326811</v>
      </c>
      <c r="O28" s="18" t="s">
        <v>182</v>
      </c>
      <c r="P28" s="20" t="s">
        <v>182</v>
      </c>
      <c r="Q28" s="18" t="n">
        <v>0</v>
      </c>
      <c r="R28" s="20" t="n">
        <v>0</v>
      </c>
      <c r="S28" s="18" t="n">
        <v>0</v>
      </c>
      <c r="T28" s="20" t="n">
        <v>0</v>
      </c>
      <c r="U28" s="18" t="n">
        <v>2.54332764</v>
      </c>
      <c r="V28" s="20" t="n">
        <v>0.4644919</v>
      </c>
    </row>
    <row r="29" spans="1:22">
      <c r="A29" s="15" t="s">
        <v>204</v>
      </c>
      <c r="B29" s="17" t="n">
        <v>5385</v>
      </c>
      <c r="C29" s="18">
        <f>(37.0/B29*100)</f>
        <v/>
      </c>
      <c r="D29" s="19" t="n">
        <v>5348</v>
      </c>
      <c r="E29" s="18" t="n">
        <v>10.95009617</v>
      </c>
      <c r="F29" s="20" t="n">
        <v>0.44840197</v>
      </c>
      <c r="G29" s="18" t="n">
        <v>37.92460304</v>
      </c>
      <c r="H29" s="20" t="n">
        <v>0.77689388</v>
      </c>
      <c r="I29" s="18" t="n">
        <v>37.95044102</v>
      </c>
      <c r="J29" s="20" t="n">
        <v>0.79393148</v>
      </c>
      <c r="K29" s="18" t="n">
        <v>8.34916817</v>
      </c>
      <c r="L29" s="20" t="n">
        <v>0.49946177</v>
      </c>
      <c r="M29" s="18" t="n">
        <v>0.11230563</v>
      </c>
      <c r="N29" s="20" t="n">
        <v>0.03615354</v>
      </c>
      <c r="O29" s="18" t="s">
        <v>182</v>
      </c>
      <c r="P29" s="20" t="s">
        <v>182</v>
      </c>
      <c r="Q29" s="18" t="n">
        <v>2.76962022</v>
      </c>
      <c r="R29" s="20" t="n">
        <v>0.2415476</v>
      </c>
      <c r="S29" s="18" t="n">
        <v>0</v>
      </c>
      <c r="T29" s="20" t="n">
        <v>0</v>
      </c>
      <c r="U29" s="18" t="n">
        <v>1.94376576</v>
      </c>
      <c r="V29" s="20" t="n">
        <v>0.23919092</v>
      </c>
    </row>
    <row r="30" spans="1:22">
      <c r="A30" s="15" t="s">
        <v>205</v>
      </c>
      <c r="B30" s="17" t="n">
        <v>4520</v>
      </c>
      <c r="C30" s="18">
        <f>(682.0/B30*100)</f>
        <v/>
      </c>
      <c r="D30" s="19" t="n">
        <v>3838</v>
      </c>
      <c r="E30" s="18" t="n">
        <v>8.16525747</v>
      </c>
      <c r="F30" s="20" t="n">
        <v>0.44508674</v>
      </c>
      <c r="G30" s="18" t="n">
        <v>30.29338253</v>
      </c>
      <c r="H30" s="20" t="n">
        <v>0.92522846</v>
      </c>
      <c r="I30" s="18" t="n">
        <v>40.90172344</v>
      </c>
      <c r="J30" s="20" t="n">
        <v>0.88968739</v>
      </c>
      <c r="K30" s="18" t="n">
        <v>11.69221632</v>
      </c>
      <c r="L30" s="20" t="n">
        <v>0.54307124</v>
      </c>
      <c r="M30" s="18" t="n">
        <v>0.82928337</v>
      </c>
      <c r="N30" s="20" t="n">
        <v>0.16049444</v>
      </c>
      <c r="O30" s="18" t="s">
        <v>182</v>
      </c>
      <c r="P30" s="20" t="s">
        <v>182</v>
      </c>
      <c r="Q30" s="18" t="n">
        <v>0</v>
      </c>
      <c r="R30" s="20" t="n">
        <v>0</v>
      </c>
      <c r="S30" s="18" t="n">
        <v>0</v>
      </c>
      <c r="T30" s="20" t="n">
        <v>0</v>
      </c>
      <c r="U30" s="18" t="n">
        <v>8.118136870000001</v>
      </c>
      <c r="V30" s="20" t="n">
        <v>0.7690253500000001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(20.0/B32*100)</f>
        <v/>
      </c>
      <c r="D32" s="19" t="n">
        <v>4458</v>
      </c>
      <c r="E32" s="18" t="n">
        <v>8.0009274</v>
      </c>
      <c r="F32" s="20" t="n">
        <v>0.43130119</v>
      </c>
      <c r="G32" s="18" t="n">
        <v>26.01700202</v>
      </c>
      <c r="H32" s="20" t="n">
        <v>0.60242405</v>
      </c>
      <c r="I32" s="18" t="n">
        <v>49.37659256</v>
      </c>
      <c r="J32" s="20" t="n">
        <v>0.89534593</v>
      </c>
      <c r="K32" s="18" t="n">
        <v>13.40275484</v>
      </c>
      <c r="L32" s="20" t="n">
        <v>0.60337912</v>
      </c>
      <c r="M32" s="18" t="n">
        <v>0.34554002</v>
      </c>
      <c r="N32" s="20" t="n">
        <v>0.08417808</v>
      </c>
      <c r="O32" s="18" t="s">
        <v>182</v>
      </c>
      <c r="P32" s="20" t="s">
        <v>182</v>
      </c>
      <c r="Q32" s="18" t="n">
        <v>0</v>
      </c>
      <c r="R32" s="20" t="n">
        <v>0</v>
      </c>
      <c r="S32" s="18" t="n">
        <v>0</v>
      </c>
      <c r="T32" s="20" t="n">
        <v>0</v>
      </c>
      <c r="U32" s="18" t="n">
        <v>2.85718316</v>
      </c>
      <c r="V32" s="20" t="n">
        <v>0.32757077</v>
      </c>
    </row>
    <row r="33" spans="1:22">
      <c r="A33" s="15" t="s">
        <v>208</v>
      </c>
      <c r="B33" s="17" t="n">
        <v>7325</v>
      </c>
      <c r="C33" s="18">
        <f>(274.0/B33*100)</f>
        <v/>
      </c>
      <c r="D33" s="19" t="n">
        <v>7051</v>
      </c>
      <c r="E33" s="18" t="n">
        <v>9.118066450000001</v>
      </c>
      <c r="F33" s="20" t="n">
        <v>0.47462239</v>
      </c>
      <c r="G33" s="18" t="n">
        <v>28.15917979</v>
      </c>
      <c r="H33" s="20" t="n">
        <v>0.67013077</v>
      </c>
      <c r="I33" s="18" t="n">
        <v>46.02141167</v>
      </c>
      <c r="J33" s="20" t="n">
        <v>0.7083686</v>
      </c>
      <c r="K33" s="18" t="n">
        <v>13.34595895</v>
      </c>
      <c r="L33" s="20" t="n">
        <v>0.46853257</v>
      </c>
      <c r="M33" s="18" t="n">
        <v>0.23242161</v>
      </c>
      <c r="N33" s="20" t="n">
        <v>0.06136235</v>
      </c>
      <c r="O33" s="18" t="s">
        <v>182</v>
      </c>
      <c r="P33" s="20" t="s">
        <v>182</v>
      </c>
      <c r="Q33" s="18" t="n">
        <v>0</v>
      </c>
      <c r="R33" s="20" t="n">
        <v>0</v>
      </c>
      <c r="S33" s="18" t="n">
        <v>0</v>
      </c>
      <c r="T33" s="20" t="n">
        <v>0</v>
      </c>
      <c r="U33" s="18" t="n">
        <v>3.12296154</v>
      </c>
      <c r="V33" s="20" t="n">
        <v>0.33575056</v>
      </c>
    </row>
    <row r="34" spans="1:22">
      <c r="A34" s="15" t="s">
        <v>209</v>
      </c>
      <c r="B34" s="17" t="n">
        <v>6350</v>
      </c>
      <c r="C34" s="18">
        <f>(117.0/B34*100)</f>
        <v/>
      </c>
      <c r="D34" s="19" t="n">
        <v>6233</v>
      </c>
      <c r="E34" s="18" t="n">
        <v>12.62648365</v>
      </c>
      <c r="F34" s="20" t="n">
        <v>0.48555165</v>
      </c>
      <c r="G34" s="18" t="n">
        <v>37.39588905</v>
      </c>
      <c r="H34" s="20" t="n">
        <v>0.87591611</v>
      </c>
      <c r="I34" s="18" t="n">
        <v>31.68043073</v>
      </c>
      <c r="J34" s="20" t="n">
        <v>0.66359121</v>
      </c>
      <c r="K34" s="18" t="n">
        <v>8.107043129999999</v>
      </c>
      <c r="L34" s="20" t="n">
        <v>0.38421784</v>
      </c>
      <c r="M34" s="18" t="n">
        <v>1.1725506</v>
      </c>
      <c r="N34" s="20" t="n">
        <v>0.13887426</v>
      </c>
      <c r="O34" s="18" t="s">
        <v>182</v>
      </c>
      <c r="P34" s="20" t="s">
        <v>182</v>
      </c>
      <c r="Q34" s="18" t="n">
        <v>2.59325449</v>
      </c>
      <c r="R34" s="20" t="n">
        <v>0.53770261</v>
      </c>
      <c r="S34" s="18" t="n">
        <v>0</v>
      </c>
      <c r="T34" s="20" t="n">
        <v>0</v>
      </c>
      <c r="U34" s="18" t="n">
        <v>6.42434835</v>
      </c>
      <c r="V34" s="20" t="n">
        <v>0.58616191</v>
      </c>
    </row>
    <row r="35" spans="1:22">
      <c r="A35" s="15" t="s">
        <v>210</v>
      </c>
      <c r="B35" s="17" t="n">
        <v>6406</v>
      </c>
      <c r="C35" s="18">
        <f>(105.0/B35*100)</f>
        <v/>
      </c>
      <c r="D35" s="19" t="n">
        <v>6301</v>
      </c>
      <c r="E35" s="18" t="n">
        <v>13.11484845</v>
      </c>
      <c r="F35" s="20" t="n">
        <v>0.49598598</v>
      </c>
      <c r="G35" s="18" t="n">
        <v>39.63228474</v>
      </c>
      <c r="H35" s="20" t="n">
        <v>0.70708971</v>
      </c>
      <c r="I35" s="18" t="n">
        <v>32.09067775</v>
      </c>
      <c r="J35" s="20" t="n">
        <v>0.64220318</v>
      </c>
      <c r="K35" s="18" t="n">
        <v>9.19216658</v>
      </c>
      <c r="L35" s="20" t="n">
        <v>0.51815598</v>
      </c>
      <c r="M35" s="18" t="n">
        <v>0.53157538</v>
      </c>
      <c r="N35" s="20" t="n">
        <v>0.09360739</v>
      </c>
      <c r="O35" s="18" t="s">
        <v>182</v>
      </c>
      <c r="P35" s="20" t="s">
        <v>182</v>
      </c>
      <c r="Q35" s="18" t="n">
        <v>1.04834758</v>
      </c>
      <c r="R35" s="20" t="n">
        <v>0.05730371</v>
      </c>
      <c r="S35" s="18" t="n">
        <v>0</v>
      </c>
      <c r="T35" s="20" t="n">
        <v>0</v>
      </c>
      <c r="U35" s="18" t="n">
        <v>4.39009952</v>
      </c>
      <c r="V35" s="20" t="n">
        <v>0.22317155</v>
      </c>
    </row>
    <row r="36" spans="1:22">
      <c r="A36" s="15" t="s">
        <v>211</v>
      </c>
      <c r="B36" s="17" t="n">
        <v>6736</v>
      </c>
      <c r="C36" s="18">
        <f>(109.0/B36*100)</f>
        <v/>
      </c>
      <c r="D36" s="19" t="n">
        <v>6627</v>
      </c>
      <c r="E36" s="18" t="n">
        <v>13.24312125</v>
      </c>
      <c r="F36" s="20" t="n">
        <v>0.47507278</v>
      </c>
      <c r="G36" s="18" t="n">
        <v>34.6225232</v>
      </c>
      <c r="H36" s="20" t="n">
        <v>0.6548961599999999</v>
      </c>
      <c r="I36" s="18" t="n">
        <v>34.37258244</v>
      </c>
      <c r="J36" s="20" t="n">
        <v>0.67304597</v>
      </c>
      <c r="K36" s="18" t="n">
        <v>12.30669047</v>
      </c>
      <c r="L36" s="20" t="n">
        <v>0.49499101</v>
      </c>
      <c r="M36" s="18" t="n">
        <v>0.41963521</v>
      </c>
      <c r="N36" s="20" t="n">
        <v>0.08208065</v>
      </c>
      <c r="O36" s="18" t="s">
        <v>182</v>
      </c>
      <c r="P36" s="20" t="s">
        <v>182</v>
      </c>
      <c r="Q36" s="18" t="n">
        <v>0</v>
      </c>
      <c r="R36" s="20" t="n">
        <v>0</v>
      </c>
      <c r="S36" s="18" t="n">
        <v>0</v>
      </c>
      <c r="T36" s="20" t="n">
        <v>0</v>
      </c>
      <c r="U36" s="18" t="n">
        <v>5.03544743</v>
      </c>
      <c r="V36" s="20" t="n">
        <v>0.40901491</v>
      </c>
    </row>
    <row r="37" spans="1:22">
      <c r="A37" s="15" t="s">
        <v>212</v>
      </c>
      <c r="B37" s="17" t="n">
        <v>5458</v>
      </c>
      <c r="C37" s="18">
        <f>(382.0/B37*100)</f>
        <v/>
      </c>
      <c r="D37" s="19" t="n">
        <v>5076</v>
      </c>
      <c r="E37" s="18" t="n">
        <v>7.30259484</v>
      </c>
      <c r="F37" s="20" t="n">
        <v>0.38295105</v>
      </c>
      <c r="G37" s="18" t="n">
        <v>20.38100331</v>
      </c>
      <c r="H37" s="20" t="n">
        <v>0.6369932</v>
      </c>
      <c r="I37" s="18" t="n">
        <v>41.21114118</v>
      </c>
      <c r="J37" s="20" t="n">
        <v>0.9729626</v>
      </c>
      <c r="K37" s="18" t="n">
        <v>18.50057207</v>
      </c>
      <c r="L37" s="20" t="n">
        <v>0.70362958</v>
      </c>
      <c r="M37" s="18" t="n">
        <v>0.80523029</v>
      </c>
      <c r="N37" s="20" t="n">
        <v>0.14276256</v>
      </c>
      <c r="O37" s="18" t="s">
        <v>182</v>
      </c>
      <c r="P37" s="20" t="s">
        <v>182</v>
      </c>
      <c r="Q37" s="18" t="n">
        <v>0</v>
      </c>
      <c r="R37" s="20" t="n">
        <v>0</v>
      </c>
      <c r="S37" s="18" t="n">
        <v>0</v>
      </c>
      <c r="T37" s="20" t="n">
        <v>0</v>
      </c>
      <c r="U37" s="18" t="n">
        <v>11.79945832</v>
      </c>
      <c r="V37" s="20" t="n">
        <v>1.01317212</v>
      </c>
    </row>
    <row r="38" spans="1:22">
      <c r="A38" s="15" t="s">
        <v>213</v>
      </c>
      <c r="B38" s="17" t="n">
        <v>5860</v>
      </c>
      <c r="C38" s="18">
        <f>(83.0/B38*100)</f>
        <v/>
      </c>
      <c r="D38" s="19" t="n">
        <v>5777</v>
      </c>
      <c r="E38" s="18" t="n">
        <v>15.86198219</v>
      </c>
      <c r="F38" s="20" t="n">
        <v>0.59099447</v>
      </c>
      <c r="G38" s="18" t="n">
        <v>29.70197168</v>
      </c>
      <c r="H38" s="20" t="n">
        <v>0.86520461</v>
      </c>
      <c r="I38" s="18" t="n">
        <v>31.44578137</v>
      </c>
      <c r="J38" s="20" t="n">
        <v>0.77319251</v>
      </c>
      <c r="K38" s="18" t="n">
        <v>12.82417685</v>
      </c>
      <c r="L38" s="20" t="n">
        <v>0.52218709</v>
      </c>
      <c r="M38" s="18" t="n">
        <v>0.64067503</v>
      </c>
      <c r="N38" s="20" t="n">
        <v>0.12688266</v>
      </c>
      <c r="O38" s="18" t="s">
        <v>182</v>
      </c>
      <c r="P38" s="20" t="s">
        <v>182</v>
      </c>
      <c r="Q38" s="18" t="n">
        <v>0</v>
      </c>
      <c r="R38" s="20" t="n">
        <v>0</v>
      </c>
      <c r="S38" s="18" t="n">
        <v>0</v>
      </c>
      <c r="T38" s="20" t="n">
        <v>0</v>
      </c>
      <c r="U38" s="18" t="n">
        <v>9.52541289</v>
      </c>
      <c r="V38" s="20" t="n">
        <v>0.73947607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(5704.0/B40*100)</f>
        <v/>
      </c>
      <c r="D40" s="19" t="n">
        <v>8453</v>
      </c>
      <c r="E40" s="18" t="n">
        <v>7.02881492</v>
      </c>
      <c r="F40" s="20" t="n">
        <v>0.39036033</v>
      </c>
      <c r="G40" s="18" t="n">
        <v>26.31798379</v>
      </c>
      <c r="H40" s="20" t="n">
        <v>0.66273738</v>
      </c>
      <c r="I40" s="18" t="n">
        <v>37.59994969</v>
      </c>
      <c r="J40" s="20" t="n">
        <v>0.84964174</v>
      </c>
      <c r="K40" s="18" t="n">
        <v>12.58417918</v>
      </c>
      <c r="L40" s="20" t="n">
        <v>0.53789209</v>
      </c>
      <c r="M40" s="18" t="n">
        <v>0.41619769</v>
      </c>
      <c r="N40" s="20" t="n">
        <v>0.096733</v>
      </c>
      <c r="O40" s="18" t="s">
        <v>182</v>
      </c>
      <c r="P40" s="20" t="s">
        <v>182</v>
      </c>
      <c r="Q40" s="18" t="n">
        <v>9.05802145</v>
      </c>
      <c r="R40" s="20" t="n">
        <v>0.20234589</v>
      </c>
      <c r="S40" s="18" t="n">
        <v>0</v>
      </c>
      <c r="T40" s="20" t="n">
        <v>0</v>
      </c>
      <c r="U40" s="18" t="n">
        <v>6.99485328</v>
      </c>
      <c r="V40" s="20" t="n">
        <v>0.92196572</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(3063.0/B46*100)</f>
        <v/>
      </c>
      <c r="D46" s="19" t="n">
        <v>20078</v>
      </c>
      <c r="E46" s="18" t="n">
        <v>3.99625923</v>
      </c>
      <c r="F46" s="20" t="n">
        <v>0.19042936</v>
      </c>
      <c r="G46" s="18" t="n">
        <v>13.97300229</v>
      </c>
      <c r="H46" s="20" t="n">
        <v>0.44184854</v>
      </c>
      <c r="I46" s="18" t="n">
        <v>29.95956083</v>
      </c>
      <c r="J46" s="20" t="n">
        <v>0.78430011</v>
      </c>
      <c r="K46" s="18" t="n">
        <v>10.22087997</v>
      </c>
      <c r="L46" s="20" t="n">
        <v>0.37727178</v>
      </c>
      <c r="M46" s="18" t="n">
        <v>1.15216435</v>
      </c>
      <c r="N46" s="20" t="n">
        <v>0.10252919</v>
      </c>
      <c r="O46" s="18" t="s">
        <v>182</v>
      </c>
      <c r="P46" s="20" t="s">
        <v>182</v>
      </c>
      <c r="Q46" s="18" t="n">
        <v>0</v>
      </c>
      <c r="R46" s="20" t="n">
        <v>0</v>
      </c>
      <c r="S46" s="18" t="n">
        <v>0</v>
      </c>
      <c r="T46" s="20" t="n">
        <v>0</v>
      </c>
      <c r="U46" s="18" t="n">
        <v>40.69813333</v>
      </c>
      <c r="V46" s="20" t="n">
        <v>1.32254531</v>
      </c>
    </row>
    <row r="47" spans="1:22">
      <c r="A47" s="15" t="s">
        <v>222</v>
      </c>
      <c r="B47" s="17" t="n">
        <v>5928</v>
      </c>
      <c r="C47" s="18">
        <f>(293.0/B47*100)</f>
        <v/>
      </c>
      <c r="D47" s="19" t="n">
        <v>5635</v>
      </c>
      <c r="E47" s="18" t="n">
        <v>9.356962709999999</v>
      </c>
      <c r="F47" s="20" t="n">
        <v>0.42851619</v>
      </c>
      <c r="G47" s="18" t="n">
        <v>24.60351245</v>
      </c>
      <c r="H47" s="20" t="n">
        <v>0.72184932</v>
      </c>
      <c r="I47" s="18" t="n">
        <v>37.1659939</v>
      </c>
      <c r="J47" s="20" t="n">
        <v>0.8396266</v>
      </c>
      <c r="K47" s="18" t="n">
        <v>11.08870061</v>
      </c>
      <c r="L47" s="20" t="n">
        <v>0.53771685</v>
      </c>
      <c r="M47" s="18" t="n">
        <v>1.47277328</v>
      </c>
      <c r="N47" s="20" t="n">
        <v>0.19231739</v>
      </c>
      <c r="O47" s="18" t="s">
        <v>182</v>
      </c>
      <c r="P47" s="20" t="s">
        <v>182</v>
      </c>
      <c r="Q47" s="18" t="n">
        <v>0</v>
      </c>
      <c r="R47" s="20" t="n">
        <v>0</v>
      </c>
      <c r="S47" s="18" t="n">
        <v>0</v>
      </c>
      <c r="T47" s="20" t="n">
        <v>0</v>
      </c>
      <c r="U47" s="18" t="n">
        <v>16.31205704</v>
      </c>
      <c r="V47" s="20" t="n">
        <v>1.08668148</v>
      </c>
    </row>
    <row r="48" spans="1:22">
      <c r="A48" s="15" t="s">
        <v>223</v>
      </c>
      <c r="B48" s="17" t="n">
        <v>9841</v>
      </c>
      <c r="C48" s="18">
        <f>(19.0/B48*100)</f>
        <v/>
      </c>
      <c r="D48" s="19" t="n">
        <v>9822</v>
      </c>
      <c r="E48" s="18" t="n">
        <v>4.89762384</v>
      </c>
      <c r="F48" s="20" t="n">
        <v>0.30149216</v>
      </c>
      <c r="G48" s="18" t="n">
        <v>20.65631077</v>
      </c>
      <c r="H48" s="20" t="n">
        <v>0.68149311</v>
      </c>
      <c r="I48" s="18" t="n">
        <v>57.38833037</v>
      </c>
      <c r="J48" s="20" t="n">
        <v>0.87019356</v>
      </c>
      <c r="K48" s="18" t="n">
        <v>13.42337106</v>
      </c>
      <c r="L48" s="20" t="n">
        <v>0.53616725</v>
      </c>
      <c r="M48" s="18" t="n">
        <v>2.15559195</v>
      </c>
      <c r="N48" s="20" t="n">
        <v>0.33339127</v>
      </c>
      <c r="O48" s="18" t="s">
        <v>182</v>
      </c>
      <c r="P48" s="20" t="s">
        <v>182</v>
      </c>
      <c r="Q48" s="18" t="n">
        <v>0</v>
      </c>
      <c r="R48" s="20" t="n">
        <v>0</v>
      </c>
      <c r="S48" s="18" t="n">
        <v>0</v>
      </c>
      <c r="T48" s="20" t="n">
        <v>0</v>
      </c>
      <c r="U48" s="18" t="n">
        <v>1.478772</v>
      </c>
      <c r="V48" s="20" t="n">
        <v>0.43802713</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(1296.0/B50*100)</f>
        <v/>
      </c>
      <c r="D50" s="19" t="n">
        <v>10499</v>
      </c>
      <c r="E50" s="18" t="n">
        <v>12.0168008</v>
      </c>
      <c r="F50" s="20" t="n">
        <v>0.56153942</v>
      </c>
      <c r="G50" s="18" t="n">
        <v>28.65088849</v>
      </c>
      <c r="H50" s="20" t="n">
        <v>0.6606177</v>
      </c>
      <c r="I50" s="18" t="n">
        <v>40.06006272</v>
      </c>
      <c r="J50" s="20" t="n">
        <v>0.83898818</v>
      </c>
      <c r="K50" s="18" t="n">
        <v>9.22935217</v>
      </c>
      <c r="L50" s="20" t="n">
        <v>0.36751576</v>
      </c>
      <c r="M50" s="18" t="n">
        <v>1.7816409</v>
      </c>
      <c r="N50" s="20" t="n">
        <v>0.26943337</v>
      </c>
      <c r="O50" s="18" t="s">
        <v>182</v>
      </c>
      <c r="P50" s="20" t="s">
        <v>182</v>
      </c>
      <c r="Q50" s="18" t="n">
        <v>0</v>
      </c>
      <c r="R50" s="20" t="n">
        <v>0</v>
      </c>
      <c r="S50" s="18" t="n">
        <v>0</v>
      </c>
      <c r="T50" s="20" t="n">
        <v>0</v>
      </c>
      <c r="U50" s="18" t="n">
        <v>8.261254920000001</v>
      </c>
      <c r="V50" s="20" t="n">
        <v>0.73337861</v>
      </c>
    </row>
    <row r="51" spans="1:22">
      <c r="A51" s="15" t="s">
        <v>226</v>
      </c>
      <c r="B51" s="17" t="n">
        <v>6866</v>
      </c>
      <c r="C51" s="18">
        <f>(115.0/B51*100)</f>
        <v/>
      </c>
      <c r="D51" s="19" t="n">
        <v>6751</v>
      </c>
      <c r="E51" s="18" t="n">
        <v>13.16023532</v>
      </c>
      <c r="F51" s="20" t="n">
        <v>0.46625216</v>
      </c>
      <c r="G51" s="18" t="n">
        <v>19.43749974</v>
      </c>
      <c r="H51" s="20" t="n">
        <v>0.58727848</v>
      </c>
      <c r="I51" s="18" t="n">
        <v>30.90311954</v>
      </c>
      <c r="J51" s="20" t="n">
        <v>0.89898916</v>
      </c>
      <c r="K51" s="18" t="n">
        <v>12.67454934</v>
      </c>
      <c r="L51" s="20" t="n">
        <v>0.5275484</v>
      </c>
      <c r="M51" s="18" t="n">
        <v>0.58288395</v>
      </c>
      <c r="N51" s="20" t="n">
        <v>0.1010142</v>
      </c>
      <c r="O51" s="18" t="s">
        <v>182</v>
      </c>
      <c r="P51" s="20" t="s">
        <v>182</v>
      </c>
      <c r="Q51" s="18" t="n">
        <v>10.57927358</v>
      </c>
      <c r="R51" s="20" t="n">
        <v>0.61243001</v>
      </c>
      <c r="S51" s="18" t="n">
        <v>0</v>
      </c>
      <c r="T51" s="20" t="n">
        <v>0</v>
      </c>
      <c r="U51" s="18" t="n">
        <v>12.66243854</v>
      </c>
      <c r="V51" s="20" t="n">
        <v>1.40376229</v>
      </c>
    </row>
    <row r="52" spans="1:22">
      <c r="A52" s="15" t="s">
        <v>227</v>
      </c>
      <c r="B52" s="17" t="n">
        <v>5809</v>
      </c>
      <c r="C52" s="18">
        <f>(131.0/B52*100)</f>
        <v/>
      </c>
      <c r="D52" s="19" t="n">
        <v>5678</v>
      </c>
      <c r="E52" s="18" t="n">
        <v>12.30798666</v>
      </c>
      <c r="F52" s="20" t="n">
        <v>0.42790438</v>
      </c>
      <c r="G52" s="18" t="n">
        <v>27.6783672</v>
      </c>
      <c r="H52" s="20" t="n">
        <v>0.66829172</v>
      </c>
      <c r="I52" s="18" t="n">
        <v>41.57630897</v>
      </c>
      <c r="J52" s="20" t="n">
        <v>0.63412009</v>
      </c>
      <c r="K52" s="18" t="n">
        <v>12.63681108</v>
      </c>
      <c r="L52" s="20" t="n">
        <v>0.43629246</v>
      </c>
      <c r="M52" s="18" t="n">
        <v>0.34127969</v>
      </c>
      <c r="N52" s="20" t="n">
        <v>0.08861005</v>
      </c>
      <c r="O52" s="18" t="s">
        <v>182</v>
      </c>
      <c r="P52" s="20" t="s">
        <v>182</v>
      </c>
      <c r="Q52" s="18" t="n">
        <v>0</v>
      </c>
      <c r="R52" s="20" t="n">
        <v>0</v>
      </c>
      <c r="S52" s="18" t="n">
        <v>0</v>
      </c>
      <c r="T52" s="20" t="n">
        <v>0</v>
      </c>
      <c r="U52" s="18" t="n">
        <v>5.45924639</v>
      </c>
      <c r="V52" s="20" t="n">
        <v>0.49752784</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(560.0/B54*100)</f>
        <v/>
      </c>
      <c r="D54" s="19" t="n">
        <v>4180</v>
      </c>
      <c r="E54" s="18" t="n">
        <v>10.85496909</v>
      </c>
      <c r="F54" s="20" t="n">
        <v>0.57152591</v>
      </c>
      <c r="G54" s="18" t="n">
        <v>14.72624734</v>
      </c>
      <c r="H54" s="20" t="n">
        <v>0.73212444</v>
      </c>
      <c r="I54" s="18" t="n">
        <v>38.23482973</v>
      </c>
      <c r="J54" s="20" t="n">
        <v>1.01681016</v>
      </c>
      <c r="K54" s="18" t="n">
        <v>18.74002326</v>
      </c>
      <c r="L54" s="20" t="n">
        <v>0.87008042</v>
      </c>
      <c r="M54" s="18" t="n">
        <v>3.42426643</v>
      </c>
      <c r="N54" s="20" t="n">
        <v>0.33025922</v>
      </c>
      <c r="O54" s="18" t="s">
        <v>182</v>
      </c>
      <c r="P54" s="20" t="s">
        <v>182</v>
      </c>
      <c r="Q54" s="18" t="n">
        <v>0</v>
      </c>
      <c r="R54" s="20" t="n">
        <v>0</v>
      </c>
      <c r="S54" s="18" t="n">
        <v>0</v>
      </c>
      <c r="T54" s="20" t="n">
        <v>0</v>
      </c>
      <c r="U54" s="18" t="n">
        <v>14.01966414</v>
      </c>
      <c r="V54" s="20" t="n">
        <v>1.14336692</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4.65269955</v>
      </c>
      <c r="F56" s="20" t="n">
        <v>0.31791664</v>
      </c>
      <c r="G56" s="18" t="n">
        <v>15.54368187</v>
      </c>
      <c r="H56" s="20" t="n">
        <v>0.50406415</v>
      </c>
      <c r="I56" s="18" t="n">
        <v>61.11324788</v>
      </c>
      <c r="J56" s="20" t="n">
        <v>0.79973861</v>
      </c>
      <c r="K56" s="18" t="n">
        <v>16.58471944</v>
      </c>
      <c r="L56" s="20" t="n">
        <v>0.61212925</v>
      </c>
      <c r="M56" s="18" t="n">
        <v>0.86031267</v>
      </c>
      <c r="N56" s="20" t="n">
        <v>0.13753162</v>
      </c>
      <c r="O56" s="18" t="s">
        <v>182</v>
      </c>
      <c r="P56" s="20" t="s">
        <v>182</v>
      </c>
      <c r="Q56" s="18" t="n">
        <v>0</v>
      </c>
      <c r="R56" s="20" t="n">
        <v>0</v>
      </c>
      <c r="S56" s="18" t="n">
        <v>0</v>
      </c>
      <c r="T56" s="20" t="n">
        <v>0</v>
      </c>
      <c r="U56" s="18" t="n">
        <v>1.24533859</v>
      </c>
      <c r="V56" s="20" t="n">
        <v>0.25306282</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(287.0/B61*100)</f>
        <v/>
      </c>
      <c r="D61" s="19" t="n">
        <v>6238</v>
      </c>
      <c r="E61" s="18" t="n">
        <v>14.46839432</v>
      </c>
      <c r="F61" s="20" t="n">
        <v>0.5807725500000001</v>
      </c>
      <c r="G61" s="18" t="n">
        <v>24.88149256</v>
      </c>
      <c r="H61" s="20" t="n">
        <v>0.56125895</v>
      </c>
      <c r="I61" s="18" t="n">
        <v>37.33625101</v>
      </c>
      <c r="J61" s="20" t="n">
        <v>0.78962789</v>
      </c>
      <c r="K61" s="18" t="n">
        <v>17.37352918</v>
      </c>
      <c r="L61" s="20" t="n">
        <v>0.55764966</v>
      </c>
      <c r="M61" s="18" t="n">
        <v>1.11847231</v>
      </c>
      <c r="N61" s="20" t="n">
        <v>0.15933529</v>
      </c>
      <c r="O61" s="18" t="s">
        <v>182</v>
      </c>
      <c r="P61" s="20" t="s">
        <v>182</v>
      </c>
      <c r="Q61" s="18" t="n">
        <v>0</v>
      </c>
      <c r="R61" s="20" t="n">
        <v>0</v>
      </c>
      <c r="S61" s="18" t="n">
        <v>0</v>
      </c>
      <c r="T61" s="20" t="n">
        <v>0</v>
      </c>
      <c r="U61" s="18" t="n">
        <v>4.82186061</v>
      </c>
      <c r="V61" s="20" t="n">
        <v>0.6273867400000001</v>
      </c>
    </row>
    <row r="62" spans="1:22">
      <c r="A62" s="15" t="s">
        <v>237</v>
      </c>
      <c r="B62" s="17" t="n">
        <v>4476</v>
      </c>
      <c r="C62" s="18">
        <f>(5.0/B62*100)</f>
        <v/>
      </c>
      <c r="D62" s="19" t="n">
        <v>4471</v>
      </c>
      <c r="E62" s="18" t="n">
        <v>6.08547416</v>
      </c>
      <c r="F62" s="20" t="n">
        <v>0.33360663</v>
      </c>
      <c r="G62" s="18" t="n">
        <v>34.41314825</v>
      </c>
      <c r="H62" s="20" t="n">
        <v>0.69040057</v>
      </c>
      <c r="I62" s="18" t="n">
        <v>47.87032263</v>
      </c>
      <c r="J62" s="20" t="n">
        <v>0.74979718</v>
      </c>
      <c r="K62" s="18" t="n">
        <v>10.5764093</v>
      </c>
      <c r="L62" s="20" t="n">
        <v>0.54916133</v>
      </c>
      <c r="M62" s="18" t="n">
        <v>0.58527585</v>
      </c>
      <c r="N62" s="20" t="n">
        <v>0.13101018</v>
      </c>
      <c r="O62" s="18" t="s">
        <v>182</v>
      </c>
      <c r="P62" s="20" t="s">
        <v>182</v>
      </c>
      <c r="Q62" s="18" t="n">
        <v>0</v>
      </c>
      <c r="R62" s="20" t="n">
        <v>0</v>
      </c>
      <c r="S62" s="18" t="n">
        <v>0</v>
      </c>
      <c r="T62" s="20" t="n">
        <v>0</v>
      </c>
      <c r="U62" s="18" t="n">
        <v>0.46936981</v>
      </c>
      <c r="V62" s="20" t="n">
        <v>0.10269735</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(941.0/B67*100)</f>
        <v/>
      </c>
      <c r="D67" s="19" t="n">
        <v>6030</v>
      </c>
      <c r="E67" s="18" t="n">
        <v>6.09198096</v>
      </c>
      <c r="F67" s="20" t="n">
        <v>0.37281955</v>
      </c>
      <c r="G67" s="18" t="n">
        <v>23.02956988</v>
      </c>
      <c r="H67" s="20" t="n">
        <v>0.56876689</v>
      </c>
      <c r="I67" s="18" t="n">
        <v>51.00116185</v>
      </c>
      <c r="J67" s="20" t="n">
        <v>0.68896765</v>
      </c>
      <c r="K67" s="18" t="n">
        <v>11.28796872</v>
      </c>
      <c r="L67" s="20" t="n">
        <v>0.44462574</v>
      </c>
      <c r="M67" s="18" t="n">
        <v>4.8503665</v>
      </c>
      <c r="N67" s="20" t="n">
        <v>0.39773004</v>
      </c>
      <c r="O67" s="18" t="s">
        <v>182</v>
      </c>
      <c r="P67" s="20" t="s">
        <v>182</v>
      </c>
      <c r="Q67" s="18" t="n">
        <v>0</v>
      </c>
      <c r="R67" s="20" t="n">
        <v>0</v>
      </c>
      <c r="S67" s="18" t="n">
        <v>0</v>
      </c>
      <c r="T67" s="20" t="n">
        <v>0</v>
      </c>
      <c r="U67" s="18" t="n">
        <v>3.73895209</v>
      </c>
      <c r="V67" s="20" t="n">
        <v>0.27944823</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5.29344487</v>
      </c>
      <c r="F70" s="20" t="n">
        <v>0.33946793</v>
      </c>
      <c r="G70" s="18" t="n">
        <v>25.03138577</v>
      </c>
      <c r="H70" s="20" t="n">
        <v>0.67959029</v>
      </c>
      <c r="I70" s="18" t="n">
        <v>51.79314062</v>
      </c>
      <c r="J70" s="20" t="n">
        <v>0.79620491</v>
      </c>
      <c r="K70" s="18" t="n">
        <v>11.20704143</v>
      </c>
      <c r="L70" s="20" t="n">
        <v>0.5901364</v>
      </c>
      <c r="M70" s="18" t="n">
        <v>0.78554432</v>
      </c>
      <c r="N70" s="20" t="n">
        <v>0.1032537</v>
      </c>
      <c r="O70" s="18" t="s">
        <v>182</v>
      </c>
      <c r="P70" s="20" t="s">
        <v>182</v>
      </c>
      <c r="Q70" s="18" t="n">
        <v>0</v>
      </c>
      <c r="R70" s="20" t="n">
        <v>0</v>
      </c>
      <c r="S70" s="18" t="n">
        <v>0</v>
      </c>
      <c r="T70" s="20" t="n">
        <v>0</v>
      </c>
      <c r="U70" s="18" t="n">
        <v>5.88944298</v>
      </c>
      <c r="V70" s="20" t="n">
        <v>0.57176832</v>
      </c>
    </row>
    <row r="71" spans="1:22">
      <c r="A71" s="15" t="s">
        <v>246</v>
      </c>
      <c r="B71" s="17" t="n">
        <v>6115</v>
      </c>
      <c r="C71" s="18">
        <f>(132.0/B71*100)</f>
        <v/>
      </c>
      <c r="D71" s="19" t="n">
        <v>5983</v>
      </c>
      <c r="E71" s="18" t="n">
        <v>6.27646274</v>
      </c>
      <c r="F71" s="20" t="n">
        <v>0.32843527</v>
      </c>
      <c r="G71" s="18" t="n">
        <v>22.57886599</v>
      </c>
      <c r="H71" s="20" t="n">
        <v>0.52916804</v>
      </c>
      <c r="I71" s="18" t="n">
        <v>50.62057044</v>
      </c>
      <c r="J71" s="20" t="n">
        <v>0.63040452</v>
      </c>
      <c r="K71" s="18" t="n">
        <v>18.77525946</v>
      </c>
      <c r="L71" s="20" t="n">
        <v>0.4703091</v>
      </c>
      <c r="M71" s="18" t="n">
        <v>0.43960865</v>
      </c>
      <c r="N71" s="20" t="n">
        <v>0.07833616</v>
      </c>
      <c r="O71" s="18" t="s">
        <v>182</v>
      </c>
      <c r="P71" s="20" t="s">
        <v>182</v>
      </c>
      <c r="Q71" s="18" t="n">
        <v>0</v>
      </c>
      <c r="R71" s="20" t="n">
        <v>0</v>
      </c>
      <c r="S71" s="18" t="n">
        <v>0</v>
      </c>
      <c r="T71" s="20" t="n">
        <v>0</v>
      </c>
      <c r="U71" s="18" t="n">
        <v>1.30923272</v>
      </c>
      <c r="V71" s="20" t="n">
        <v>0.11970921</v>
      </c>
    </row>
    <row r="72" spans="1:22">
      <c r="A72" s="15" t="s">
        <v>247</v>
      </c>
      <c r="B72" s="17" t="n">
        <v>7708</v>
      </c>
      <c r="C72" s="18">
        <f>(9.0/B72*100)</f>
        <v/>
      </c>
      <c r="D72" s="19" t="n">
        <v>7699</v>
      </c>
      <c r="E72" s="18" t="n">
        <v>6.58563763</v>
      </c>
      <c r="F72" s="20" t="n">
        <v>0.28018693</v>
      </c>
      <c r="G72" s="18" t="n">
        <v>34.16018572</v>
      </c>
      <c r="H72" s="20" t="n">
        <v>0.63559718</v>
      </c>
      <c r="I72" s="18" t="n">
        <v>46.22748747</v>
      </c>
      <c r="J72" s="20" t="n">
        <v>0.56371585</v>
      </c>
      <c r="K72" s="18" t="n">
        <v>12.12075913</v>
      </c>
      <c r="L72" s="20" t="n">
        <v>0.41183649</v>
      </c>
      <c r="M72" s="18" t="n">
        <v>0.58568115</v>
      </c>
      <c r="N72" s="20" t="n">
        <v>0.09795208</v>
      </c>
      <c r="O72" s="18" t="s">
        <v>182</v>
      </c>
      <c r="P72" s="20" t="s">
        <v>182</v>
      </c>
      <c r="Q72" s="18" t="n">
        <v>0</v>
      </c>
      <c r="R72" s="20" t="n">
        <v>0</v>
      </c>
      <c r="S72" s="18" t="n">
        <v>0</v>
      </c>
      <c r="T72" s="20" t="n">
        <v>0</v>
      </c>
      <c r="U72" s="18" t="n">
        <v>0.32024891</v>
      </c>
      <c r="V72" s="20" t="n">
        <v>0.06189435</v>
      </c>
    </row>
    <row r="73" spans="1:22">
      <c r="A73" s="15" t="s">
        <v>248</v>
      </c>
      <c r="B73" s="17" t="n">
        <v>8249</v>
      </c>
      <c r="C73" s="18">
        <f>(274.0/B73*100)</f>
        <v/>
      </c>
      <c r="D73" s="19" t="n">
        <v>7975</v>
      </c>
      <c r="E73" s="18" t="n">
        <v>5.10361124</v>
      </c>
      <c r="F73" s="20" t="n">
        <v>0.28367174</v>
      </c>
      <c r="G73" s="18" t="n">
        <v>23.69215285</v>
      </c>
      <c r="H73" s="20" t="n">
        <v>0.61502409</v>
      </c>
      <c r="I73" s="18" t="n">
        <v>60.4690681</v>
      </c>
      <c r="J73" s="20" t="n">
        <v>0.63380663</v>
      </c>
      <c r="K73" s="18" t="n">
        <v>6.63163975</v>
      </c>
      <c r="L73" s="20" t="n">
        <v>0.41224798</v>
      </c>
      <c r="M73" s="18" t="n">
        <v>2.49837083</v>
      </c>
      <c r="N73" s="20" t="n">
        <v>0.25200376</v>
      </c>
      <c r="O73" s="18" t="s">
        <v>182</v>
      </c>
      <c r="P73" s="20" t="s">
        <v>182</v>
      </c>
      <c r="Q73" s="18" t="n">
        <v>0</v>
      </c>
      <c r="R73" s="20" t="n">
        <v>0</v>
      </c>
      <c r="S73" s="18" t="n">
        <v>0</v>
      </c>
      <c r="T73" s="20" t="n">
        <v>0</v>
      </c>
      <c r="U73" s="18" t="n">
        <v>1.60515724</v>
      </c>
      <c r="V73" s="20" t="n">
        <v>0.19839787</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(347.0/B77*100)</f>
        <v/>
      </c>
      <c r="D77" s="19" t="n">
        <v>5715</v>
      </c>
      <c r="E77" s="18" t="n">
        <v>11.23494062</v>
      </c>
      <c r="F77" s="20" t="n">
        <v>0.43105349</v>
      </c>
      <c r="G77" s="18" t="n">
        <v>22.08462849</v>
      </c>
      <c r="H77" s="20" t="n">
        <v>0.59914048</v>
      </c>
      <c r="I77" s="18" t="n">
        <v>33.76942512</v>
      </c>
      <c r="J77" s="20" t="n">
        <v>0.76236111</v>
      </c>
      <c r="K77" s="18" t="n">
        <v>10.28878862</v>
      </c>
      <c r="L77" s="20" t="n">
        <v>0.49280086</v>
      </c>
      <c r="M77" s="18" t="n">
        <v>1.00068244</v>
      </c>
      <c r="N77" s="20" t="n">
        <v>0.11866155</v>
      </c>
      <c r="O77" s="18" t="s">
        <v>182</v>
      </c>
      <c r="P77" s="20" t="s">
        <v>182</v>
      </c>
      <c r="Q77" s="18" t="n">
        <v>0</v>
      </c>
      <c r="R77" s="20" t="n">
        <v>0</v>
      </c>
      <c r="S77" s="18" t="n">
        <v>0</v>
      </c>
      <c r="T77" s="20" t="n">
        <v>0</v>
      </c>
      <c r="U77" s="18" t="n">
        <v>21.62153472</v>
      </c>
      <c r="V77" s="20" t="n">
        <v>1.0554133</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5.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366</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(1737.0/B7*100)</f>
        <v/>
      </c>
      <c r="D7" s="19" t="n">
        <v>12793</v>
      </c>
      <c r="E7" s="18" t="n">
        <v>1.95839345</v>
      </c>
      <c r="F7" s="20" t="n">
        <v>0.16971494</v>
      </c>
      <c r="G7" s="18" t="n">
        <v>6.23962915</v>
      </c>
      <c r="H7" s="20" t="n">
        <v>0.25435628</v>
      </c>
      <c r="I7" s="18" t="n">
        <v>53.1813963</v>
      </c>
      <c r="J7" s="20" t="n">
        <v>0.62601114</v>
      </c>
      <c r="K7" s="18" t="n">
        <v>26.16897966</v>
      </c>
      <c r="L7" s="20" t="n">
        <v>0.47079021</v>
      </c>
      <c r="M7" s="18" t="n">
        <v>0.70829283</v>
      </c>
      <c r="N7" s="20" t="n">
        <v>0.09250862</v>
      </c>
      <c r="O7" s="18" t="s">
        <v>182</v>
      </c>
      <c r="P7" s="20" t="s">
        <v>182</v>
      </c>
      <c r="Q7" s="18" t="n">
        <v>0</v>
      </c>
      <c r="R7" s="20" t="n">
        <v>0</v>
      </c>
      <c r="S7" s="18" t="n">
        <v>0</v>
      </c>
      <c r="T7" s="20" t="n">
        <v>0</v>
      </c>
      <c r="U7" s="18" t="n">
        <v>11.74330862</v>
      </c>
      <c r="V7" s="20" t="n">
        <v>0.61195818</v>
      </c>
    </row>
    <row r="8" spans="1:22">
      <c r="A8" s="15" t="s">
        <v>183</v>
      </c>
      <c r="B8" s="17" t="n">
        <v>7007</v>
      </c>
      <c r="C8" s="18">
        <f>(279.0/B8*100)</f>
        <v/>
      </c>
      <c r="D8" s="19" t="n">
        <v>6728</v>
      </c>
      <c r="E8" s="18" t="n">
        <v>4.95195474</v>
      </c>
      <c r="F8" s="20" t="n">
        <v>0.35825491</v>
      </c>
      <c r="G8" s="18" t="n">
        <v>13.34688809</v>
      </c>
      <c r="H8" s="20" t="n">
        <v>0.48659252</v>
      </c>
      <c r="I8" s="18" t="n">
        <v>37.44951459</v>
      </c>
      <c r="J8" s="20" t="n">
        <v>0.59409119</v>
      </c>
      <c r="K8" s="18" t="n">
        <v>36.73722429</v>
      </c>
      <c r="L8" s="20" t="n">
        <v>0.72591378</v>
      </c>
      <c r="M8" s="18" t="n">
        <v>0.39137343</v>
      </c>
      <c r="N8" s="20" t="n">
        <v>0.10254037</v>
      </c>
      <c r="O8" s="18" t="s">
        <v>182</v>
      </c>
      <c r="P8" s="20" t="s">
        <v>182</v>
      </c>
      <c r="Q8" s="18" t="n">
        <v>0.49121244</v>
      </c>
      <c r="R8" s="20" t="n">
        <v>0.12092058</v>
      </c>
      <c r="S8" s="18" t="n">
        <v>0</v>
      </c>
      <c r="T8" s="20" t="n">
        <v>0</v>
      </c>
      <c r="U8" s="18" t="n">
        <v>6.63183241</v>
      </c>
      <c r="V8" s="20" t="n">
        <v>0.50662717</v>
      </c>
    </row>
    <row r="9" spans="1:22">
      <c r="A9" s="15" t="s">
        <v>184</v>
      </c>
      <c r="B9" s="17" t="n">
        <v>9651</v>
      </c>
      <c r="C9" s="18">
        <f>(683.0/B9*100)</f>
        <v/>
      </c>
      <c r="D9" s="19" t="n">
        <v>8968</v>
      </c>
      <c r="E9" s="18" t="n">
        <v>2.81425327</v>
      </c>
      <c r="F9" s="20" t="n">
        <v>0.19608577</v>
      </c>
      <c r="G9" s="18" t="n">
        <v>8.421150389999999</v>
      </c>
      <c r="H9" s="20" t="n">
        <v>0.3432324</v>
      </c>
      <c r="I9" s="18" t="n">
        <v>52.73728513</v>
      </c>
      <c r="J9" s="20" t="n">
        <v>0.70360687</v>
      </c>
      <c r="K9" s="18" t="n">
        <v>24.92697666</v>
      </c>
      <c r="L9" s="20" t="n">
        <v>0.6090675800000001</v>
      </c>
      <c r="M9" s="18" t="n">
        <v>0.05093293</v>
      </c>
      <c r="N9" s="20" t="n">
        <v>0.02025607</v>
      </c>
      <c r="O9" s="18" t="s">
        <v>182</v>
      </c>
      <c r="P9" s="20" t="s">
        <v>182</v>
      </c>
      <c r="Q9" s="18" t="n">
        <v>3.20970346</v>
      </c>
      <c r="R9" s="20" t="n">
        <v>0.57295257</v>
      </c>
      <c r="S9" s="18" t="n">
        <v>0</v>
      </c>
      <c r="T9" s="20" t="n">
        <v>0</v>
      </c>
      <c r="U9" s="18" t="n">
        <v>7.83969816</v>
      </c>
      <c r="V9" s="20" t="n">
        <v>0.56360458</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(179.0/B11*100)</f>
        <v/>
      </c>
      <c r="D11" s="19" t="n">
        <v>6874</v>
      </c>
      <c r="E11" s="18" t="n">
        <v>4.66232993</v>
      </c>
      <c r="F11" s="20" t="n">
        <v>0.29061363</v>
      </c>
      <c r="G11" s="18" t="n">
        <v>8.718870750000001</v>
      </c>
      <c r="H11" s="20" t="n">
        <v>0.48533867</v>
      </c>
      <c r="I11" s="18" t="n">
        <v>50.66452653</v>
      </c>
      <c r="J11" s="20" t="n">
        <v>0.85990921</v>
      </c>
      <c r="K11" s="18" t="n">
        <v>24.51999925</v>
      </c>
      <c r="L11" s="20" t="n">
        <v>0.65340476</v>
      </c>
      <c r="M11" s="18" t="n">
        <v>0.51700242</v>
      </c>
      <c r="N11" s="20" t="n">
        <v>0.12514293</v>
      </c>
      <c r="O11" s="18" t="s">
        <v>182</v>
      </c>
      <c r="P11" s="20" t="s">
        <v>182</v>
      </c>
      <c r="Q11" s="18" t="n">
        <v>0</v>
      </c>
      <c r="R11" s="20" t="n">
        <v>0</v>
      </c>
      <c r="S11" s="18" t="n">
        <v>0</v>
      </c>
      <c r="T11" s="20" t="n">
        <v>0</v>
      </c>
      <c r="U11" s="18" t="n">
        <v>10.91727113</v>
      </c>
      <c r="V11" s="20" t="n">
        <v>0.96397392</v>
      </c>
    </row>
    <row r="12" spans="1:22">
      <c r="A12" s="15" t="s">
        <v>187</v>
      </c>
      <c r="B12" s="17" t="n">
        <v>6894</v>
      </c>
      <c r="C12" s="18">
        <f>(128.0/B12*100)</f>
        <v/>
      </c>
      <c r="D12" s="19" t="n">
        <v>6766</v>
      </c>
      <c r="E12" s="18" t="n">
        <v>3.60525231</v>
      </c>
      <c r="F12" s="20" t="n">
        <v>0.28116296</v>
      </c>
      <c r="G12" s="18" t="n">
        <v>10.353812</v>
      </c>
      <c r="H12" s="20" t="n">
        <v>0.42303689</v>
      </c>
      <c r="I12" s="18" t="n">
        <v>54.29055981</v>
      </c>
      <c r="J12" s="20" t="n">
        <v>0.78497996</v>
      </c>
      <c r="K12" s="18" t="n">
        <v>23.22550894</v>
      </c>
      <c r="L12" s="20" t="n">
        <v>0.63070929</v>
      </c>
      <c r="M12" s="18" t="n">
        <v>0.27950138</v>
      </c>
      <c r="N12" s="20" t="n">
        <v>0.06468574000000001</v>
      </c>
      <c r="O12" s="18" t="s">
        <v>182</v>
      </c>
      <c r="P12" s="20" t="s">
        <v>182</v>
      </c>
      <c r="Q12" s="18" t="n">
        <v>2.37582273</v>
      </c>
      <c r="R12" s="20" t="n">
        <v>0.5983856</v>
      </c>
      <c r="S12" s="18" t="n">
        <v>0</v>
      </c>
      <c r="T12" s="20" t="n">
        <v>0</v>
      </c>
      <c r="U12" s="18" t="n">
        <v>5.86954283</v>
      </c>
      <c r="V12" s="20" t="n">
        <v>0.52158934</v>
      </c>
    </row>
    <row r="13" spans="1:22">
      <c r="A13" s="15" t="s">
        <v>188</v>
      </c>
      <c r="B13" s="17" t="n">
        <v>7161</v>
      </c>
      <c r="C13" s="18">
        <f>(376.0/B13*100)</f>
        <v/>
      </c>
      <c r="D13" s="19" t="n">
        <v>6785</v>
      </c>
      <c r="E13" s="18" t="n">
        <v>1.7728614</v>
      </c>
      <c r="F13" s="20" t="n">
        <v>0.17433052</v>
      </c>
      <c r="G13" s="18" t="n">
        <v>7.18083148</v>
      </c>
      <c r="H13" s="20" t="n">
        <v>0.37159626</v>
      </c>
      <c r="I13" s="18" t="n">
        <v>53.96065102</v>
      </c>
      <c r="J13" s="20" t="n">
        <v>0.81633878</v>
      </c>
      <c r="K13" s="18" t="n">
        <v>26.1625892</v>
      </c>
      <c r="L13" s="20" t="n">
        <v>0.6221029300000001</v>
      </c>
      <c r="M13" s="18" t="n">
        <v>0.21888092</v>
      </c>
      <c r="N13" s="20" t="n">
        <v>0.05292746</v>
      </c>
      <c r="O13" s="18" t="s">
        <v>182</v>
      </c>
      <c r="P13" s="20" t="s">
        <v>182</v>
      </c>
      <c r="Q13" s="18" t="n">
        <v>4.22740915</v>
      </c>
      <c r="R13" s="20" t="n">
        <v>0.48599219</v>
      </c>
      <c r="S13" s="18" t="n">
        <v>0</v>
      </c>
      <c r="T13" s="20" t="n">
        <v>0</v>
      </c>
      <c r="U13" s="18" t="n">
        <v>6.47677682</v>
      </c>
      <c r="V13" s="20" t="n">
        <v>0.62538476</v>
      </c>
    </row>
    <row r="14" spans="1:22">
      <c r="A14" s="15" t="s">
        <v>189</v>
      </c>
      <c r="B14" s="17" t="n">
        <v>5587</v>
      </c>
      <c r="C14" s="18">
        <f>(210.0/B14*100)</f>
        <v/>
      </c>
      <c r="D14" s="19" t="n">
        <v>5377</v>
      </c>
      <c r="E14" s="18" t="n">
        <v>3.6436944</v>
      </c>
      <c r="F14" s="20" t="n">
        <v>0.25525326</v>
      </c>
      <c r="G14" s="18" t="n">
        <v>13.31200242</v>
      </c>
      <c r="H14" s="20" t="n">
        <v>0.50391221</v>
      </c>
      <c r="I14" s="18" t="n">
        <v>59.59534551</v>
      </c>
      <c r="J14" s="20" t="n">
        <v>0.77743163</v>
      </c>
      <c r="K14" s="18" t="n">
        <v>20.48501671</v>
      </c>
      <c r="L14" s="20" t="n">
        <v>0.52653257</v>
      </c>
      <c r="M14" s="18" t="n">
        <v>0.61671701</v>
      </c>
      <c r="N14" s="20" t="n">
        <v>0.11432418</v>
      </c>
      <c r="O14" s="18" t="s">
        <v>182</v>
      </c>
      <c r="P14" s="20" t="s">
        <v>182</v>
      </c>
      <c r="Q14" s="18" t="n">
        <v>0</v>
      </c>
      <c r="R14" s="20" t="n">
        <v>0</v>
      </c>
      <c r="S14" s="18" t="n">
        <v>0</v>
      </c>
      <c r="T14" s="20" t="n">
        <v>0</v>
      </c>
      <c r="U14" s="18" t="n">
        <v>2.34722395</v>
      </c>
      <c r="V14" s="20" t="n">
        <v>0.19215456</v>
      </c>
    </row>
    <row r="15" spans="1:22">
      <c r="A15" s="15" t="s">
        <v>190</v>
      </c>
      <c r="B15" s="17" t="n">
        <v>5882</v>
      </c>
      <c r="C15" s="18">
        <f>(206.0/B15*100)</f>
        <v/>
      </c>
      <c r="D15" s="19" t="n">
        <v>5676</v>
      </c>
      <c r="E15" s="18" t="n">
        <v>2.52023593</v>
      </c>
      <c r="F15" s="20" t="n">
        <v>0.22851025</v>
      </c>
      <c r="G15" s="18" t="n">
        <v>10.52404173</v>
      </c>
      <c r="H15" s="20" t="n">
        <v>0.45127482</v>
      </c>
      <c r="I15" s="18" t="n">
        <v>56.86117625</v>
      </c>
      <c r="J15" s="20" t="n">
        <v>0.8914325400000001</v>
      </c>
      <c r="K15" s="18" t="n">
        <v>23.8253572</v>
      </c>
      <c r="L15" s="20" t="n">
        <v>0.63205774</v>
      </c>
      <c r="M15" s="18" t="n">
        <v>0.47578292</v>
      </c>
      <c r="N15" s="20" t="n">
        <v>0.10746847</v>
      </c>
      <c r="O15" s="18" t="s">
        <v>182</v>
      </c>
      <c r="P15" s="20" t="s">
        <v>182</v>
      </c>
      <c r="Q15" s="18" t="n">
        <v>1.03969684</v>
      </c>
      <c r="R15" s="20" t="n">
        <v>0.46604134</v>
      </c>
      <c r="S15" s="18" t="n">
        <v>0</v>
      </c>
      <c r="T15" s="20" t="n">
        <v>0</v>
      </c>
      <c r="U15" s="18" t="n">
        <v>4.75370913</v>
      </c>
      <c r="V15" s="20" t="n">
        <v>0.52028475</v>
      </c>
    </row>
    <row r="16" spans="1:22">
      <c r="A16" s="15" t="s">
        <v>191</v>
      </c>
      <c r="B16" s="17" t="n">
        <v>6108</v>
      </c>
      <c r="C16" s="18">
        <f>(281.0/B16*100)</f>
        <v/>
      </c>
      <c r="D16" s="19" t="n">
        <v>5827</v>
      </c>
      <c r="E16" s="18" t="n">
        <v>2.37313359</v>
      </c>
      <c r="F16" s="20" t="n">
        <v>0.17856264</v>
      </c>
      <c r="G16" s="18" t="n">
        <v>8.995729219999999</v>
      </c>
      <c r="H16" s="20" t="n">
        <v>0.38315554</v>
      </c>
      <c r="I16" s="18" t="n">
        <v>47.40927772</v>
      </c>
      <c r="J16" s="20" t="n">
        <v>0.66909657</v>
      </c>
      <c r="K16" s="18" t="n">
        <v>31.62518682</v>
      </c>
      <c r="L16" s="20" t="n">
        <v>0.59674935</v>
      </c>
      <c r="M16" s="18" t="n">
        <v>0.51555568</v>
      </c>
      <c r="N16" s="20" t="n">
        <v>0.08801227</v>
      </c>
      <c r="O16" s="18" t="s">
        <v>182</v>
      </c>
      <c r="P16" s="20" t="s">
        <v>182</v>
      </c>
      <c r="Q16" s="18" t="n">
        <v>0</v>
      </c>
      <c r="R16" s="20" t="n">
        <v>0</v>
      </c>
      <c r="S16" s="18" t="n">
        <v>0</v>
      </c>
      <c r="T16" s="20" t="n">
        <v>0</v>
      </c>
      <c r="U16" s="18" t="n">
        <v>9.081116959999999</v>
      </c>
      <c r="V16" s="20" t="n">
        <v>0.71774126</v>
      </c>
    </row>
    <row r="17" spans="1:22">
      <c r="A17" s="15" t="s">
        <v>192</v>
      </c>
      <c r="B17" s="17" t="n">
        <v>6504</v>
      </c>
      <c r="C17" s="18">
        <f>(854.0/B17*100)</f>
        <v/>
      </c>
      <c r="D17" s="19" t="n">
        <v>5650</v>
      </c>
      <c r="E17" s="18" t="n">
        <v>2.84750725</v>
      </c>
      <c r="F17" s="20" t="n">
        <v>0.24827519</v>
      </c>
      <c r="G17" s="18" t="n">
        <v>7.54084616</v>
      </c>
      <c r="H17" s="20" t="n">
        <v>0.39633175</v>
      </c>
      <c r="I17" s="18" t="n">
        <v>41.87916554</v>
      </c>
      <c r="J17" s="20" t="n">
        <v>0.76272224</v>
      </c>
      <c r="K17" s="18" t="n">
        <v>39.98210442</v>
      </c>
      <c r="L17" s="20" t="n">
        <v>0.87206778</v>
      </c>
      <c r="M17" s="18" t="n">
        <v>0</v>
      </c>
      <c r="N17" s="20" t="n">
        <v>0</v>
      </c>
      <c r="O17" s="18" t="s">
        <v>182</v>
      </c>
      <c r="P17" s="20" t="s">
        <v>182</v>
      </c>
      <c r="Q17" s="18" t="n">
        <v>2.62101408</v>
      </c>
      <c r="R17" s="20" t="n">
        <v>0.34848515</v>
      </c>
      <c r="S17" s="18" t="n">
        <v>0</v>
      </c>
      <c r="T17" s="20" t="n">
        <v>0</v>
      </c>
      <c r="U17" s="18" t="n">
        <v>5.12936256</v>
      </c>
      <c r="V17" s="20" t="n">
        <v>0.52150567</v>
      </c>
    </row>
    <row r="18" spans="1:22">
      <c r="A18" s="15" t="s">
        <v>193</v>
      </c>
      <c r="B18" s="17" t="n">
        <v>5532</v>
      </c>
      <c r="C18" s="18">
        <f>(43.0/B18*100)</f>
        <v/>
      </c>
      <c r="D18" s="19" t="n">
        <v>5489</v>
      </c>
      <c r="E18" s="18" t="n">
        <v>4.05131873</v>
      </c>
      <c r="F18" s="20" t="n">
        <v>0.27482551</v>
      </c>
      <c r="G18" s="18" t="n">
        <v>10.26821954</v>
      </c>
      <c r="H18" s="20" t="n">
        <v>0.35819536</v>
      </c>
      <c r="I18" s="18" t="n">
        <v>54.99633591</v>
      </c>
      <c r="J18" s="20" t="n">
        <v>0.92310159</v>
      </c>
      <c r="K18" s="18" t="n">
        <v>22.03171515</v>
      </c>
      <c r="L18" s="20" t="n">
        <v>0.6107304099999999</v>
      </c>
      <c r="M18" s="18" t="n">
        <v>1.16494057</v>
      </c>
      <c r="N18" s="20" t="n">
        <v>0.19359016</v>
      </c>
      <c r="O18" s="18" t="s">
        <v>182</v>
      </c>
      <c r="P18" s="20" t="s">
        <v>182</v>
      </c>
      <c r="Q18" s="18" t="n">
        <v>0</v>
      </c>
      <c r="R18" s="20" t="n">
        <v>0</v>
      </c>
      <c r="S18" s="18" t="n">
        <v>0</v>
      </c>
      <c r="T18" s="20" t="n">
        <v>0</v>
      </c>
      <c r="U18" s="18" t="n">
        <v>7.4874701</v>
      </c>
      <c r="V18" s="20" t="n">
        <v>0.83776151</v>
      </c>
    </row>
    <row r="19" spans="1:22">
      <c r="A19" s="15" t="s">
        <v>194</v>
      </c>
      <c r="B19" s="17" t="n">
        <v>5658</v>
      </c>
      <c r="C19" s="18">
        <f>(311.0/B19*100)</f>
        <v/>
      </c>
      <c r="D19" s="19" t="n">
        <v>5347</v>
      </c>
      <c r="E19" s="18" t="n">
        <v>4.88627656</v>
      </c>
      <c r="F19" s="20" t="n">
        <v>0.3225581</v>
      </c>
      <c r="G19" s="18" t="n">
        <v>16.94535701</v>
      </c>
      <c r="H19" s="20" t="n">
        <v>0.62693908</v>
      </c>
      <c r="I19" s="18" t="n">
        <v>51.5637814</v>
      </c>
      <c r="J19" s="20" t="n">
        <v>0.82639258</v>
      </c>
      <c r="K19" s="18" t="n">
        <v>20.15923425</v>
      </c>
      <c r="L19" s="20" t="n">
        <v>0.64064721</v>
      </c>
      <c r="M19" s="18" t="n">
        <v>0.66676368</v>
      </c>
      <c r="N19" s="20" t="n">
        <v>0.13862016</v>
      </c>
      <c r="O19" s="18" t="s">
        <v>182</v>
      </c>
      <c r="P19" s="20" t="s">
        <v>182</v>
      </c>
      <c r="Q19" s="18" t="n">
        <v>0</v>
      </c>
      <c r="R19" s="20" t="n">
        <v>0</v>
      </c>
      <c r="S19" s="18" t="n">
        <v>0</v>
      </c>
      <c r="T19" s="20" t="n">
        <v>0</v>
      </c>
      <c r="U19" s="18" t="n">
        <v>5.7785871</v>
      </c>
      <c r="V19" s="20" t="n">
        <v>0.54398554</v>
      </c>
    </row>
    <row r="20" spans="1:22">
      <c r="A20" s="15" t="s">
        <v>195</v>
      </c>
      <c r="B20" s="17" t="n">
        <v>3371</v>
      </c>
      <c r="C20" s="18">
        <f>(81.0/B20*100)</f>
        <v/>
      </c>
      <c r="D20" s="19" t="n">
        <v>3290</v>
      </c>
      <c r="E20" s="18" t="n">
        <v>4.09553061</v>
      </c>
      <c r="F20" s="20" t="n">
        <v>0.39147818</v>
      </c>
      <c r="G20" s="18" t="n">
        <v>6.91161264</v>
      </c>
      <c r="H20" s="20" t="n">
        <v>0.38912967</v>
      </c>
      <c r="I20" s="18" t="n">
        <v>56.73535747</v>
      </c>
      <c r="J20" s="20" t="n">
        <v>0.86774359</v>
      </c>
      <c r="K20" s="18" t="n">
        <v>23.56370073</v>
      </c>
      <c r="L20" s="20" t="n">
        <v>0.72165829</v>
      </c>
      <c r="M20" s="18" t="n">
        <v>0</v>
      </c>
      <c r="N20" s="20" t="n">
        <v>0</v>
      </c>
      <c r="O20" s="18" t="s">
        <v>182</v>
      </c>
      <c r="P20" s="20" t="s">
        <v>182</v>
      </c>
      <c r="Q20" s="18" t="n">
        <v>0</v>
      </c>
      <c r="R20" s="20" t="n">
        <v>0</v>
      </c>
      <c r="S20" s="18" t="n">
        <v>0</v>
      </c>
      <c r="T20" s="20" t="n">
        <v>0</v>
      </c>
      <c r="U20" s="18" t="n">
        <v>8.693798559999999</v>
      </c>
      <c r="V20" s="20" t="n">
        <v>0.47017327</v>
      </c>
    </row>
    <row r="21" spans="1:22">
      <c r="A21" s="15" t="s">
        <v>196</v>
      </c>
      <c r="B21" s="17" t="n">
        <v>5741</v>
      </c>
      <c r="C21" s="18">
        <f>(115.0/B21*100)</f>
        <v/>
      </c>
      <c r="D21" s="19" t="n">
        <v>5626</v>
      </c>
      <c r="E21" s="18" t="n">
        <v>2.24065613</v>
      </c>
      <c r="F21" s="20" t="n">
        <v>0.21908683</v>
      </c>
      <c r="G21" s="18" t="n">
        <v>7.51972902</v>
      </c>
      <c r="H21" s="20" t="n">
        <v>0.35274055</v>
      </c>
      <c r="I21" s="18" t="n">
        <v>61.04305924</v>
      </c>
      <c r="J21" s="20" t="n">
        <v>0.85137895</v>
      </c>
      <c r="K21" s="18" t="n">
        <v>24.97368286</v>
      </c>
      <c r="L21" s="20" t="n">
        <v>0.72907177</v>
      </c>
      <c r="M21" s="18" t="n">
        <v>0.18320342</v>
      </c>
      <c r="N21" s="20" t="n">
        <v>0.05737901</v>
      </c>
      <c r="O21" s="18" t="s">
        <v>182</v>
      </c>
      <c r="P21" s="20" t="s">
        <v>182</v>
      </c>
      <c r="Q21" s="18" t="n">
        <v>0</v>
      </c>
      <c r="R21" s="20" t="n">
        <v>0</v>
      </c>
      <c r="S21" s="18" t="n">
        <v>0</v>
      </c>
      <c r="T21" s="20" t="n">
        <v>0</v>
      </c>
      <c r="U21" s="18" t="n">
        <v>4.03966933</v>
      </c>
      <c r="V21" s="20" t="n">
        <v>0.35712732</v>
      </c>
    </row>
    <row r="22" spans="1:22">
      <c r="A22" s="15" t="s">
        <v>197</v>
      </c>
      <c r="B22" s="17" t="n">
        <v>6598</v>
      </c>
      <c r="C22" s="18">
        <f>(107.0/B22*100)</f>
        <v/>
      </c>
      <c r="D22" s="19" t="n">
        <v>6491</v>
      </c>
      <c r="E22" s="18" t="n">
        <v>6.15444043</v>
      </c>
      <c r="F22" s="20" t="n">
        <v>0.39463038</v>
      </c>
      <c r="G22" s="18" t="n">
        <v>8.356491650000001</v>
      </c>
      <c r="H22" s="20" t="n">
        <v>0.53678515</v>
      </c>
      <c r="I22" s="18" t="n">
        <v>44.74650813</v>
      </c>
      <c r="J22" s="20" t="n">
        <v>1.04010285</v>
      </c>
      <c r="K22" s="18" t="n">
        <v>20.08084506</v>
      </c>
      <c r="L22" s="20" t="n">
        <v>0.6342464</v>
      </c>
      <c r="M22" s="18" t="n">
        <v>2.36096389</v>
      </c>
      <c r="N22" s="20" t="n">
        <v>0.31615468</v>
      </c>
      <c r="O22" s="18" t="s">
        <v>182</v>
      </c>
      <c r="P22" s="20" t="s">
        <v>182</v>
      </c>
      <c r="Q22" s="18" t="n">
        <v>10.39441558</v>
      </c>
      <c r="R22" s="20" t="n">
        <v>1.34212958</v>
      </c>
      <c r="S22" s="18" t="n">
        <v>0</v>
      </c>
      <c r="T22" s="20" t="n">
        <v>0</v>
      </c>
      <c r="U22" s="18" t="n">
        <v>7.90633526</v>
      </c>
      <c r="V22" s="20" t="n">
        <v>0.72186034</v>
      </c>
    </row>
    <row r="23" spans="1:22">
      <c r="A23" s="15" t="s">
        <v>198</v>
      </c>
      <c r="B23" s="17" t="n">
        <v>11583</v>
      </c>
      <c r="C23" s="18">
        <f>(578.0/B23*100)</f>
        <v/>
      </c>
      <c r="D23" s="19" t="n">
        <v>11005</v>
      </c>
      <c r="E23" s="18" t="n">
        <v>3.44303544</v>
      </c>
      <c r="F23" s="20" t="n">
        <v>0.26338605</v>
      </c>
      <c r="G23" s="18" t="n">
        <v>14.94797504</v>
      </c>
      <c r="H23" s="20" t="n">
        <v>0.5046296</v>
      </c>
      <c r="I23" s="18" t="n">
        <v>55.71536589</v>
      </c>
      <c r="J23" s="20" t="n">
        <v>0.81083272</v>
      </c>
      <c r="K23" s="18" t="n">
        <v>18.25555607</v>
      </c>
      <c r="L23" s="20" t="n">
        <v>0.54969888</v>
      </c>
      <c r="M23" s="18" t="n">
        <v>0.4233774</v>
      </c>
      <c r="N23" s="20" t="n">
        <v>0.10211846</v>
      </c>
      <c r="O23" s="18" t="s">
        <v>182</v>
      </c>
      <c r="P23" s="20" t="s">
        <v>182</v>
      </c>
      <c r="Q23" s="18" t="n">
        <v>0</v>
      </c>
      <c r="R23" s="20" t="n">
        <v>0</v>
      </c>
      <c r="S23" s="18" t="n">
        <v>0</v>
      </c>
      <c r="T23" s="20" t="n">
        <v>0</v>
      </c>
      <c r="U23" s="18" t="n">
        <v>7.21469016</v>
      </c>
      <c r="V23" s="20" t="n">
        <v>0.54886423</v>
      </c>
    </row>
    <row r="24" spans="1:22">
      <c r="A24" s="15" t="s">
        <v>199</v>
      </c>
      <c r="B24" s="17" t="n">
        <v>6647</v>
      </c>
      <c r="C24" s="18">
        <f>(32.0/B24*100)</f>
        <v/>
      </c>
      <c r="D24" s="19" t="n">
        <v>6615</v>
      </c>
      <c r="E24" s="18" t="n">
        <v>11.36518497</v>
      </c>
      <c r="F24" s="20" t="n">
        <v>0.5545028</v>
      </c>
      <c r="G24" s="18" t="n">
        <v>9.642439960000001</v>
      </c>
      <c r="H24" s="20" t="n">
        <v>0.36600398</v>
      </c>
      <c r="I24" s="18" t="n">
        <v>54.68245834</v>
      </c>
      <c r="J24" s="20" t="n">
        <v>0.74198838</v>
      </c>
      <c r="K24" s="18" t="n">
        <v>21.17547459</v>
      </c>
      <c r="L24" s="20" t="n">
        <v>0.6909930399999999</v>
      </c>
      <c r="M24" s="18" t="n">
        <v>0.74423074</v>
      </c>
      <c r="N24" s="20" t="n">
        <v>0.13577102</v>
      </c>
      <c r="O24" s="18" t="s">
        <v>182</v>
      </c>
      <c r="P24" s="20" t="s">
        <v>182</v>
      </c>
      <c r="Q24" s="18" t="n">
        <v>0</v>
      </c>
      <c r="R24" s="20" t="n">
        <v>0</v>
      </c>
      <c r="S24" s="18" t="n">
        <v>0</v>
      </c>
      <c r="T24" s="20" t="n">
        <v>0</v>
      </c>
      <c r="U24" s="18" t="n">
        <v>2.3902114</v>
      </c>
      <c r="V24" s="20" t="n">
        <v>0.32508777</v>
      </c>
    </row>
    <row r="25" spans="1:22">
      <c r="A25" s="15" t="s">
        <v>200</v>
      </c>
      <c r="B25" s="17" t="n">
        <v>5581</v>
      </c>
      <c r="C25" s="18">
        <f>(28.0/B25*100)</f>
        <v/>
      </c>
      <c r="D25" s="19" t="n">
        <v>5553</v>
      </c>
      <c r="E25" s="18" t="n">
        <v>6.29400884</v>
      </c>
      <c r="F25" s="20" t="n">
        <v>0.41273456</v>
      </c>
      <c r="G25" s="18" t="n">
        <v>10.22096596</v>
      </c>
      <c r="H25" s="20" t="n">
        <v>0.38541992</v>
      </c>
      <c r="I25" s="18" t="n">
        <v>67.95172303</v>
      </c>
      <c r="J25" s="20" t="n">
        <v>0.70430601</v>
      </c>
      <c r="K25" s="18" t="n">
        <v>14.4606043</v>
      </c>
      <c r="L25" s="20" t="n">
        <v>0.51067064</v>
      </c>
      <c r="M25" s="18" t="n">
        <v>0.26888821</v>
      </c>
      <c r="N25" s="20" t="n">
        <v>0.07687529999999999</v>
      </c>
      <c r="O25" s="18" t="s">
        <v>182</v>
      </c>
      <c r="P25" s="20" t="s">
        <v>182</v>
      </c>
      <c r="Q25" s="18" t="n">
        <v>0</v>
      </c>
      <c r="R25" s="20" t="n">
        <v>0</v>
      </c>
      <c r="S25" s="18" t="n">
        <v>0</v>
      </c>
      <c r="T25" s="20" t="n">
        <v>0</v>
      </c>
      <c r="U25" s="18" t="n">
        <v>0.80380966</v>
      </c>
      <c r="V25" s="20" t="n">
        <v>0.134991</v>
      </c>
    </row>
    <row r="26" spans="1:22">
      <c r="A26" s="15" t="s">
        <v>201</v>
      </c>
      <c r="B26" s="17" t="n">
        <v>4869</v>
      </c>
      <c r="C26" s="18">
        <f>(124.0/B26*100)</f>
        <v/>
      </c>
      <c r="D26" s="19" t="n">
        <v>4745</v>
      </c>
      <c r="E26" s="18" t="n">
        <v>3.89314073</v>
      </c>
      <c r="F26" s="20" t="n">
        <v>0.28459319</v>
      </c>
      <c r="G26" s="18" t="n">
        <v>11.45126468</v>
      </c>
      <c r="H26" s="20" t="n">
        <v>0.57922352</v>
      </c>
      <c r="I26" s="18" t="n">
        <v>60.31258864</v>
      </c>
      <c r="J26" s="20" t="n">
        <v>0.80494325</v>
      </c>
      <c r="K26" s="18" t="n">
        <v>21.63531073</v>
      </c>
      <c r="L26" s="20" t="n">
        <v>0.60837755</v>
      </c>
      <c r="M26" s="18" t="n">
        <v>0</v>
      </c>
      <c r="N26" s="20" t="n">
        <v>0</v>
      </c>
      <c r="O26" s="18" t="s">
        <v>182</v>
      </c>
      <c r="P26" s="20" t="s">
        <v>182</v>
      </c>
      <c r="Q26" s="18" t="n">
        <v>0</v>
      </c>
      <c r="R26" s="20" t="n">
        <v>0</v>
      </c>
      <c r="S26" s="18" t="n">
        <v>0</v>
      </c>
      <c r="T26" s="20" t="n">
        <v>0</v>
      </c>
      <c r="U26" s="18" t="n">
        <v>2.70769522</v>
      </c>
      <c r="V26" s="20" t="n">
        <v>0.31747194</v>
      </c>
    </row>
    <row r="27" spans="1:22">
      <c r="A27" s="15" t="s">
        <v>202</v>
      </c>
      <c r="B27" s="17" t="n">
        <v>5299</v>
      </c>
      <c r="C27" s="18">
        <f>(255.0/B27*100)</f>
        <v/>
      </c>
      <c r="D27" s="19" t="n">
        <v>5044</v>
      </c>
      <c r="E27" s="18" t="n">
        <v>4.91253903</v>
      </c>
      <c r="F27" s="20" t="n">
        <v>0.35413818</v>
      </c>
      <c r="G27" s="18" t="n">
        <v>13.15366086</v>
      </c>
      <c r="H27" s="20" t="n">
        <v>0.46006296</v>
      </c>
      <c r="I27" s="18" t="n">
        <v>40.56870626</v>
      </c>
      <c r="J27" s="20" t="n">
        <v>0.8539863</v>
      </c>
      <c r="K27" s="18" t="n">
        <v>27.82436637</v>
      </c>
      <c r="L27" s="20" t="n">
        <v>0.6952952</v>
      </c>
      <c r="M27" s="18" t="n">
        <v>1.22752267</v>
      </c>
      <c r="N27" s="20" t="n">
        <v>0.13839465</v>
      </c>
      <c r="O27" s="18" t="s">
        <v>182</v>
      </c>
      <c r="P27" s="20" t="s">
        <v>182</v>
      </c>
      <c r="Q27" s="18" t="n">
        <v>0</v>
      </c>
      <c r="R27" s="20" t="n">
        <v>0</v>
      </c>
      <c r="S27" s="18" t="n">
        <v>0</v>
      </c>
      <c r="T27" s="20" t="n">
        <v>0</v>
      </c>
      <c r="U27" s="18" t="n">
        <v>12.31320482</v>
      </c>
      <c r="V27" s="20" t="n">
        <v>0.39423412</v>
      </c>
    </row>
    <row r="28" spans="1:22">
      <c r="A28" s="15" t="s">
        <v>203</v>
      </c>
      <c r="B28" s="17" t="n">
        <v>7568</v>
      </c>
      <c r="C28" s="18">
        <f>(173.0/B28*100)</f>
        <v/>
      </c>
      <c r="D28" s="19" t="n">
        <v>7395</v>
      </c>
      <c r="E28" s="18" t="n">
        <v>10.17104608</v>
      </c>
      <c r="F28" s="20" t="n">
        <v>0.52587248</v>
      </c>
      <c r="G28" s="18" t="n">
        <v>19.28853123</v>
      </c>
      <c r="H28" s="20" t="n">
        <v>0.5490235999999999</v>
      </c>
      <c r="I28" s="18" t="n">
        <v>54.28696792</v>
      </c>
      <c r="J28" s="20" t="n">
        <v>0.73562528</v>
      </c>
      <c r="K28" s="18" t="n">
        <v>11.18606374</v>
      </c>
      <c r="L28" s="20" t="n">
        <v>0.50295203</v>
      </c>
      <c r="M28" s="18" t="n">
        <v>2.27418243</v>
      </c>
      <c r="N28" s="20" t="n">
        <v>0.3326811</v>
      </c>
      <c r="O28" s="18" t="s">
        <v>182</v>
      </c>
      <c r="P28" s="20" t="s">
        <v>182</v>
      </c>
      <c r="Q28" s="18" t="n">
        <v>0</v>
      </c>
      <c r="R28" s="20" t="n">
        <v>0</v>
      </c>
      <c r="S28" s="18" t="n">
        <v>0</v>
      </c>
      <c r="T28" s="20" t="n">
        <v>0</v>
      </c>
      <c r="U28" s="18" t="n">
        <v>2.7932086</v>
      </c>
      <c r="V28" s="20" t="n">
        <v>0.4399618</v>
      </c>
    </row>
    <row r="29" spans="1:22">
      <c r="A29" s="15" t="s">
        <v>204</v>
      </c>
      <c r="B29" s="17" t="n">
        <v>5385</v>
      </c>
      <c r="C29" s="18">
        <f>(37.0/B29*100)</f>
        <v/>
      </c>
      <c r="D29" s="19" t="n">
        <v>5348</v>
      </c>
      <c r="E29" s="18" t="n">
        <v>1.39670874</v>
      </c>
      <c r="F29" s="20" t="n">
        <v>0.16020015</v>
      </c>
      <c r="G29" s="18" t="n">
        <v>6.56499752</v>
      </c>
      <c r="H29" s="20" t="n">
        <v>0.36942291</v>
      </c>
      <c r="I29" s="18" t="n">
        <v>66.32831958</v>
      </c>
      <c r="J29" s="20" t="n">
        <v>0.79083475</v>
      </c>
      <c r="K29" s="18" t="n">
        <v>20.85774608</v>
      </c>
      <c r="L29" s="20" t="n">
        <v>0.64637628</v>
      </c>
      <c r="M29" s="18" t="n">
        <v>0.11230563</v>
      </c>
      <c r="N29" s="20" t="n">
        <v>0.03615354</v>
      </c>
      <c r="O29" s="18" t="s">
        <v>182</v>
      </c>
      <c r="P29" s="20" t="s">
        <v>182</v>
      </c>
      <c r="Q29" s="18" t="n">
        <v>2.76962022</v>
      </c>
      <c r="R29" s="20" t="n">
        <v>0.2415476</v>
      </c>
      <c r="S29" s="18" t="n">
        <v>0</v>
      </c>
      <c r="T29" s="20" t="n">
        <v>0</v>
      </c>
      <c r="U29" s="18" t="n">
        <v>1.97030222</v>
      </c>
      <c r="V29" s="20" t="n">
        <v>0.26745121</v>
      </c>
    </row>
    <row r="30" spans="1:22">
      <c r="A30" s="15" t="s">
        <v>205</v>
      </c>
      <c r="B30" s="17" t="n">
        <v>4520</v>
      </c>
      <c r="C30" s="18">
        <f>(682.0/B30*100)</f>
        <v/>
      </c>
      <c r="D30" s="19" t="n">
        <v>3838</v>
      </c>
      <c r="E30" s="18" t="n">
        <v>2.4215541</v>
      </c>
      <c r="F30" s="20" t="n">
        <v>0.26791006</v>
      </c>
      <c r="G30" s="18" t="n">
        <v>6.8408932</v>
      </c>
      <c r="H30" s="20" t="n">
        <v>0.44038516</v>
      </c>
      <c r="I30" s="18" t="n">
        <v>54.72094677</v>
      </c>
      <c r="J30" s="20" t="n">
        <v>0.92605529</v>
      </c>
      <c r="K30" s="18" t="n">
        <v>27.12305277</v>
      </c>
      <c r="L30" s="20" t="n">
        <v>0.76843097</v>
      </c>
      <c r="M30" s="18" t="n">
        <v>0.82928337</v>
      </c>
      <c r="N30" s="20" t="n">
        <v>0.16049444</v>
      </c>
      <c r="O30" s="18" t="s">
        <v>182</v>
      </c>
      <c r="P30" s="20" t="s">
        <v>182</v>
      </c>
      <c r="Q30" s="18" t="n">
        <v>0</v>
      </c>
      <c r="R30" s="20" t="n">
        <v>0</v>
      </c>
      <c r="S30" s="18" t="n">
        <v>0</v>
      </c>
      <c r="T30" s="20" t="n">
        <v>0</v>
      </c>
      <c r="U30" s="18" t="n">
        <v>8.06426978</v>
      </c>
      <c r="V30" s="20" t="n">
        <v>0.7997158599999999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(20.0/B32*100)</f>
        <v/>
      </c>
      <c r="D32" s="19" t="n">
        <v>4458</v>
      </c>
      <c r="E32" s="18" t="n">
        <v>2.86086921</v>
      </c>
      <c r="F32" s="20" t="n">
        <v>0.2484793</v>
      </c>
      <c r="G32" s="18" t="n">
        <v>9.813492910000001</v>
      </c>
      <c r="H32" s="20" t="n">
        <v>0.45729904</v>
      </c>
      <c r="I32" s="18" t="n">
        <v>63.19930936</v>
      </c>
      <c r="J32" s="20" t="n">
        <v>0.87029938</v>
      </c>
      <c r="K32" s="18" t="n">
        <v>20.71294446</v>
      </c>
      <c r="L32" s="20" t="n">
        <v>0.75191813</v>
      </c>
      <c r="M32" s="18" t="n">
        <v>0.34554002</v>
      </c>
      <c r="N32" s="20" t="n">
        <v>0.08417808</v>
      </c>
      <c r="O32" s="18" t="s">
        <v>182</v>
      </c>
      <c r="P32" s="20" t="s">
        <v>182</v>
      </c>
      <c r="Q32" s="18" t="n">
        <v>0</v>
      </c>
      <c r="R32" s="20" t="n">
        <v>0</v>
      </c>
      <c r="S32" s="18" t="n">
        <v>0</v>
      </c>
      <c r="T32" s="20" t="n">
        <v>0</v>
      </c>
      <c r="U32" s="18" t="n">
        <v>3.06784404</v>
      </c>
      <c r="V32" s="20" t="n">
        <v>0.34460442</v>
      </c>
    </row>
    <row r="33" spans="1:22">
      <c r="A33" s="15" t="s">
        <v>208</v>
      </c>
      <c r="B33" s="17" t="n">
        <v>7325</v>
      </c>
      <c r="C33" s="18">
        <f>(274.0/B33*100)</f>
        <v/>
      </c>
      <c r="D33" s="19" t="n">
        <v>7051</v>
      </c>
      <c r="E33" s="18" t="n">
        <v>4.42999655</v>
      </c>
      <c r="F33" s="20" t="n">
        <v>0.26224111</v>
      </c>
      <c r="G33" s="18" t="n">
        <v>16.76208986</v>
      </c>
      <c r="H33" s="20" t="n">
        <v>0.5616669399999999</v>
      </c>
      <c r="I33" s="18" t="n">
        <v>56.81209137</v>
      </c>
      <c r="J33" s="20" t="n">
        <v>0.66867091</v>
      </c>
      <c r="K33" s="18" t="n">
        <v>18.37411343</v>
      </c>
      <c r="L33" s="20" t="n">
        <v>0.49128882</v>
      </c>
      <c r="M33" s="18" t="n">
        <v>0.23242161</v>
      </c>
      <c r="N33" s="20" t="n">
        <v>0.06136235</v>
      </c>
      <c r="O33" s="18" t="s">
        <v>182</v>
      </c>
      <c r="P33" s="20" t="s">
        <v>182</v>
      </c>
      <c r="Q33" s="18" t="n">
        <v>0</v>
      </c>
      <c r="R33" s="20" t="n">
        <v>0</v>
      </c>
      <c r="S33" s="18" t="n">
        <v>0</v>
      </c>
      <c r="T33" s="20" t="n">
        <v>0</v>
      </c>
      <c r="U33" s="18" t="n">
        <v>3.38928718</v>
      </c>
      <c r="V33" s="20" t="n">
        <v>0.34131645</v>
      </c>
    </row>
    <row r="34" spans="1:22">
      <c r="A34" s="15" t="s">
        <v>209</v>
      </c>
      <c r="B34" s="17" t="n">
        <v>6350</v>
      </c>
      <c r="C34" s="18">
        <f>(117.0/B34*100)</f>
        <v/>
      </c>
      <c r="D34" s="19" t="n">
        <v>6233</v>
      </c>
      <c r="E34" s="18" t="n">
        <v>5.57699318</v>
      </c>
      <c r="F34" s="20" t="n">
        <v>0.38176533</v>
      </c>
      <c r="G34" s="18" t="n">
        <v>15.58760747</v>
      </c>
      <c r="H34" s="20" t="n">
        <v>0.53465528</v>
      </c>
      <c r="I34" s="18" t="n">
        <v>54.33673437</v>
      </c>
      <c r="J34" s="20" t="n">
        <v>0.79816118</v>
      </c>
      <c r="K34" s="18" t="n">
        <v>14.21354725</v>
      </c>
      <c r="L34" s="20" t="n">
        <v>0.54839337</v>
      </c>
      <c r="M34" s="18" t="n">
        <v>1.1725506</v>
      </c>
      <c r="N34" s="20" t="n">
        <v>0.13887426</v>
      </c>
      <c r="O34" s="18" t="s">
        <v>182</v>
      </c>
      <c r="P34" s="20" t="s">
        <v>182</v>
      </c>
      <c r="Q34" s="18" t="n">
        <v>2.59325449</v>
      </c>
      <c r="R34" s="20" t="n">
        <v>0.53770261</v>
      </c>
      <c r="S34" s="18" t="n">
        <v>0</v>
      </c>
      <c r="T34" s="20" t="n">
        <v>0</v>
      </c>
      <c r="U34" s="18" t="n">
        <v>6.51931264</v>
      </c>
      <c r="V34" s="20" t="n">
        <v>0.58072042</v>
      </c>
    </row>
    <row r="35" spans="1:22">
      <c r="A35" s="15" t="s">
        <v>210</v>
      </c>
      <c r="B35" s="17" t="n">
        <v>6406</v>
      </c>
      <c r="C35" s="18">
        <f>(105.0/B35*100)</f>
        <v/>
      </c>
      <c r="D35" s="19" t="n">
        <v>6301</v>
      </c>
      <c r="E35" s="18" t="n">
        <v>3.51706296</v>
      </c>
      <c r="F35" s="20" t="n">
        <v>0.27501913</v>
      </c>
      <c r="G35" s="18" t="n">
        <v>15.3342569</v>
      </c>
      <c r="H35" s="20" t="n">
        <v>0.61651805</v>
      </c>
      <c r="I35" s="18" t="n">
        <v>56.79104754</v>
      </c>
      <c r="J35" s="20" t="n">
        <v>0.74211672</v>
      </c>
      <c r="K35" s="18" t="n">
        <v>18.27716385</v>
      </c>
      <c r="L35" s="20" t="n">
        <v>0.6852776</v>
      </c>
      <c r="M35" s="18" t="n">
        <v>0.53157538</v>
      </c>
      <c r="N35" s="20" t="n">
        <v>0.09360739</v>
      </c>
      <c r="O35" s="18" t="s">
        <v>182</v>
      </c>
      <c r="P35" s="20" t="s">
        <v>182</v>
      </c>
      <c r="Q35" s="18" t="n">
        <v>1.04834758</v>
      </c>
      <c r="R35" s="20" t="n">
        <v>0.05730371</v>
      </c>
      <c r="S35" s="18" t="n">
        <v>0</v>
      </c>
      <c r="T35" s="20" t="n">
        <v>0</v>
      </c>
      <c r="U35" s="18" t="n">
        <v>4.5005458</v>
      </c>
      <c r="V35" s="20" t="n">
        <v>0.29080519</v>
      </c>
    </row>
    <row r="36" spans="1:22">
      <c r="A36" s="15" t="s">
        <v>211</v>
      </c>
      <c r="B36" s="17" t="n">
        <v>6736</v>
      </c>
      <c r="C36" s="18">
        <f>(109.0/B36*100)</f>
        <v/>
      </c>
      <c r="D36" s="19" t="n">
        <v>6627</v>
      </c>
      <c r="E36" s="18" t="n">
        <v>3.18790162</v>
      </c>
      <c r="F36" s="20" t="n">
        <v>0.22095398</v>
      </c>
      <c r="G36" s="18" t="n">
        <v>7.50073562</v>
      </c>
      <c r="H36" s="20" t="n">
        <v>0.33982564</v>
      </c>
      <c r="I36" s="18" t="n">
        <v>52.82234984</v>
      </c>
      <c r="J36" s="20" t="n">
        <v>0.70256623</v>
      </c>
      <c r="K36" s="18" t="n">
        <v>30.90670992</v>
      </c>
      <c r="L36" s="20" t="n">
        <v>0.64551116</v>
      </c>
      <c r="M36" s="18" t="n">
        <v>0.41963521</v>
      </c>
      <c r="N36" s="20" t="n">
        <v>0.08208065</v>
      </c>
      <c r="O36" s="18" t="s">
        <v>182</v>
      </c>
      <c r="P36" s="20" t="s">
        <v>182</v>
      </c>
      <c r="Q36" s="18" t="n">
        <v>0</v>
      </c>
      <c r="R36" s="20" t="n">
        <v>0</v>
      </c>
      <c r="S36" s="18" t="n">
        <v>0</v>
      </c>
      <c r="T36" s="20" t="n">
        <v>0</v>
      </c>
      <c r="U36" s="18" t="n">
        <v>5.16266778</v>
      </c>
      <c r="V36" s="20" t="n">
        <v>0.43884558</v>
      </c>
    </row>
    <row r="37" spans="1:22">
      <c r="A37" s="15" t="s">
        <v>212</v>
      </c>
      <c r="B37" s="17" t="n">
        <v>5458</v>
      </c>
      <c r="C37" s="18">
        <f>(382.0/B37*100)</f>
        <v/>
      </c>
      <c r="D37" s="19" t="n">
        <v>5076</v>
      </c>
      <c r="E37" s="18" t="n">
        <v>2.74397274</v>
      </c>
      <c r="F37" s="20" t="n">
        <v>0.20762942</v>
      </c>
      <c r="G37" s="18" t="n">
        <v>7.02201863</v>
      </c>
      <c r="H37" s="20" t="n">
        <v>0.37089269</v>
      </c>
      <c r="I37" s="18" t="n">
        <v>50.02229371</v>
      </c>
      <c r="J37" s="20" t="n">
        <v>1.02174487</v>
      </c>
      <c r="K37" s="18" t="n">
        <v>27.65827097</v>
      </c>
      <c r="L37" s="20" t="n">
        <v>0.8410029</v>
      </c>
      <c r="M37" s="18" t="n">
        <v>0.80523029</v>
      </c>
      <c r="N37" s="20" t="n">
        <v>0.14276256</v>
      </c>
      <c r="O37" s="18" t="s">
        <v>182</v>
      </c>
      <c r="P37" s="20" t="s">
        <v>182</v>
      </c>
      <c r="Q37" s="18" t="n">
        <v>0</v>
      </c>
      <c r="R37" s="20" t="n">
        <v>0</v>
      </c>
      <c r="S37" s="18" t="n">
        <v>0</v>
      </c>
      <c r="T37" s="20" t="n">
        <v>0</v>
      </c>
      <c r="U37" s="18" t="n">
        <v>11.74821366</v>
      </c>
      <c r="V37" s="20" t="n">
        <v>1.0083149</v>
      </c>
    </row>
    <row r="38" spans="1:22">
      <c r="A38" s="15" t="s">
        <v>213</v>
      </c>
      <c r="B38" s="17" t="n">
        <v>5860</v>
      </c>
      <c r="C38" s="18">
        <f>(83.0/B38*100)</f>
        <v/>
      </c>
      <c r="D38" s="19" t="n">
        <v>5777</v>
      </c>
      <c r="E38" s="18" t="n">
        <v>3.48969287</v>
      </c>
      <c r="F38" s="20" t="n">
        <v>0.27340983</v>
      </c>
      <c r="G38" s="18" t="n">
        <v>13.95095252</v>
      </c>
      <c r="H38" s="20" t="n">
        <v>0.60117902</v>
      </c>
      <c r="I38" s="18" t="n">
        <v>43.98319397</v>
      </c>
      <c r="J38" s="20" t="n">
        <v>0.79248001</v>
      </c>
      <c r="K38" s="18" t="n">
        <v>28.6735875</v>
      </c>
      <c r="L38" s="20" t="n">
        <v>0.77283779</v>
      </c>
      <c r="M38" s="18" t="n">
        <v>0.64067503</v>
      </c>
      <c r="N38" s="20" t="n">
        <v>0.12688266</v>
      </c>
      <c r="O38" s="18" t="s">
        <v>182</v>
      </c>
      <c r="P38" s="20" t="s">
        <v>182</v>
      </c>
      <c r="Q38" s="18" t="n">
        <v>0</v>
      </c>
      <c r="R38" s="20" t="n">
        <v>0</v>
      </c>
      <c r="S38" s="18" t="n">
        <v>0</v>
      </c>
      <c r="T38" s="20" t="n">
        <v>0</v>
      </c>
      <c r="U38" s="18" t="n">
        <v>9.26189812</v>
      </c>
      <c r="V38" s="20" t="n">
        <v>0.72226777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(5704.0/B40*100)</f>
        <v/>
      </c>
      <c r="D40" s="19" t="n">
        <v>8453</v>
      </c>
      <c r="E40" s="18" t="n">
        <v>1.73011411</v>
      </c>
      <c r="F40" s="20" t="n">
        <v>0.19084618</v>
      </c>
      <c r="G40" s="18" t="n">
        <v>5.00430695</v>
      </c>
      <c r="H40" s="20" t="n">
        <v>0.40196255</v>
      </c>
      <c r="I40" s="18" t="n">
        <v>49.4336503</v>
      </c>
      <c r="J40" s="20" t="n">
        <v>0.83930099</v>
      </c>
      <c r="K40" s="18" t="n">
        <v>27.27155462</v>
      </c>
      <c r="L40" s="20" t="n">
        <v>0.75782888</v>
      </c>
      <c r="M40" s="18" t="n">
        <v>0.41619769</v>
      </c>
      <c r="N40" s="20" t="n">
        <v>0.096733</v>
      </c>
      <c r="O40" s="18" t="s">
        <v>182</v>
      </c>
      <c r="P40" s="20" t="s">
        <v>182</v>
      </c>
      <c r="Q40" s="18" t="n">
        <v>9.05802145</v>
      </c>
      <c r="R40" s="20" t="n">
        <v>0.20234589</v>
      </c>
      <c r="S40" s="18" t="n">
        <v>0</v>
      </c>
      <c r="T40" s="20" t="n">
        <v>0</v>
      </c>
      <c r="U40" s="18" t="n">
        <v>7.08615489</v>
      </c>
      <c r="V40" s="20" t="n">
        <v>0.91833706</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(3063.0/B46*100)</f>
        <v/>
      </c>
      <c r="D46" s="19" t="n">
        <v>20078</v>
      </c>
      <c r="E46" s="18" t="n">
        <v>3.09672809</v>
      </c>
      <c r="F46" s="20" t="n">
        <v>0.18605935</v>
      </c>
      <c r="G46" s="18" t="n">
        <v>11.75069178</v>
      </c>
      <c r="H46" s="20" t="n">
        <v>0.45761478</v>
      </c>
      <c r="I46" s="18" t="n">
        <v>31.14482499</v>
      </c>
      <c r="J46" s="20" t="n">
        <v>0.78632748</v>
      </c>
      <c r="K46" s="18" t="n">
        <v>11.76127152</v>
      </c>
      <c r="L46" s="20" t="n">
        <v>0.42204666</v>
      </c>
      <c r="M46" s="18" t="n">
        <v>1.15216435</v>
      </c>
      <c r="N46" s="20" t="n">
        <v>0.10252919</v>
      </c>
      <c r="O46" s="18" t="s">
        <v>182</v>
      </c>
      <c r="P46" s="20" t="s">
        <v>182</v>
      </c>
      <c r="Q46" s="18" t="n">
        <v>0</v>
      </c>
      <c r="R46" s="20" t="n">
        <v>0</v>
      </c>
      <c r="S46" s="18" t="n">
        <v>0</v>
      </c>
      <c r="T46" s="20" t="n">
        <v>0</v>
      </c>
      <c r="U46" s="18" t="n">
        <v>41.09431927</v>
      </c>
      <c r="V46" s="20" t="n">
        <v>1.31173321</v>
      </c>
    </row>
    <row r="47" spans="1:22">
      <c r="A47" s="15" t="s">
        <v>222</v>
      </c>
      <c r="B47" s="17" t="n">
        <v>5928</v>
      </c>
      <c r="C47" s="18">
        <f>(293.0/B47*100)</f>
        <v/>
      </c>
      <c r="D47" s="19" t="n">
        <v>5635</v>
      </c>
      <c r="E47" s="18" t="n">
        <v>5.10075199</v>
      </c>
      <c r="F47" s="20" t="n">
        <v>0.34288047</v>
      </c>
      <c r="G47" s="18" t="n">
        <v>11.90379166</v>
      </c>
      <c r="H47" s="20" t="n">
        <v>0.45040499</v>
      </c>
      <c r="I47" s="18" t="n">
        <v>47.68777285</v>
      </c>
      <c r="J47" s="20" t="n">
        <v>0.9260367</v>
      </c>
      <c r="K47" s="18" t="n">
        <v>17.5938271</v>
      </c>
      <c r="L47" s="20" t="n">
        <v>0.6959152199999999</v>
      </c>
      <c r="M47" s="18" t="n">
        <v>1.47277328</v>
      </c>
      <c r="N47" s="20" t="n">
        <v>0.19231739</v>
      </c>
      <c r="O47" s="18" t="s">
        <v>182</v>
      </c>
      <c r="P47" s="20" t="s">
        <v>182</v>
      </c>
      <c r="Q47" s="18" t="n">
        <v>0</v>
      </c>
      <c r="R47" s="20" t="n">
        <v>0</v>
      </c>
      <c r="S47" s="18" t="n">
        <v>0</v>
      </c>
      <c r="T47" s="20" t="n">
        <v>0</v>
      </c>
      <c r="U47" s="18" t="n">
        <v>16.24108312</v>
      </c>
      <c r="V47" s="20" t="n">
        <v>1.1376357</v>
      </c>
    </row>
    <row r="48" spans="1:22">
      <c r="A48" s="15" t="s">
        <v>223</v>
      </c>
      <c r="B48" s="17" t="n">
        <v>9841</v>
      </c>
      <c r="C48" s="18">
        <f>(19.0/B48*100)</f>
        <v/>
      </c>
      <c r="D48" s="19" t="n">
        <v>9822</v>
      </c>
      <c r="E48" s="18" t="n">
        <v>3.71720941</v>
      </c>
      <c r="F48" s="20" t="n">
        <v>0.23323523</v>
      </c>
      <c r="G48" s="18" t="n">
        <v>15.99713606</v>
      </c>
      <c r="H48" s="20" t="n">
        <v>0.54603369</v>
      </c>
      <c r="I48" s="18" t="n">
        <v>62.58980822</v>
      </c>
      <c r="J48" s="20" t="n">
        <v>0.79187852</v>
      </c>
      <c r="K48" s="18" t="n">
        <v>14.0069764</v>
      </c>
      <c r="L48" s="20" t="n">
        <v>0.58602107</v>
      </c>
      <c r="M48" s="18" t="n">
        <v>2.15559195</v>
      </c>
      <c r="N48" s="20" t="n">
        <v>0.33339127</v>
      </c>
      <c r="O48" s="18" t="s">
        <v>182</v>
      </c>
      <c r="P48" s="20" t="s">
        <v>182</v>
      </c>
      <c r="Q48" s="18" t="n">
        <v>0</v>
      </c>
      <c r="R48" s="20" t="n">
        <v>0</v>
      </c>
      <c r="S48" s="18" t="n">
        <v>0</v>
      </c>
      <c r="T48" s="20" t="n">
        <v>0</v>
      </c>
      <c r="U48" s="18" t="n">
        <v>1.53327796</v>
      </c>
      <c r="V48" s="20" t="n">
        <v>0.44193364</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(1296.0/B50*100)</f>
        <v/>
      </c>
      <c r="D50" s="19" t="n">
        <v>10499</v>
      </c>
      <c r="E50" s="18" t="n">
        <v>7.68893949</v>
      </c>
      <c r="F50" s="20" t="n">
        <v>0.44607774</v>
      </c>
      <c r="G50" s="18" t="n">
        <v>15.41748789</v>
      </c>
      <c r="H50" s="20" t="n">
        <v>0.56073445</v>
      </c>
      <c r="I50" s="18" t="n">
        <v>50.40229113</v>
      </c>
      <c r="J50" s="20" t="n">
        <v>0.89032967</v>
      </c>
      <c r="K50" s="18" t="n">
        <v>16.3558143</v>
      </c>
      <c r="L50" s="20" t="n">
        <v>0.47369882</v>
      </c>
      <c r="M50" s="18" t="n">
        <v>1.7816409</v>
      </c>
      <c r="N50" s="20" t="n">
        <v>0.26943337</v>
      </c>
      <c r="O50" s="18" t="s">
        <v>182</v>
      </c>
      <c r="P50" s="20" t="s">
        <v>182</v>
      </c>
      <c r="Q50" s="18" t="n">
        <v>0</v>
      </c>
      <c r="R50" s="20" t="n">
        <v>0</v>
      </c>
      <c r="S50" s="18" t="n">
        <v>0</v>
      </c>
      <c r="T50" s="20" t="n">
        <v>0</v>
      </c>
      <c r="U50" s="18" t="n">
        <v>8.3538263</v>
      </c>
      <c r="V50" s="20" t="n">
        <v>0.70691953</v>
      </c>
    </row>
    <row r="51" spans="1:22">
      <c r="A51" s="15" t="s">
        <v>226</v>
      </c>
      <c r="B51" s="17" t="n">
        <v>6866</v>
      </c>
      <c r="C51" s="18">
        <f>(115.0/B51*100)</f>
        <v/>
      </c>
      <c r="D51" s="19" t="n">
        <v>6751</v>
      </c>
      <c r="E51" s="18" t="n">
        <v>7.79991493</v>
      </c>
      <c r="F51" s="20" t="n">
        <v>0.42759641</v>
      </c>
      <c r="G51" s="18" t="n">
        <v>15.9978539</v>
      </c>
      <c r="H51" s="20" t="n">
        <v>0.46417635</v>
      </c>
      <c r="I51" s="18" t="n">
        <v>36.9417093</v>
      </c>
      <c r="J51" s="20" t="n">
        <v>1.01777414</v>
      </c>
      <c r="K51" s="18" t="n">
        <v>15.46401528</v>
      </c>
      <c r="L51" s="20" t="n">
        <v>0.55817748</v>
      </c>
      <c r="M51" s="18" t="n">
        <v>0.58288395</v>
      </c>
      <c r="N51" s="20" t="n">
        <v>0.1010142</v>
      </c>
      <c r="O51" s="18" t="s">
        <v>182</v>
      </c>
      <c r="P51" s="20" t="s">
        <v>182</v>
      </c>
      <c r="Q51" s="18" t="n">
        <v>10.57927358</v>
      </c>
      <c r="R51" s="20" t="n">
        <v>0.61243001</v>
      </c>
      <c r="S51" s="18" t="n">
        <v>0</v>
      </c>
      <c r="T51" s="20" t="n">
        <v>0</v>
      </c>
      <c r="U51" s="18" t="n">
        <v>12.63434907</v>
      </c>
      <c r="V51" s="20" t="n">
        <v>1.39061309</v>
      </c>
    </row>
    <row r="52" spans="1:22">
      <c r="A52" s="15" t="s">
        <v>227</v>
      </c>
      <c r="B52" s="17" t="n">
        <v>5809</v>
      </c>
      <c r="C52" s="18">
        <f>(131.0/B52*100)</f>
        <v/>
      </c>
      <c r="D52" s="19" t="n">
        <v>5678</v>
      </c>
      <c r="E52" s="18" t="n">
        <v>4.30346857</v>
      </c>
      <c r="F52" s="20" t="n">
        <v>0.25781645</v>
      </c>
      <c r="G52" s="18" t="n">
        <v>12.53983955</v>
      </c>
      <c r="H52" s="20" t="n">
        <v>0.52265098</v>
      </c>
      <c r="I52" s="18" t="n">
        <v>56.57582218</v>
      </c>
      <c r="J52" s="20" t="n">
        <v>0.79759759</v>
      </c>
      <c r="K52" s="18" t="n">
        <v>21.10663071</v>
      </c>
      <c r="L52" s="20" t="n">
        <v>0.58259583</v>
      </c>
      <c r="M52" s="18" t="n">
        <v>0.34127969</v>
      </c>
      <c r="N52" s="20" t="n">
        <v>0.08861005</v>
      </c>
      <c r="O52" s="18" t="s">
        <v>182</v>
      </c>
      <c r="P52" s="20" t="s">
        <v>182</v>
      </c>
      <c r="Q52" s="18" t="n">
        <v>0</v>
      </c>
      <c r="R52" s="20" t="n">
        <v>0</v>
      </c>
      <c r="S52" s="18" t="n">
        <v>0</v>
      </c>
      <c r="T52" s="20" t="n">
        <v>0</v>
      </c>
      <c r="U52" s="18" t="n">
        <v>5.13295929</v>
      </c>
      <c r="V52" s="20" t="n">
        <v>0.52681118</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(560.0/B54*100)</f>
        <v/>
      </c>
      <c r="D54" s="19" t="n">
        <v>4180</v>
      </c>
      <c r="E54" s="18" t="n">
        <v>9.905078380000001</v>
      </c>
      <c r="F54" s="20" t="n">
        <v>0.5452588900000001</v>
      </c>
      <c r="G54" s="18" t="n">
        <v>13.70851791</v>
      </c>
      <c r="H54" s="20" t="n">
        <v>0.6905644</v>
      </c>
      <c r="I54" s="18" t="n">
        <v>38.1952788</v>
      </c>
      <c r="J54" s="20" t="n">
        <v>1.08067928</v>
      </c>
      <c r="K54" s="18" t="n">
        <v>20.45879786</v>
      </c>
      <c r="L54" s="20" t="n">
        <v>0.93652175</v>
      </c>
      <c r="M54" s="18" t="n">
        <v>3.42426643</v>
      </c>
      <c r="N54" s="20" t="n">
        <v>0.33025922</v>
      </c>
      <c r="O54" s="18" t="s">
        <v>182</v>
      </c>
      <c r="P54" s="20" t="s">
        <v>182</v>
      </c>
      <c r="Q54" s="18" t="n">
        <v>0</v>
      </c>
      <c r="R54" s="20" t="n">
        <v>0</v>
      </c>
      <c r="S54" s="18" t="n">
        <v>0</v>
      </c>
      <c r="T54" s="20" t="n">
        <v>0</v>
      </c>
      <c r="U54" s="18" t="n">
        <v>14.30806062</v>
      </c>
      <c r="V54" s="20" t="n">
        <v>1.16358348</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2.62037687</v>
      </c>
      <c r="F56" s="20" t="n">
        <v>0.25844934</v>
      </c>
      <c r="G56" s="18" t="n">
        <v>8.00643187</v>
      </c>
      <c r="H56" s="20" t="n">
        <v>0.36118758</v>
      </c>
      <c r="I56" s="18" t="n">
        <v>67.35027776</v>
      </c>
      <c r="J56" s="20" t="n">
        <v>0.76519357</v>
      </c>
      <c r="K56" s="18" t="n">
        <v>19.90643367</v>
      </c>
      <c r="L56" s="20" t="n">
        <v>0.62737089</v>
      </c>
      <c r="M56" s="18" t="n">
        <v>0.86031267</v>
      </c>
      <c r="N56" s="20" t="n">
        <v>0.13753162</v>
      </c>
      <c r="O56" s="18" t="s">
        <v>182</v>
      </c>
      <c r="P56" s="20" t="s">
        <v>182</v>
      </c>
      <c r="Q56" s="18" t="n">
        <v>0</v>
      </c>
      <c r="R56" s="20" t="n">
        <v>0</v>
      </c>
      <c r="S56" s="18" t="n">
        <v>0</v>
      </c>
      <c r="T56" s="20" t="n">
        <v>0</v>
      </c>
      <c r="U56" s="18" t="n">
        <v>1.25616716</v>
      </c>
      <c r="V56" s="20" t="n">
        <v>0.24212562</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(287.0/B61*100)</f>
        <v/>
      </c>
      <c r="D61" s="19" t="n">
        <v>6238</v>
      </c>
      <c r="E61" s="18" t="n">
        <v>4.76454308</v>
      </c>
      <c r="F61" s="20" t="n">
        <v>0.32185448</v>
      </c>
      <c r="G61" s="18" t="n">
        <v>11.24463722</v>
      </c>
      <c r="H61" s="20" t="n">
        <v>0.42442723</v>
      </c>
      <c r="I61" s="18" t="n">
        <v>40.03587485</v>
      </c>
      <c r="J61" s="20" t="n">
        <v>0.82880762</v>
      </c>
      <c r="K61" s="18" t="n">
        <v>37.60391777</v>
      </c>
      <c r="L61" s="20" t="n">
        <v>0.89951053</v>
      </c>
      <c r="M61" s="18" t="n">
        <v>1.11847231</v>
      </c>
      <c r="N61" s="20" t="n">
        <v>0.15933529</v>
      </c>
      <c r="O61" s="18" t="s">
        <v>182</v>
      </c>
      <c r="P61" s="20" t="s">
        <v>182</v>
      </c>
      <c r="Q61" s="18" t="n">
        <v>0</v>
      </c>
      <c r="R61" s="20" t="n">
        <v>0</v>
      </c>
      <c r="S61" s="18" t="n">
        <v>0</v>
      </c>
      <c r="T61" s="20" t="n">
        <v>0</v>
      </c>
      <c r="U61" s="18" t="n">
        <v>5.23255477</v>
      </c>
      <c r="V61" s="20" t="n">
        <v>0.64792925</v>
      </c>
    </row>
    <row r="62" spans="1:22">
      <c r="A62" s="15" t="s">
        <v>237</v>
      </c>
      <c r="B62" s="17" t="n">
        <v>4476</v>
      </c>
      <c r="C62" s="18">
        <f>(5.0/B62*100)</f>
        <v/>
      </c>
      <c r="D62" s="19" t="n">
        <v>4471</v>
      </c>
      <c r="E62" s="18" t="n">
        <v>1.85985309</v>
      </c>
      <c r="F62" s="20" t="n">
        <v>0.18229673</v>
      </c>
      <c r="G62" s="18" t="n">
        <v>6.8837149</v>
      </c>
      <c r="H62" s="20" t="n">
        <v>0.41804368</v>
      </c>
      <c r="I62" s="18" t="n">
        <v>72.43216705</v>
      </c>
      <c r="J62" s="20" t="n">
        <v>0.71560001</v>
      </c>
      <c r="K62" s="18" t="n">
        <v>17.76963907</v>
      </c>
      <c r="L62" s="20" t="n">
        <v>0.57496106</v>
      </c>
      <c r="M62" s="18" t="n">
        <v>0.58527585</v>
      </c>
      <c r="N62" s="20" t="n">
        <v>0.13101018</v>
      </c>
      <c r="O62" s="18" t="s">
        <v>182</v>
      </c>
      <c r="P62" s="20" t="s">
        <v>182</v>
      </c>
      <c r="Q62" s="18" t="n">
        <v>0</v>
      </c>
      <c r="R62" s="20" t="n">
        <v>0</v>
      </c>
      <c r="S62" s="18" t="n">
        <v>0</v>
      </c>
      <c r="T62" s="20" t="n">
        <v>0</v>
      </c>
      <c r="U62" s="18" t="n">
        <v>0.46935004</v>
      </c>
      <c r="V62" s="20" t="n">
        <v>0.08634778999999999</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(941.0/B67*100)</f>
        <v/>
      </c>
      <c r="D67" s="19" t="n">
        <v>6030</v>
      </c>
      <c r="E67" s="18" t="n">
        <v>5.70323109</v>
      </c>
      <c r="F67" s="20" t="n">
        <v>0.31279652</v>
      </c>
      <c r="G67" s="18" t="n">
        <v>18.46175016</v>
      </c>
      <c r="H67" s="20" t="n">
        <v>0.62753767</v>
      </c>
      <c r="I67" s="18" t="n">
        <v>52.15105397</v>
      </c>
      <c r="J67" s="20" t="n">
        <v>0.77191748</v>
      </c>
      <c r="K67" s="18" t="n">
        <v>14.84155432</v>
      </c>
      <c r="L67" s="20" t="n">
        <v>0.5835957000000001</v>
      </c>
      <c r="M67" s="18" t="n">
        <v>4.8503665</v>
      </c>
      <c r="N67" s="20" t="n">
        <v>0.39773004</v>
      </c>
      <c r="O67" s="18" t="s">
        <v>182</v>
      </c>
      <c r="P67" s="20" t="s">
        <v>182</v>
      </c>
      <c r="Q67" s="18" t="n">
        <v>0</v>
      </c>
      <c r="R67" s="20" t="n">
        <v>0</v>
      </c>
      <c r="S67" s="18" t="n">
        <v>0</v>
      </c>
      <c r="T67" s="20" t="n">
        <v>0</v>
      </c>
      <c r="U67" s="18" t="n">
        <v>3.99204396</v>
      </c>
      <c r="V67" s="20" t="n">
        <v>0.28683289</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2.96261496</v>
      </c>
      <c r="F70" s="20" t="n">
        <v>0.28317158</v>
      </c>
      <c r="G70" s="18" t="n">
        <v>11.67444291</v>
      </c>
      <c r="H70" s="20" t="n">
        <v>0.52337504</v>
      </c>
      <c r="I70" s="18" t="n">
        <v>62.49133645</v>
      </c>
      <c r="J70" s="20" t="n">
        <v>0.84902257</v>
      </c>
      <c r="K70" s="18" t="n">
        <v>16.45139909</v>
      </c>
      <c r="L70" s="20" t="n">
        <v>0.97555571</v>
      </c>
      <c r="M70" s="18" t="n">
        <v>0.78554432</v>
      </c>
      <c r="N70" s="20" t="n">
        <v>0.1032537</v>
      </c>
      <c r="O70" s="18" t="s">
        <v>182</v>
      </c>
      <c r="P70" s="20" t="s">
        <v>182</v>
      </c>
      <c r="Q70" s="18" t="n">
        <v>0</v>
      </c>
      <c r="R70" s="20" t="n">
        <v>0</v>
      </c>
      <c r="S70" s="18" t="n">
        <v>0</v>
      </c>
      <c r="T70" s="20" t="n">
        <v>0</v>
      </c>
      <c r="U70" s="18" t="n">
        <v>5.63466227</v>
      </c>
      <c r="V70" s="20" t="n">
        <v>0.56101325</v>
      </c>
    </row>
    <row r="71" spans="1:22">
      <c r="A71" s="15" t="s">
        <v>246</v>
      </c>
      <c r="B71" s="17" t="n">
        <v>6115</v>
      </c>
      <c r="C71" s="18">
        <f>(132.0/B71*100)</f>
        <v/>
      </c>
      <c r="D71" s="19" t="n">
        <v>5983</v>
      </c>
      <c r="E71" s="18" t="n">
        <v>2.13381311</v>
      </c>
      <c r="F71" s="20" t="n">
        <v>0.21741391</v>
      </c>
      <c r="G71" s="18" t="n">
        <v>7.19095366</v>
      </c>
      <c r="H71" s="20" t="n">
        <v>0.33168524</v>
      </c>
      <c r="I71" s="18" t="n">
        <v>61.21095856</v>
      </c>
      <c r="J71" s="20" t="n">
        <v>0.59071605</v>
      </c>
      <c r="K71" s="18" t="n">
        <v>27.34153728</v>
      </c>
      <c r="L71" s="20" t="n">
        <v>0.50219307</v>
      </c>
      <c r="M71" s="18" t="n">
        <v>0.43960865</v>
      </c>
      <c r="N71" s="20" t="n">
        <v>0.07833616</v>
      </c>
      <c r="O71" s="18" t="s">
        <v>182</v>
      </c>
      <c r="P71" s="20" t="s">
        <v>182</v>
      </c>
      <c r="Q71" s="18" t="n">
        <v>0</v>
      </c>
      <c r="R71" s="20" t="n">
        <v>0</v>
      </c>
      <c r="S71" s="18" t="n">
        <v>0</v>
      </c>
      <c r="T71" s="20" t="n">
        <v>0</v>
      </c>
      <c r="U71" s="18" t="n">
        <v>1.68312875</v>
      </c>
      <c r="V71" s="20" t="n">
        <v>0.16242398</v>
      </c>
    </row>
    <row r="72" spans="1:22">
      <c r="A72" s="15" t="s">
        <v>247</v>
      </c>
      <c r="B72" s="17" t="n">
        <v>7708</v>
      </c>
      <c r="C72" s="18">
        <f>(9.0/B72*100)</f>
        <v/>
      </c>
      <c r="D72" s="19" t="n">
        <v>7699</v>
      </c>
      <c r="E72" s="18" t="n">
        <v>2.65687315</v>
      </c>
      <c r="F72" s="20" t="n">
        <v>0.15490791</v>
      </c>
      <c r="G72" s="18" t="n">
        <v>7.47188623</v>
      </c>
      <c r="H72" s="20" t="n">
        <v>0.32774575</v>
      </c>
      <c r="I72" s="18" t="n">
        <v>69.58241131</v>
      </c>
      <c r="J72" s="20" t="n">
        <v>0.49730789</v>
      </c>
      <c r="K72" s="18" t="n">
        <v>19.30728989</v>
      </c>
      <c r="L72" s="20" t="n">
        <v>0.49910816</v>
      </c>
      <c r="M72" s="18" t="n">
        <v>0.58568115</v>
      </c>
      <c r="N72" s="20" t="n">
        <v>0.09795208</v>
      </c>
      <c r="O72" s="18" t="s">
        <v>182</v>
      </c>
      <c r="P72" s="20" t="s">
        <v>182</v>
      </c>
      <c r="Q72" s="18" t="n">
        <v>0</v>
      </c>
      <c r="R72" s="20" t="n">
        <v>0</v>
      </c>
      <c r="S72" s="18" t="n">
        <v>0</v>
      </c>
      <c r="T72" s="20" t="n">
        <v>0</v>
      </c>
      <c r="U72" s="18" t="n">
        <v>0.39585828</v>
      </c>
      <c r="V72" s="20" t="n">
        <v>0.07170831</v>
      </c>
    </row>
    <row r="73" spans="1:22">
      <c r="A73" s="15" t="s">
        <v>248</v>
      </c>
      <c r="B73" s="17" t="n">
        <v>8249</v>
      </c>
      <c r="C73" s="18">
        <f>(274.0/B73*100)</f>
        <v/>
      </c>
      <c r="D73" s="19" t="n">
        <v>7975</v>
      </c>
      <c r="E73" s="18" t="n">
        <v>3.97147663</v>
      </c>
      <c r="F73" s="20" t="n">
        <v>0.27353089</v>
      </c>
      <c r="G73" s="18" t="n">
        <v>17.1122048</v>
      </c>
      <c r="H73" s="20" t="n">
        <v>0.5933301</v>
      </c>
      <c r="I73" s="18" t="n">
        <v>65.88704224</v>
      </c>
      <c r="J73" s="20" t="n">
        <v>0.81529049</v>
      </c>
      <c r="K73" s="18" t="n">
        <v>8.88383651</v>
      </c>
      <c r="L73" s="20" t="n">
        <v>0.44374398</v>
      </c>
      <c r="M73" s="18" t="n">
        <v>2.49837083</v>
      </c>
      <c r="N73" s="20" t="n">
        <v>0.25200376</v>
      </c>
      <c r="O73" s="18" t="s">
        <v>182</v>
      </c>
      <c r="P73" s="20" t="s">
        <v>182</v>
      </c>
      <c r="Q73" s="18" t="n">
        <v>0</v>
      </c>
      <c r="R73" s="20" t="n">
        <v>0</v>
      </c>
      <c r="S73" s="18" t="n">
        <v>0</v>
      </c>
      <c r="T73" s="20" t="n">
        <v>0</v>
      </c>
      <c r="U73" s="18" t="n">
        <v>1.647069</v>
      </c>
      <c r="V73" s="20" t="n">
        <v>0.18492236</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(347.0/B77*100)</f>
        <v/>
      </c>
      <c r="D77" s="19" t="n">
        <v>5715</v>
      </c>
      <c r="E77" s="18" t="n">
        <v>5.77919224</v>
      </c>
      <c r="F77" s="20" t="n">
        <v>0.31867196</v>
      </c>
      <c r="G77" s="18" t="n">
        <v>9.38459484</v>
      </c>
      <c r="H77" s="20" t="n">
        <v>0.39276827</v>
      </c>
      <c r="I77" s="18" t="n">
        <v>42.6001109</v>
      </c>
      <c r="J77" s="20" t="n">
        <v>0.8396869300000001</v>
      </c>
      <c r="K77" s="18" t="n">
        <v>20.0908828</v>
      </c>
      <c r="L77" s="20" t="n">
        <v>0.65114683</v>
      </c>
      <c r="M77" s="18" t="n">
        <v>1.00068244</v>
      </c>
      <c r="N77" s="20" t="n">
        <v>0.11866155</v>
      </c>
      <c r="O77" s="18" t="s">
        <v>182</v>
      </c>
      <c r="P77" s="20" t="s">
        <v>182</v>
      </c>
      <c r="Q77" s="18" t="n">
        <v>0</v>
      </c>
      <c r="R77" s="20" t="n">
        <v>0</v>
      </c>
      <c r="S77" s="18" t="n">
        <v>0</v>
      </c>
      <c r="T77" s="20" t="n">
        <v>0</v>
      </c>
      <c r="U77" s="18" t="n">
        <v>21.14453678</v>
      </c>
      <c r="V77" s="20" t="n">
        <v>1.00895189</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6.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367</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(1737.0/B7*100)</f>
        <v/>
      </c>
      <c r="D7" s="19" t="n">
        <v>12793</v>
      </c>
      <c r="E7" s="18" t="n">
        <v>3.39066577</v>
      </c>
      <c r="F7" s="20" t="n">
        <v>0.22762108</v>
      </c>
      <c r="G7" s="18" t="n">
        <v>14.32446881</v>
      </c>
      <c r="H7" s="20" t="n">
        <v>0.40157566</v>
      </c>
      <c r="I7" s="18" t="n">
        <v>49.88804532</v>
      </c>
      <c r="J7" s="20" t="n">
        <v>0.6198979100000001</v>
      </c>
      <c r="K7" s="18" t="n">
        <v>20.04906018</v>
      </c>
      <c r="L7" s="20" t="n">
        <v>0.37205903</v>
      </c>
      <c r="M7" s="18" t="n">
        <v>0.70829283</v>
      </c>
      <c r="N7" s="20" t="n">
        <v>0.09250862</v>
      </c>
      <c r="O7" s="18" t="s">
        <v>182</v>
      </c>
      <c r="P7" s="20" t="s">
        <v>182</v>
      </c>
      <c r="Q7" s="18" t="n">
        <v>0</v>
      </c>
      <c r="R7" s="20" t="n">
        <v>0</v>
      </c>
      <c r="S7" s="18" t="n">
        <v>0</v>
      </c>
      <c r="T7" s="20" t="n">
        <v>0</v>
      </c>
      <c r="U7" s="18" t="n">
        <v>11.63946709</v>
      </c>
      <c r="V7" s="20" t="n">
        <v>0.60781471</v>
      </c>
    </row>
    <row r="8" spans="1:22">
      <c r="A8" s="15" t="s">
        <v>183</v>
      </c>
      <c r="B8" s="17" t="n">
        <v>7007</v>
      </c>
      <c r="C8" s="18">
        <f>(279.0/B8*100)</f>
        <v/>
      </c>
      <c r="D8" s="19" t="n">
        <v>6728</v>
      </c>
      <c r="E8" s="18" t="n">
        <v>5.35767912</v>
      </c>
      <c r="F8" s="20" t="n">
        <v>0.36280047</v>
      </c>
      <c r="G8" s="18" t="n">
        <v>10.98827315</v>
      </c>
      <c r="H8" s="20" t="n">
        <v>0.44499351</v>
      </c>
      <c r="I8" s="18" t="n">
        <v>37.60551972</v>
      </c>
      <c r="J8" s="20" t="n">
        <v>0.6662518200000001</v>
      </c>
      <c r="K8" s="18" t="n">
        <v>38.5055001</v>
      </c>
      <c r="L8" s="20" t="n">
        <v>0.67737118</v>
      </c>
      <c r="M8" s="18" t="n">
        <v>0.39137343</v>
      </c>
      <c r="N8" s="20" t="n">
        <v>0.10254037</v>
      </c>
      <c r="O8" s="18" t="s">
        <v>182</v>
      </c>
      <c r="P8" s="20" t="s">
        <v>182</v>
      </c>
      <c r="Q8" s="18" t="n">
        <v>0.49121244</v>
      </c>
      <c r="R8" s="20" t="n">
        <v>0.12092058</v>
      </c>
      <c r="S8" s="18" t="n">
        <v>0</v>
      </c>
      <c r="T8" s="20" t="n">
        <v>0</v>
      </c>
      <c r="U8" s="18" t="n">
        <v>6.66044203</v>
      </c>
      <c r="V8" s="20" t="n">
        <v>0.53686171</v>
      </c>
    </row>
    <row r="9" spans="1:22">
      <c r="A9" s="15" t="s">
        <v>184</v>
      </c>
      <c r="B9" s="17" t="n">
        <v>9651</v>
      </c>
      <c r="C9" s="18">
        <f>(683.0/B9*100)</f>
        <v/>
      </c>
      <c r="D9" s="19" t="n">
        <v>8968</v>
      </c>
      <c r="E9" s="18" t="n">
        <v>4.63422939</v>
      </c>
      <c r="F9" s="20" t="n">
        <v>0.20238921</v>
      </c>
      <c r="G9" s="18" t="n">
        <v>15.33021871</v>
      </c>
      <c r="H9" s="20" t="n">
        <v>0.46491863</v>
      </c>
      <c r="I9" s="18" t="n">
        <v>49.24875697</v>
      </c>
      <c r="J9" s="20" t="n">
        <v>0.78547663</v>
      </c>
      <c r="K9" s="18" t="n">
        <v>19.55123147</v>
      </c>
      <c r="L9" s="20" t="n">
        <v>0.57655408</v>
      </c>
      <c r="M9" s="18" t="n">
        <v>0.05093293</v>
      </c>
      <c r="N9" s="20" t="n">
        <v>0.02025607</v>
      </c>
      <c r="O9" s="18" t="s">
        <v>182</v>
      </c>
      <c r="P9" s="20" t="s">
        <v>182</v>
      </c>
      <c r="Q9" s="18" t="n">
        <v>3.20970346</v>
      </c>
      <c r="R9" s="20" t="n">
        <v>0.57295257</v>
      </c>
      <c r="S9" s="18" t="n">
        <v>0</v>
      </c>
      <c r="T9" s="20" t="n">
        <v>0</v>
      </c>
      <c r="U9" s="18" t="n">
        <v>7.97492707</v>
      </c>
      <c r="V9" s="20" t="n">
        <v>0.57379812</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(179.0/B11*100)</f>
        <v/>
      </c>
      <c r="D11" s="19" t="n">
        <v>6874</v>
      </c>
      <c r="E11" s="18" t="n">
        <v>7.03652174</v>
      </c>
      <c r="F11" s="20" t="n">
        <v>0.37641732</v>
      </c>
      <c r="G11" s="18" t="n">
        <v>19.29374189</v>
      </c>
      <c r="H11" s="20" t="n">
        <v>0.6148071000000001</v>
      </c>
      <c r="I11" s="18" t="n">
        <v>44.21500988</v>
      </c>
      <c r="J11" s="20" t="n">
        <v>0.91404132</v>
      </c>
      <c r="K11" s="18" t="n">
        <v>17.76544824</v>
      </c>
      <c r="L11" s="20" t="n">
        <v>0.57899055</v>
      </c>
      <c r="M11" s="18" t="n">
        <v>0.51700242</v>
      </c>
      <c r="N11" s="20" t="n">
        <v>0.12514293</v>
      </c>
      <c r="O11" s="18" t="s">
        <v>182</v>
      </c>
      <c r="P11" s="20" t="s">
        <v>182</v>
      </c>
      <c r="Q11" s="18" t="n">
        <v>0</v>
      </c>
      <c r="R11" s="20" t="n">
        <v>0</v>
      </c>
      <c r="S11" s="18" t="n">
        <v>0</v>
      </c>
      <c r="T11" s="20" t="n">
        <v>0</v>
      </c>
      <c r="U11" s="18" t="n">
        <v>11.17227584</v>
      </c>
      <c r="V11" s="20" t="n">
        <v>0.98388258</v>
      </c>
    </row>
    <row r="12" spans="1:22">
      <c r="A12" s="15" t="s">
        <v>187</v>
      </c>
      <c r="B12" s="17" t="n">
        <v>6894</v>
      </c>
      <c r="C12" s="18">
        <f>(128.0/B12*100)</f>
        <v/>
      </c>
      <c r="D12" s="19" t="n">
        <v>6766</v>
      </c>
      <c r="E12" s="18" t="n">
        <v>5.01539421</v>
      </c>
      <c r="F12" s="20" t="n">
        <v>0.33261774</v>
      </c>
      <c r="G12" s="18" t="n">
        <v>13.33856339</v>
      </c>
      <c r="H12" s="20" t="n">
        <v>0.46395118</v>
      </c>
      <c r="I12" s="18" t="n">
        <v>53.29929195</v>
      </c>
      <c r="J12" s="20" t="n">
        <v>0.85346157</v>
      </c>
      <c r="K12" s="18" t="n">
        <v>19.9120733</v>
      </c>
      <c r="L12" s="20" t="n">
        <v>0.59849919</v>
      </c>
      <c r="M12" s="18" t="n">
        <v>0.27950138</v>
      </c>
      <c r="N12" s="20" t="n">
        <v>0.06468574000000001</v>
      </c>
      <c r="O12" s="18" t="s">
        <v>182</v>
      </c>
      <c r="P12" s="20" t="s">
        <v>182</v>
      </c>
      <c r="Q12" s="18" t="n">
        <v>2.37582273</v>
      </c>
      <c r="R12" s="20" t="n">
        <v>0.5983856</v>
      </c>
      <c r="S12" s="18" t="n">
        <v>0</v>
      </c>
      <c r="T12" s="20" t="n">
        <v>0</v>
      </c>
      <c r="U12" s="18" t="n">
        <v>5.77935303</v>
      </c>
      <c r="V12" s="20" t="n">
        <v>0.53250128</v>
      </c>
    </row>
    <row r="13" spans="1:22">
      <c r="A13" s="15" t="s">
        <v>188</v>
      </c>
      <c r="B13" s="17" t="n">
        <v>7161</v>
      </c>
      <c r="C13" s="18">
        <f>(376.0/B13*100)</f>
        <v/>
      </c>
      <c r="D13" s="19" t="n">
        <v>6785</v>
      </c>
      <c r="E13" s="18" t="n">
        <v>3.85517053</v>
      </c>
      <c r="F13" s="20" t="n">
        <v>0.24763561</v>
      </c>
      <c r="G13" s="18" t="n">
        <v>16.47124258</v>
      </c>
      <c r="H13" s="20" t="n">
        <v>0.55800045</v>
      </c>
      <c r="I13" s="18" t="n">
        <v>48.64497071</v>
      </c>
      <c r="J13" s="20" t="n">
        <v>0.77998667</v>
      </c>
      <c r="K13" s="18" t="n">
        <v>20.15503854</v>
      </c>
      <c r="L13" s="20" t="n">
        <v>0.6784483</v>
      </c>
      <c r="M13" s="18" t="n">
        <v>0.21888092</v>
      </c>
      <c r="N13" s="20" t="n">
        <v>0.05292746</v>
      </c>
      <c r="O13" s="18" t="s">
        <v>182</v>
      </c>
      <c r="P13" s="20" t="s">
        <v>182</v>
      </c>
      <c r="Q13" s="18" t="n">
        <v>4.22740915</v>
      </c>
      <c r="R13" s="20" t="n">
        <v>0.48599219</v>
      </c>
      <c r="S13" s="18" t="n">
        <v>0</v>
      </c>
      <c r="T13" s="20" t="n">
        <v>0</v>
      </c>
      <c r="U13" s="18" t="n">
        <v>6.42728756</v>
      </c>
      <c r="V13" s="20" t="n">
        <v>0.62711371</v>
      </c>
    </row>
    <row r="14" spans="1:22">
      <c r="A14" s="15" t="s">
        <v>189</v>
      </c>
      <c r="B14" s="17" t="n">
        <v>5587</v>
      </c>
      <c r="C14" s="18">
        <f>(210.0/B14*100)</f>
        <v/>
      </c>
      <c r="D14" s="19" t="n">
        <v>5377</v>
      </c>
      <c r="E14" s="18" t="n">
        <v>5.89565874</v>
      </c>
      <c r="F14" s="20" t="n">
        <v>0.4076659</v>
      </c>
      <c r="G14" s="18" t="n">
        <v>24.55903981</v>
      </c>
      <c r="H14" s="20" t="n">
        <v>0.67873764</v>
      </c>
      <c r="I14" s="18" t="n">
        <v>49.67082651</v>
      </c>
      <c r="J14" s="20" t="n">
        <v>0.80718512</v>
      </c>
      <c r="K14" s="18" t="n">
        <v>16.84776685</v>
      </c>
      <c r="L14" s="20" t="n">
        <v>0.47825522</v>
      </c>
      <c r="M14" s="18" t="n">
        <v>0.61671701</v>
      </c>
      <c r="N14" s="20" t="n">
        <v>0.11432418</v>
      </c>
      <c r="O14" s="18" t="s">
        <v>182</v>
      </c>
      <c r="P14" s="20" t="s">
        <v>182</v>
      </c>
      <c r="Q14" s="18" t="n">
        <v>0</v>
      </c>
      <c r="R14" s="20" t="n">
        <v>0</v>
      </c>
      <c r="S14" s="18" t="n">
        <v>0</v>
      </c>
      <c r="T14" s="20" t="n">
        <v>0</v>
      </c>
      <c r="U14" s="18" t="n">
        <v>2.40999108</v>
      </c>
      <c r="V14" s="20" t="n">
        <v>0.19896762</v>
      </c>
    </row>
    <row r="15" spans="1:22">
      <c r="A15" s="15" t="s">
        <v>190</v>
      </c>
      <c r="B15" s="17" t="n">
        <v>5882</v>
      </c>
      <c r="C15" s="18">
        <f>(206.0/B15*100)</f>
        <v/>
      </c>
      <c r="D15" s="19" t="n">
        <v>5676</v>
      </c>
      <c r="E15" s="18" t="n">
        <v>4.25174174</v>
      </c>
      <c r="F15" s="20" t="n">
        <v>0.2857438</v>
      </c>
      <c r="G15" s="18" t="n">
        <v>16.17716002</v>
      </c>
      <c r="H15" s="20" t="n">
        <v>0.48359223</v>
      </c>
      <c r="I15" s="18" t="n">
        <v>53.42468244</v>
      </c>
      <c r="J15" s="20" t="n">
        <v>0.79991998</v>
      </c>
      <c r="K15" s="18" t="n">
        <v>19.90066451</v>
      </c>
      <c r="L15" s="20" t="n">
        <v>0.55256719</v>
      </c>
      <c r="M15" s="18" t="n">
        <v>0.47578292</v>
      </c>
      <c r="N15" s="20" t="n">
        <v>0.10746847</v>
      </c>
      <c r="O15" s="18" t="s">
        <v>182</v>
      </c>
      <c r="P15" s="20" t="s">
        <v>182</v>
      </c>
      <c r="Q15" s="18" t="n">
        <v>1.03969684</v>
      </c>
      <c r="R15" s="20" t="n">
        <v>0.46604134</v>
      </c>
      <c r="S15" s="18" t="n">
        <v>0</v>
      </c>
      <c r="T15" s="20" t="n">
        <v>0</v>
      </c>
      <c r="U15" s="18" t="n">
        <v>4.73027155</v>
      </c>
      <c r="V15" s="20" t="n">
        <v>0.53111955</v>
      </c>
    </row>
    <row r="16" spans="1:22">
      <c r="A16" s="15" t="s">
        <v>191</v>
      </c>
      <c r="B16" s="17" t="n">
        <v>6108</v>
      </c>
      <c r="C16" s="18">
        <f>(281.0/B16*100)</f>
        <v/>
      </c>
      <c r="D16" s="19" t="n">
        <v>5827</v>
      </c>
      <c r="E16" s="18" t="n">
        <v>3.20312583</v>
      </c>
      <c r="F16" s="20" t="n">
        <v>0.22955327</v>
      </c>
      <c r="G16" s="18" t="n">
        <v>7.91138897</v>
      </c>
      <c r="H16" s="20" t="n">
        <v>0.37132534</v>
      </c>
      <c r="I16" s="18" t="n">
        <v>49.00254643</v>
      </c>
      <c r="J16" s="20" t="n">
        <v>0.78587794</v>
      </c>
      <c r="K16" s="18" t="n">
        <v>30.03333178</v>
      </c>
      <c r="L16" s="20" t="n">
        <v>0.62263503</v>
      </c>
      <c r="M16" s="18" t="n">
        <v>0.51555568</v>
      </c>
      <c r="N16" s="20" t="n">
        <v>0.08801227</v>
      </c>
      <c r="O16" s="18" t="s">
        <v>182</v>
      </c>
      <c r="P16" s="20" t="s">
        <v>182</v>
      </c>
      <c r="Q16" s="18" t="n">
        <v>0</v>
      </c>
      <c r="R16" s="20" t="n">
        <v>0</v>
      </c>
      <c r="S16" s="18" t="n">
        <v>0</v>
      </c>
      <c r="T16" s="20" t="n">
        <v>0</v>
      </c>
      <c r="U16" s="18" t="n">
        <v>9.3340513</v>
      </c>
      <c r="V16" s="20" t="n">
        <v>0.75998742</v>
      </c>
    </row>
    <row r="17" spans="1:22">
      <c r="A17" s="15" t="s">
        <v>192</v>
      </c>
      <c r="B17" s="17" t="n">
        <v>6504</v>
      </c>
      <c r="C17" s="18">
        <f>(854.0/B17*100)</f>
        <v/>
      </c>
      <c r="D17" s="19" t="n">
        <v>5650</v>
      </c>
      <c r="E17" s="18" t="n">
        <v>5.94697323</v>
      </c>
      <c r="F17" s="20" t="n">
        <v>0.35003644</v>
      </c>
      <c r="G17" s="18" t="n">
        <v>17.27392028</v>
      </c>
      <c r="H17" s="20" t="n">
        <v>0.52377009</v>
      </c>
      <c r="I17" s="18" t="n">
        <v>41.05404039</v>
      </c>
      <c r="J17" s="20" t="n">
        <v>0.76610687</v>
      </c>
      <c r="K17" s="18" t="n">
        <v>27.79050603</v>
      </c>
      <c r="L17" s="20" t="n">
        <v>0.65871354</v>
      </c>
      <c r="M17" s="18" t="n">
        <v>0</v>
      </c>
      <c r="N17" s="20" t="n">
        <v>0</v>
      </c>
      <c r="O17" s="18" t="s">
        <v>182</v>
      </c>
      <c r="P17" s="20" t="s">
        <v>182</v>
      </c>
      <c r="Q17" s="18" t="n">
        <v>2.62101408</v>
      </c>
      <c r="R17" s="20" t="n">
        <v>0.34848515</v>
      </c>
      <c r="S17" s="18" t="n">
        <v>0</v>
      </c>
      <c r="T17" s="20" t="n">
        <v>0</v>
      </c>
      <c r="U17" s="18" t="n">
        <v>5.313546</v>
      </c>
      <c r="V17" s="20" t="n">
        <v>0.5417232199999999</v>
      </c>
    </row>
    <row r="18" spans="1:22">
      <c r="A18" s="15" t="s">
        <v>193</v>
      </c>
      <c r="B18" s="17" t="n">
        <v>5532</v>
      </c>
      <c r="C18" s="18">
        <f>(43.0/B18*100)</f>
        <v/>
      </c>
      <c r="D18" s="19" t="n">
        <v>5489</v>
      </c>
      <c r="E18" s="18" t="n">
        <v>7.02962472</v>
      </c>
      <c r="F18" s="20" t="n">
        <v>0.37935145</v>
      </c>
      <c r="G18" s="18" t="n">
        <v>20.96589549</v>
      </c>
      <c r="H18" s="20" t="n">
        <v>0.52768158</v>
      </c>
      <c r="I18" s="18" t="n">
        <v>46.80091004</v>
      </c>
      <c r="J18" s="20" t="n">
        <v>0.9702106</v>
      </c>
      <c r="K18" s="18" t="n">
        <v>16.17234933</v>
      </c>
      <c r="L18" s="20" t="n">
        <v>0.49884345</v>
      </c>
      <c r="M18" s="18" t="n">
        <v>1.16494057</v>
      </c>
      <c r="N18" s="20" t="n">
        <v>0.19359016</v>
      </c>
      <c r="O18" s="18" t="s">
        <v>182</v>
      </c>
      <c r="P18" s="20" t="s">
        <v>182</v>
      </c>
      <c r="Q18" s="18" t="n">
        <v>0</v>
      </c>
      <c r="R18" s="20" t="n">
        <v>0</v>
      </c>
      <c r="S18" s="18" t="n">
        <v>0</v>
      </c>
      <c r="T18" s="20" t="n">
        <v>0</v>
      </c>
      <c r="U18" s="18" t="n">
        <v>7.86627985</v>
      </c>
      <c r="V18" s="20" t="n">
        <v>0.86884786</v>
      </c>
    </row>
    <row r="19" spans="1:22">
      <c r="A19" s="15" t="s">
        <v>194</v>
      </c>
      <c r="B19" s="17" t="n">
        <v>5658</v>
      </c>
      <c r="C19" s="18">
        <f>(311.0/B19*100)</f>
        <v/>
      </c>
      <c r="D19" s="19" t="n">
        <v>5347</v>
      </c>
      <c r="E19" s="18" t="n">
        <v>5.1375484</v>
      </c>
      <c r="F19" s="20" t="n">
        <v>0.32872902</v>
      </c>
      <c r="G19" s="18" t="n">
        <v>12.56989456</v>
      </c>
      <c r="H19" s="20" t="n">
        <v>0.45627162</v>
      </c>
      <c r="I19" s="18" t="n">
        <v>53.35494706</v>
      </c>
      <c r="J19" s="20" t="n">
        <v>0.84275042</v>
      </c>
      <c r="K19" s="18" t="n">
        <v>22.78972341</v>
      </c>
      <c r="L19" s="20" t="n">
        <v>0.69071043</v>
      </c>
      <c r="M19" s="18" t="n">
        <v>0.66676368</v>
      </c>
      <c r="N19" s="20" t="n">
        <v>0.13862016</v>
      </c>
      <c r="O19" s="18" t="s">
        <v>182</v>
      </c>
      <c r="P19" s="20" t="s">
        <v>182</v>
      </c>
      <c r="Q19" s="18" t="n">
        <v>0</v>
      </c>
      <c r="R19" s="20" t="n">
        <v>0</v>
      </c>
      <c r="S19" s="18" t="n">
        <v>0</v>
      </c>
      <c r="T19" s="20" t="n">
        <v>0</v>
      </c>
      <c r="U19" s="18" t="n">
        <v>5.4811229</v>
      </c>
      <c r="V19" s="20" t="n">
        <v>0.54348423</v>
      </c>
    </row>
    <row r="20" spans="1:22">
      <c r="A20" s="15" t="s">
        <v>195</v>
      </c>
      <c r="B20" s="17" t="n">
        <v>3371</v>
      </c>
      <c r="C20" s="18">
        <f>(81.0/B20*100)</f>
        <v/>
      </c>
      <c r="D20" s="19" t="n">
        <v>3290</v>
      </c>
      <c r="E20" s="18" t="n">
        <v>5.99843531</v>
      </c>
      <c r="F20" s="20" t="n">
        <v>0.40535089</v>
      </c>
      <c r="G20" s="18" t="n">
        <v>13.3938186</v>
      </c>
      <c r="H20" s="20" t="n">
        <v>0.50976866</v>
      </c>
      <c r="I20" s="18" t="n">
        <v>51.87667671</v>
      </c>
      <c r="J20" s="20" t="n">
        <v>0.97306788</v>
      </c>
      <c r="K20" s="18" t="n">
        <v>19.87118369</v>
      </c>
      <c r="L20" s="20" t="n">
        <v>0.69986395</v>
      </c>
      <c r="M20" s="18" t="n">
        <v>0</v>
      </c>
      <c r="N20" s="20" t="n">
        <v>0</v>
      </c>
      <c r="O20" s="18" t="s">
        <v>182</v>
      </c>
      <c r="P20" s="20" t="s">
        <v>182</v>
      </c>
      <c r="Q20" s="18" t="n">
        <v>0</v>
      </c>
      <c r="R20" s="20" t="n">
        <v>0</v>
      </c>
      <c r="S20" s="18" t="n">
        <v>0</v>
      </c>
      <c r="T20" s="20" t="n">
        <v>0</v>
      </c>
      <c r="U20" s="18" t="n">
        <v>8.85988569</v>
      </c>
      <c r="V20" s="20" t="n">
        <v>0.46651529</v>
      </c>
    </row>
    <row r="21" spans="1:22">
      <c r="A21" s="15" t="s">
        <v>196</v>
      </c>
      <c r="B21" s="17" t="n">
        <v>5741</v>
      </c>
      <c r="C21" s="18">
        <f>(115.0/B21*100)</f>
        <v/>
      </c>
      <c r="D21" s="19" t="n">
        <v>5626</v>
      </c>
      <c r="E21" s="18" t="n">
        <v>3.57583741</v>
      </c>
      <c r="F21" s="20" t="n">
        <v>0.28300391</v>
      </c>
      <c r="G21" s="18" t="n">
        <v>14.68804701</v>
      </c>
      <c r="H21" s="20" t="n">
        <v>0.5460886</v>
      </c>
      <c r="I21" s="18" t="n">
        <v>55.29854394</v>
      </c>
      <c r="J21" s="20" t="n">
        <v>0.7519297700000001</v>
      </c>
      <c r="K21" s="18" t="n">
        <v>22.30303747</v>
      </c>
      <c r="L21" s="20" t="n">
        <v>0.64442066</v>
      </c>
      <c r="M21" s="18" t="n">
        <v>0.18320342</v>
      </c>
      <c r="N21" s="20" t="n">
        <v>0.05737901</v>
      </c>
      <c r="O21" s="18" t="s">
        <v>182</v>
      </c>
      <c r="P21" s="20" t="s">
        <v>182</v>
      </c>
      <c r="Q21" s="18" t="n">
        <v>0</v>
      </c>
      <c r="R21" s="20" t="n">
        <v>0</v>
      </c>
      <c r="S21" s="18" t="n">
        <v>0</v>
      </c>
      <c r="T21" s="20" t="n">
        <v>0</v>
      </c>
      <c r="U21" s="18" t="n">
        <v>3.95133074</v>
      </c>
      <c r="V21" s="20" t="n">
        <v>0.36703806</v>
      </c>
    </row>
    <row r="22" spans="1:22">
      <c r="A22" s="15" t="s">
        <v>197</v>
      </c>
      <c r="B22" s="17" t="n">
        <v>6598</v>
      </c>
      <c r="C22" s="18">
        <f>(107.0/B22*100)</f>
        <v/>
      </c>
      <c r="D22" s="19" t="n">
        <v>6491</v>
      </c>
      <c r="E22" s="18" t="n">
        <v>7.513808</v>
      </c>
      <c r="F22" s="20" t="n">
        <v>0.49617461</v>
      </c>
      <c r="G22" s="18" t="n">
        <v>11.33674249</v>
      </c>
      <c r="H22" s="20" t="n">
        <v>0.40321242</v>
      </c>
      <c r="I22" s="18" t="n">
        <v>40.73609027</v>
      </c>
      <c r="J22" s="20" t="n">
        <v>0.92124364</v>
      </c>
      <c r="K22" s="18" t="n">
        <v>19.71680295</v>
      </c>
      <c r="L22" s="20" t="n">
        <v>0.5979880400000001</v>
      </c>
      <c r="M22" s="18" t="n">
        <v>2.36096389</v>
      </c>
      <c r="N22" s="20" t="n">
        <v>0.31615468</v>
      </c>
      <c r="O22" s="18" t="s">
        <v>182</v>
      </c>
      <c r="P22" s="20" t="s">
        <v>182</v>
      </c>
      <c r="Q22" s="18" t="n">
        <v>10.39441558</v>
      </c>
      <c r="R22" s="20" t="n">
        <v>1.34212958</v>
      </c>
      <c r="S22" s="18" t="n">
        <v>0</v>
      </c>
      <c r="T22" s="20" t="n">
        <v>0</v>
      </c>
      <c r="U22" s="18" t="n">
        <v>7.94117684</v>
      </c>
      <c r="V22" s="20" t="n">
        <v>0.6972016599999999</v>
      </c>
    </row>
    <row r="23" spans="1:22">
      <c r="A23" s="15" t="s">
        <v>198</v>
      </c>
      <c r="B23" s="17" t="n">
        <v>11583</v>
      </c>
      <c r="C23" s="18">
        <f>(578.0/B23*100)</f>
        <v/>
      </c>
      <c r="D23" s="19" t="n">
        <v>11005</v>
      </c>
      <c r="E23" s="18" t="n">
        <v>5.3116819</v>
      </c>
      <c r="F23" s="20" t="n">
        <v>0.34799264</v>
      </c>
      <c r="G23" s="18" t="n">
        <v>19.73172953</v>
      </c>
      <c r="H23" s="20" t="n">
        <v>0.6197073400000001</v>
      </c>
      <c r="I23" s="18" t="n">
        <v>51.48287032</v>
      </c>
      <c r="J23" s="20" t="n">
        <v>0.59193152</v>
      </c>
      <c r="K23" s="18" t="n">
        <v>15.84279598</v>
      </c>
      <c r="L23" s="20" t="n">
        <v>0.5043846400000001</v>
      </c>
      <c r="M23" s="18" t="n">
        <v>0.4233774</v>
      </c>
      <c r="N23" s="20" t="n">
        <v>0.10211846</v>
      </c>
      <c r="O23" s="18" t="s">
        <v>182</v>
      </c>
      <c r="P23" s="20" t="s">
        <v>182</v>
      </c>
      <c r="Q23" s="18" t="n">
        <v>0</v>
      </c>
      <c r="R23" s="20" t="n">
        <v>0</v>
      </c>
      <c r="S23" s="18" t="n">
        <v>0</v>
      </c>
      <c r="T23" s="20" t="n">
        <v>0</v>
      </c>
      <c r="U23" s="18" t="n">
        <v>7.20754488</v>
      </c>
      <c r="V23" s="20" t="n">
        <v>0.53097522</v>
      </c>
    </row>
    <row r="24" spans="1:22">
      <c r="A24" s="15" t="s">
        <v>199</v>
      </c>
      <c r="B24" s="17" t="n">
        <v>6647</v>
      </c>
      <c r="C24" s="18">
        <f>(32.0/B24*100)</f>
        <v/>
      </c>
      <c r="D24" s="19" t="n">
        <v>6615</v>
      </c>
      <c r="E24" s="18" t="n">
        <v>19.47781022</v>
      </c>
      <c r="F24" s="20" t="n">
        <v>0.56242405</v>
      </c>
      <c r="G24" s="18" t="n">
        <v>29.43252344</v>
      </c>
      <c r="H24" s="20" t="n">
        <v>0.69950603</v>
      </c>
      <c r="I24" s="18" t="n">
        <v>36.71434013</v>
      </c>
      <c r="J24" s="20" t="n">
        <v>0.60574679</v>
      </c>
      <c r="K24" s="18" t="n">
        <v>11.3260199</v>
      </c>
      <c r="L24" s="20" t="n">
        <v>0.42385062</v>
      </c>
      <c r="M24" s="18" t="n">
        <v>0.74423074</v>
      </c>
      <c r="N24" s="20" t="n">
        <v>0.13577102</v>
      </c>
      <c r="O24" s="18" t="s">
        <v>182</v>
      </c>
      <c r="P24" s="20" t="s">
        <v>182</v>
      </c>
      <c r="Q24" s="18" t="n">
        <v>0</v>
      </c>
      <c r="R24" s="20" t="n">
        <v>0</v>
      </c>
      <c r="S24" s="18" t="n">
        <v>0</v>
      </c>
      <c r="T24" s="20" t="n">
        <v>0</v>
      </c>
      <c r="U24" s="18" t="n">
        <v>2.30507557</v>
      </c>
      <c r="V24" s="20" t="n">
        <v>0.30876654</v>
      </c>
    </row>
    <row r="25" spans="1:22">
      <c r="A25" s="15" t="s">
        <v>200</v>
      </c>
      <c r="B25" s="17" t="n">
        <v>5581</v>
      </c>
      <c r="C25" s="18">
        <f>(28.0/B25*100)</f>
        <v/>
      </c>
      <c r="D25" s="19" t="n">
        <v>5553</v>
      </c>
      <c r="E25" s="18" t="n">
        <v>12.92314455</v>
      </c>
      <c r="F25" s="20" t="n">
        <v>0.56095793</v>
      </c>
      <c r="G25" s="18" t="n">
        <v>25.75670817</v>
      </c>
      <c r="H25" s="20" t="n">
        <v>0.67268723</v>
      </c>
      <c r="I25" s="18" t="n">
        <v>51.41706166</v>
      </c>
      <c r="J25" s="20" t="n">
        <v>0.74954477</v>
      </c>
      <c r="K25" s="18" t="n">
        <v>8.755166190000001</v>
      </c>
      <c r="L25" s="20" t="n">
        <v>0.53571088</v>
      </c>
      <c r="M25" s="18" t="n">
        <v>0.26888821</v>
      </c>
      <c r="N25" s="20" t="n">
        <v>0.07687529999999999</v>
      </c>
      <c r="O25" s="18" t="s">
        <v>182</v>
      </c>
      <c r="P25" s="20" t="s">
        <v>182</v>
      </c>
      <c r="Q25" s="18" t="n">
        <v>0</v>
      </c>
      <c r="R25" s="20" t="n">
        <v>0</v>
      </c>
      <c r="S25" s="18" t="n">
        <v>0</v>
      </c>
      <c r="T25" s="20" t="n">
        <v>0</v>
      </c>
      <c r="U25" s="18" t="n">
        <v>0.87903122</v>
      </c>
      <c r="V25" s="20" t="n">
        <v>0.12670795</v>
      </c>
    </row>
    <row r="26" spans="1:22">
      <c r="A26" s="15" t="s">
        <v>201</v>
      </c>
      <c r="B26" s="17" t="n">
        <v>4869</v>
      </c>
      <c r="C26" s="18">
        <f>(124.0/B26*100)</f>
        <v/>
      </c>
      <c r="D26" s="19" t="n">
        <v>4745</v>
      </c>
      <c r="E26" s="18" t="n">
        <v>5.07536621</v>
      </c>
      <c r="F26" s="20" t="n">
        <v>0.33714106</v>
      </c>
      <c r="G26" s="18" t="n">
        <v>26.11807442</v>
      </c>
      <c r="H26" s="20" t="n">
        <v>0.73959423</v>
      </c>
      <c r="I26" s="18" t="n">
        <v>50.65072072</v>
      </c>
      <c r="J26" s="20" t="n">
        <v>0.84365773</v>
      </c>
      <c r="K26" s="18" t="n">
        <v>15.46347032</v>
      </c>
      <c r="L26" s="20" t="n">
        <v>0.5298921</v>
      </c>
      <c r="M26" s="18" t="n">
        <v>0</v>
      </c>
      <c r="N26" s="20" t="n">
        <v>0</v>
      </c>
      <c r="O26" s="18" t="s">
        <v>182</v>
      </c>
      <c r="P26" s="20" t="s">
        <v>182</v>
      </c>
      <c r="Q26" s="18" t="n">
        <v>0</v>
      </c>
      <c r="R26" s="20" t="n">
        <v>0</v>
      </c>
      <c r="S26" s="18" t="n">
        <v>0</v>
      </c>
      <c r="T26" s="20" t="n">
        <v>0</v>
      </c>
      <c r="U26" s="18" t="n">
        <v>2.69236834</v>
      </c>
      <c r="V26" s="20" t="n">
        <v>0.29171276</v>
      </c>
    </row>
    <row r="27" spans="1:22">
      <c r="A27" s="15" t="s">
        <v>202</v>
      </c>
      <c r="B27" s="17" t="n">
        <v>5299</v>
      </c>
      <c r="C27" s="18">
        <f>(255.0/B27*100)</f>
        <v/>
      </c>
      <c r="D27" s="19" t="n">
        <v>5044</v>
      </c>
      <c r="E27" s="18" t="n">
        <v>5.82767912</v>
      </c>
      <c r="F27" s="20" t="n">
        <v>0.32504209</v>
      </c>
      <c r="G27" s="18" t="n">
        <v>10.306655</v>
      </c>
      <c r="H27" s="20" t="n">
        <v>0.43180559</v>
      </c>
      <c r="I27" s="18" t="n">
        <v>40.98726266</v>
      </c>
      <c r="J27" s="20" t="n">
        <v>0.79305553</v>
      </c>
      <c r="K27" s="18" t="n">
        <v>29.16126321</v>
      </c>
      <c r="L27" s="20" t="n">
        <v>0.74940204</v>
      </c>
      <c r="M27" s="18" t="n">
        <v>1.22752267</v>
      </c>
      <c r="N27" s="20" t="n">
        <v>0.13839465</v>
      </c>
      <c r="O27" s="18" t="s">
        <v>182</v>
      </c>
      <c r="P27" s="20" t="s">
        <v>182</v>
      </c>
      <c r="Q27" s="18" t="n">
        <v>0</v>
      </c>
      <c r="R27" s="20" t="n">
        <v>0</v>
      </c>
      <c r="S27" s="18" t="n">
        <v>0</v>
      </c>
      <c r="T27" s="20" t="n">
        <v>0</v>
      </c>
      <c r="U27" s="18" t="n">
        <v>12.48961735</v>
      </c>
      <c r="V27" s="20" t="n">
        <v>0.39181579</v>
      </c>
    </row>
    <row r="28" spans="1:22">
      <c r="A28" s="15" t="s">
        <v>203</v>
      </c>
      <c r="B28" s="17" t="n">
        <v>7568</v>
      </c>
      <c r="C28" s="18">
        <f>(173.0/B28*100)</f>
        <v/>
      </c>
      <c r="D28" s="19" t="n">
        <v>7395</v>
      </c>
      <c r="E28" s="18" t="n">
        <v>10.32224156</v>
      </c>
      <c r="F28" s="20" t="n">
        <v>0.51042627</v>
      </c>
      <c r="G28" s="18" t="n">
        <v>21.65328865</v>
      </c>
      <c r="H28" s="20" t="n">
        <v>0.69425565</v>
      </c>
      <c r="I28" s="18" t="n">
        <v>49.57394504</v>
      </c>
      <c r="J28" s="20" t="n">
        <v>0.780776</v>
      </c>
      <c r="K28" s="18" t="n">
        <v>13.35858644</v>
      </c>
      <c r="L28" s="20" t="n">
        <v>0.5285675399999999</v>
      </c>
      <c r="M28" s="18" t="n">
        <v>2.27418243</v>
      </c>
      <c r="N28" s="20" t="n">
        <v>0.3326811</v>
      </c>
      <c r="O28" s="18" t="s">
        <v>182</v>
      </c>
      <c r="P28" s="20" t="s">
        <v>182</v>
      </c>
      <c r="Q28" s="18" t="n">
        <v>0</v>
      </c>
      <c r="R28" s="20" t="n">
        <v>0</v>
      </c>
      <c r="S28" s="18" t="n">
        <v>0</v>
      </c>
      <c r="T28" s="20" t="n">
        <v>0</v>
      </c>
      <c r="U28" s="18" t="n">
        <v>2.81775587</v>
      </c>
      <c r="V28" s="20" t="n">
        <v>0.4387953</v>
      </c>
    </row>
    <row r="29" spans="1:22">
      <c r="A29" s="15" t="s">
        <v>204</v>
      </c>
      <c r="B29" s="17" t="n">
        <v>5385</v>
      </c>
      <c r="C29" s="18">
        <f>(37.0/B29*100)</f>
        <v/>
      </c>
      <c r="D29" s="19" t="n">
        <v>5348</v>
      </c>
      <c r="E29" s="18" t="n">
        <v>3.090666</v>
      </c>
      <c r="F29" s="20" t="n">
        <v>0.22150799</v>
      </c>
      <c r="G29" s="18" t="n">
        <v>15.3812214</v>
      </c>
      <c r="H29" s="20" t="n">
        <v>0.53986545</v>
      </c>
      <c r="I29" s="18" t="n">
        <v>60.0582321</v>
      </c>
      <c r="J29" s="20" t="n">
        <v>0.83743892</v>
      </c>
      <c r="K29" s="18" t="n">
        <v>16.71168085</v>
      </c>
      <c r="L29" s="20" t="n">
        <v>0.49702653</v>
      </c>
      <c r="M29" s="18" t="n">
        <v>0.11230563</v>
      </c>
      <c r="N29" s="20" t="n">
        <v>0.03615354</v>
      </c>
      <c r="O29" s="18" t="s">
        <v>182</v>
      </c>
      <c r="P29" s="20" t="s">
        <v>182</v>
      </c>
      <c r="Q29" s="18" t="n">
        <v>2.76962022</v>
      </c>
      <c r="R29" s="20" t="n">
        <v>0.2415476</v>
      </c>
      <c r="S29" s="18" t="n">
        <v>0</v>
      </c>
      <c r="T29" s="20" t="n">
        <v>0</v>
      </c>
      <c r="U29" s="18" t="n">
        <v>1.8762738</v>
      </c>
      <c r="V29" s="20" t="n">
        <v>0.23655828</v>
      </c>
    </row>
    <row r="30" spans="1:22">
      <c r="A30" s="15" t="s">
        <v>205</v>
      </c>
      <c r="B30" s="17" t="n">
        <v>4520</v>
      </c>
      <c r="C30" s="18">
        <f>(682.0/B30*100)</f>
        <v/>
      </c>
      <c r="D30" s="19" t="n">
        <v>3838</v>
      </c>
      <c r="E30" s="18" t="n">
        <v>4.08837008</v>
      </c>
      <c r="F30" s="20" t="n">
        <v>0.33979338</v>
      </c>
      <c r="G30" s="18" t="n">
        <v>14.59877068</v>
      </c>
      <c r="H30" s="20" t="n">
        <v>0.74035279</v>
      </c>
      <c r="I30" s="18" t="n">
        <v>52.88982883</v>
      </c>
      <c r="J30" s="20" t="n">
        <v>0.8726589300000001</v>
      </c>
      <c r="K30" s="18" t="n">
        <v>19.53674379</v>
      </c>
      <c r="L30" s="20" t="n">
        <v>0.65932033</v>
      </c>
      <c r="M30" s="18" t="n">
        <v>0.82928337</v>
      </c>
      <c r="N30" s="20" t="n">
        <v>0.16049444</v>
      </c>
      <c r="O30" s="18" t="s">
        <v>182</v>
      </c>
      <c r="P30" s="20" t="s">
        <v>182</v>
      </c>
      <c r="Q30" s="18" t="n">
        <v>0</v>
      </c>
      <c r="R30" s="20" t="n">
        <v>0</v>
      </c>
      <c r="S30" s="18" t="n">
        <v>0</v>
      </c>
      <c r="T30" s="20" t="n">
        <v>0</v>
      </c>
      <c r="U30" s="18" t="n">
        <v>8.057003249999999</v>
      </c>
      <c r="V30" s="20" t="n">
        <v>0.76198171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(20.0/B32*100)</f>
        <v/>
      </c>
      <c r="D32" s="19" t="n">
        <v>4458</v>
      </c>
      <c r="E32" s="18" t="n">
        <v>4.04359507</v>
      </c>
      <c r="F32" s="20" t="n">
        <v>0.31112857</v>
      </c>
      <c r="G32" s="18" t="n">
        <v>10.01700602</v>
      </c>
      <c r="H32" s="20" t="n">
        <v>0.44702045</v>
      </c>
      <c r="I32" s="18" t="n">
        <v>62.05695915</v>
      </c>
      <c r="J32" s="20" t="n">
        <v>0.93206437</v>
      </c>
      <c r="K32" s="18" t="n">
        <v>20.73649141</v>
      </c>
      <c r="L32" s="20" t="n">
        <v>0.68645924</v>
      </c>
      <c r="M32" s="18" t="n">
        <v>0.34554002</v>
      </c>
      <c r="N32" s="20" t="n">
        <v>0.08417808</v>
      </c>
      <c r="O32" s="18" t="s">
        <v>182</v>
      </c>
      <c r="P32" s="20" t="s">
        <v>182</v>
      </c>
      <c r="Q32" s="18" t="n">
        <v>0</v>
      </c>
      <c r="R32" s="20" t="n">
        <v>0</v>
      </c>
      <c r="S32" s="18" t="n">
        <v>0</v>
      </c>
      <c r="T32" s="20" t="n">
        <v>0</v>
      </c>
      <c r="U32" s="18" t="n">
        <v>2.80040833</v>
      </c>
      <c r="V32" s="20" t="n">
        <v>0.32666314</v>
      </c>
    </row>
    <row r="33" spans="1:22">
      <c r="A33" s="15" t="s">
        <v>208</v>
      </c>
      <c r="B33" s="17" t="n">
        <v>7325</v>
      </c>
      <c r="C33" s="18">
        <f>(274.0/B33*100)</f>
        <v/>
      </c>
      <c r="D33" s="19" t="n">
        <v>7051</v>
      </c>
      <c r="E33" s="18" t="n">
        <v>6.00121129</v>
      </c>
      <c r="F33" s="20" t="n">
        <v>0.33473654</v>
      </c>
      <c r="G33" s="18" t="n">
        <v>24.32407242</v>
      </c>
      <c r="H33" s="20" t="n">
        <v>0.62168576</v>
      </c>
      <c r="I33" s="18" t="n">
        <v>49.36047912</v>
      </c>
      <c r="J33" s="20" t="n">
        <v>0.7993228100000001</v>
      </c>
      <c r="K33" s="18" t="n">
        <v>16.6023339</v>
      </c>
      <c r="L33" s="20" t="n">
        <v>0.5797526200000001</v>
      </c>
      <c r="M33" s="18" t="n">
        <v>0.23242161</v>
      </c>
      <c r="N33" s="20" t="n">
        <v>0.06136235</v>
      </c>
      <c r="O33" s="18" t="s">
        <v>182</v>
      </c>
      <c r="P33" s="20" t="s">
        <v>182</v>
      </c>
      <c r="Q33" s="18" t="n">
        <v>0</v>
      </c>
      <c r="R33" s="20" t="n">
        <v>0</v>
      </c>
      <c r="S33" s="18" t="n">
        <v>0</v>
      </c>
      <c r="T33" s="20" t="n">
        <v>0</v>
      </c>
      <c r="U33" s="18" t="n">
        <v>3.47948165</v>
      </c>
      <c r="V33" s="20" t="n">
        <v>0.33057445</v>
      </c>
    </row>
    <row r="34" spans="1:22">
      <c r="A34" s="15" t="s">
        <v>209</v>
      </c>
      <c r="B34" s="17" t="n">
        <v>6350</v>
      </c>
      <c r="C34" s="18">
        <f>(117.0/B34*100)</f>
        <v/>
      </c>
      <c r="D34" s="19" t="n">
        <v>6233</v>
      </c>
      <c r="E34" s="18" t="n">
        <v>7.73083914</v>
      </c>
      <c r="F34" s="20" t="n">
        <v>0.45259067</v>
      </c>
      <c r="G34" s="18" t="n">
        <v>26.72857105</v>
      </c>
      <c r="H34" s="20" t="n">
        <v>0.8291444</v>
      </c>
      <c r="I34" s="18" t="n">
        <v>43.03084503</v>
      </c>
      <c r="J34" s="20" t="n">
        <v>0.74432136</v>
      </c>
      <c r="K34" s="18" t="n">
        <v>12.47591724</v>
      </c>
      <c r="L34" s="20" t="n">
        <v>0.49597018</v>
      </c>
      <c r="M34" s="18" t="n">
        <v>1.1725506</v>
      </c>
      <c r="N34" s="20" t="n">
        <v>0.13887426</v>
      </c>
      <c r="O34" s="18" t="s">
        <v>182</v>
      </c>
      <c r="P34" s="20" t="s">
        <v>182</v>
      </c>
      <c r="Q34" s="18" t="n">
        <v>2.59325449</v>
      </c>
      <c r="R34" s="20" t="n">
        <v>0.53770261</v>
      </c>
      <c r="S34" s="18" t="n">
        <v>0</v>
      </c>
      <c r="T34" s="20" t="n">
        <v>0</v>
      </c>
      <c r="U34" s="18" t="n">
        <v>6.26802246</v>
      </c>
      <c r="V34" s="20" t="n">
        <v>0.5696776099999999</v>
      </c>
    </row>
    <row r="35" spans="1:22">
      <c r="A35" s="15" t="s">
        <v>210</v>
      </c>
      <c r="B35" s="17" t="n">
        <v>6406</v>
      </c>
      <c r="C35" s="18">
        <f>(105.0/B35*100)</f>
        <v/>
      </c>
      <c r="D35" s="19" t="n">
        <v>6301</v>
      </c>
      <c r="E35" s="18" t="n">
        <v>6.48217839</v>
      </c>
      <c r="F35" s="20" t="n">
        <v>0.39650873</v>
      </c>
      <c r="G35" s="18" t="n">
        <v>26.12528026</v>
      </c>
      <c r="H35" s="20" t="n">
        <v>0.68202702</v>
      </c>
      <c r="I35" s="18" t="n">
        <v>46.5208226</v>
      </c>
      <c r="J35" s="20" t="n">
        <v>0.76456384</v>
      </c>
      <c r="K35" s="18" t="n">
        <v>14.77534909</v>
      </c>
      <c r="L35" s="20" t="n">
        <v>0.50327533</v>
      </c>
      <c r="M35" s="18" t="n">
        <v>0.53157538</v>
      </c>
      <c r="N35" s="20" t="n">
        <v>0.09360739</v>
      </c>
      <c r="O35" s="18" t="s">
        <v>182</v>
      </c>
      <c r="P35" s="20" t="s">
        <v>182</v>
      </c>
      <c r="Q35" s="18" t="n">
        <v>1.04834758</v>
      </c>
      <c r="R35" s="20" t="n">
        <v>0.05730371</v>
      </c>
      <c r="S35" s="18" t="n">
        <v>0</v>
      </c>
      <c r="T35" s="20" t="n">
        <v>0</v>
      </c>
      <c r="U35" s="18" t="n">
        <v>4.5164467</v>
      </c>
      <c r="V35" s="20" t="n">
        <v>0.2638666</v>
      </c>
    </row>
    <row r="36" spans="1:22">
      <c r="A36" s="15" t="s">
        <v>211</v>
      </c>
      <c r="B36" s="17" t="n">
        <v>6736</v>
      </c>
      <c r="C36" s="18">
        <f>(109.0/B36*100)</f>
        <v/>
      </c>
      <c r="D36" s="19" t="n">
        <v>6627</v>
      </c>
      <c r="E36" s="18" t="n">
        <v>5.08902064</v>
      </c>
      <c r="F36" s="20" t="n">
        <v>0.30186295</v>
      </c>
      <c r="G36" s="18" t="n">
        <v>16.83845477</v>
      </c>
      <c r="H36" s="20" t="n">
        <v>0.5454484000000001</v>
      </c>
      <c r="I36" s="18" t="n">
        <v>50.28575386</v>
      </c>
      <c r="J36" s="20" t="n">
        <v>0.6316906799999999</v>
      </c>
      <c r="K36" s="18" t="n">
        <v>22.69506921</v>
      </c>
      <c r="L36" s="20" t="n">
        <v>0.55985057</v>
      </c>
      <c r="M36" s="18" t="n">
        <v>0.41963521</v>
      </c>
      <c r="N36" s="20" t="n">
        <v>0.08208065</v>
      </c>
      <c r="O36" s="18" t="s">
        <v>182</v>
      </c>
      <c r="P36" s="20" t="s">
        <v>182</v>
      </c>
      <c r="Q36" s="18" t="n">
        <v>0</v>
      </c>
      <c r="R36" s="20" t="n">
        <v>0</v>
      </c>
      <c r="S36" s="18" t="n">
        <v>0</v>
      </c>
      <c r="T36" s="20" t="n">
        <v>0</v>
      </c>
      <c r="U36" s="18" t="n">
        <v>4.67206631</v>
      </c>
      <c r="V36" s="20" t="n">
        <v>0.43890538</v>
      </c>
    </row>
    <row r="37" spans="1:22">
      <c r="A37" s="15" t="s">
        <v>212</v>
      </c>
      <c r="B37" s="17" t="n">
        <v>5458</v>
      </c>
      <c r="C37" s="18">
        <f>(382.0/B37*100)</f>
        <v/>
      </c>
      <c r="D37" s="19" t="n">
        <v>5076</v>
      </c>
      <c r="E37" s="18" t="n">
        <v>4.05633232</v>
      </c>
      <c r="F37" s="20" t="n">
        <v>0.27054284</v>
      </c>
      <c r="G37" s="18" t="n">
        <v>13.48588713</v>
      </c>
      <c r="H37" s="20" t="n">
        <v>0.50074846</v>
      </c>
      <c r="I37" s="18" t="n">
        <v>46.7832971</v>
      </c>
      <c r="J37" s="20" t="n">
        <v>0.89685304</v>
      </c>
      <c r="K37" s="18" t="n">
        <v>22.63570482</v>
      </c>
      <c r="L37" s="20" t="n">
        <v>0.69639403</v>
      </c>
      <c r="M37" s="18" t="n">
        <v>0.80523029</v>
      </c>
      <c r="N37" s="20" t="n">
        <v>0.14276256</v>
      </c>
      <c r="O37" s="18" t="s">
        <v>182</v>
      </c>
      <c r="P37" s="20" t="s">
        <v>182</v>
      </c>
      <c r="Q37" s="18" t="n">
        <v>0</v>
      </c>
      <c r="R37" s="20" t="n">
        <v>0</v>
      </c>
      <c r="S37" s="18" t="n">
        <v>0</v>
      </c>
      <c r="T37" s="20" t="n">
        <v>0</v>
      </c>
      <c r="U37" s="18" t="n">
        <v>12.23354833</v>
      </c>
      <c r="V37" s="20" t="n">
        <v>1.00397331</v>
      </c>
    </row>
    <row r="38" spans="1:22">
      <c r="A38" s="15" t="s">
        <v>213</v>
      </c>
      <c r="B38" s="17" t="n">
        <v>5860</v>
      </c>
      <c r="C38" s="18">
        <f>(83.0/B38*100)</f>
        <v/>
      </c>
      <c r="D38" s="19" t="n">
        <v>5777</v>
      </c>
      <c r="E38" s="18" t="n">
        <v>3.62730432</v>
      </c>
      <c r="F38" s="20" t="n">
        <v>0.26790851</v>
      </c>
      <c r="G38" s="18" t="n">
        <v>9.53878969</v>
      </c>
      <c r="H38" s="20" t="n">
        <v>0.52904982</v>
      </c>
      <c r="I38" s="18" t="n">
        <v>42.59657687</v>
      </c>
      <c r="J38" s="20" t="n">
        <v>0.8534044200000001</v>
      </c>
      <c r="K38" s="18" t="n">
        <v>34.21763313</v>
      </c>
      <c r="L38" s="20" t="n">
        <v>0.98385583</v>
      </c>
      <c r="M38" s="18" t="n">
        <v>0.64067503</v>
      </c>
      <c r="N38" s="20" t="n">
        <v>0.12688266</v>
      </c>
      <c r="O38" s="18" t="s">
        <v>182</v>
      </c>
      <c r="P38" s="20" t="s">
        <v>182</v>
      </c>
      <c r="Q38" s="18" t="n">
        <v>0</v>
      </c>
      <c r="R38" s="20" t="n">
        <v>0</v>
      </c>
      <c r="S38" s="18" t="n">
        <v>0</v>
      </c>
      <c r="T38" s="20" t="n">
        <v>0</v>
      </c>
      <c r="U38" s="18" t="n">
        <v>9.379020949999999</v>
      </c>
      <c r="V38" s="20" t="n">
        <v>0.7674495099999999</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(5704.0/B40*100)</f>
        <v/>
      </c>
      <c r="D40" s="19" t="n">
        <v>8453</v>
      </c>
      <c r="E40" s="18" t="n">
        <v>2.84893777</v>
      </c>
      <c r="F40" s="20" t="n">
        <v>0.24988901</v>
      </c>
      <c r="G40" s="18" t="n">
        <v>13.52782239</v>
      </c>
      <c r="H40" s="20" t="n">
        <v>0.50623702</v>
      </c>
      <c r="I40" s="18" t="n">
        <v>47.13324159</v>
      </c>
      <c r="J40" s="20" t="n">
        <v>0.81085665</v>
      </c>
      <c r="K40" s="18" t="n">
        <v>19.95804724</v>
      </c>
      <c r="L40" s="20" t="n">
        <v>0.63443711</v>
      </c>
      <c r="M40" s="18" t="n">
        <v>0.41619769</v>
      </c>
      <c r="N40" s="20" t="n">
        <v>0.096733</v>
      </c>
      <c r="O40" s="18" t="s">
        <v>182</v>
      </c>
      <c r="P40" s="20" t="s">
        <v>182</v>
      </c>
      <c r="Q40" s="18" t="n">
        <v>9.05802145</v>
      </c>
      <c r="R40" s="20" t="n">
        <v>0.20234589</v>
      </c>
      <c r="S40" s="18" t="n">
        <v>0</v>
      </c>
      <c r="T40" s="20" t="n">
        <v>0</v>
      </c>
      <c r="U40" s="18" t="n">
        <v>7.05773188</v>
      </c>
      <c r="V40" s="20" t="n">
        <v>0.90349165</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(3063.0/B46*100)</f>
        <v/>
      </c>
      <c r="D46" s="19" t="n">
        <v>20078</v>
      </c>
      <c r="E46" s="18" t="n">
        <v>3.95031664</v>
      </c>
      <c r="F46" s="20" t="n">
        <v>0.20253371</v>
      </c>
      <c r="G46" s="18" t="n">
        <v>15.7310098</v>
      </c>
      <c r="H46" s="20" t="n">
        <v>0.6285358</v>
      </c>
      <c r="I46" s="18" t="n">
        <v>27.66653418</v>
      </c>
      <c r="J46" s="20" t="n">
        <v>0.68048686</v>
      </c>
      <c r="K46" s="18" t="n">
        <v>10.39140251</v>
      </c>
      <c r="L46" s="20" t="n">
        <v>0.37839154</v>
      </c>
      <c r="M46" s="18" t="n">
        <v>1.15216435</v>
      </c>
      <c r="N46" s="20" t="n">
        <v>0.10252919</v>
      </c>
      <c r="O46" s="18" t="s">
        <v>182</v>
      </c>
      <c r="P46" s="20" t="s">
        <v>182</v>
      </c>
      <c r="Q46" s="18" t="n">
        <v>0</v>
      </c>
      <c r="R46" s="20" t="n">
        <v>0</v>
      </c>
      <c r="S46" s="18" t="n">
        <v>0</v>
      </c>
      <c r="T46" s="20" t="n">
        <v>0</v>
      </c>
      <c r="U46" s="18" t="n">
        <v>41.10857251</v>
      </c>
      <c r="V46" s="20" t="n">
        <v>1.3090469</v>
      </c>
    </row>
    <row r="47" spans="1:22">
      <c r="A47" s="15" t="s">
        <v>222</v>
      </c>
      <c r="B47" s="17" t="n">
        <v>5928</v>
      </c>
      <c r="C47" s="18">
        <f>(293.0/B47*100)</f>
        <v/>
      </c>
      <c r="D47" s="19" t="n">
        <v>5635</v>
      </c>
      <c r="E47" s="18" t="n">
        <v>6.95931485</v>
      </c>
      <c r="F47" s="20" t="n">
        <v>0.33511049</v>
      </c>
      <c r="G47" s="18" t="n">
        <v>19.31757191</v>
      </c>
      <c r="H47" s="20" t="n">
        <v>0.69089975</v>
      </c>
      <c r="I47" s="18" t="n">
        <v>40.85460255</v>
      </c>
      <c r="J47" s="20" t="n">
        <v>0.7712505200000001</v>
      </c>
      <c r="K47" s="18" t="n">
        <v>15.13564571</v>
      </c>
      <c r="L47" s="20" t="n">
        <v>0.56313242</v>
      </c>
      <c r="M47" s="18" t="n">
        <v>1.47277328</v>
      </c>
      <c r="N47" s="20" t="n">
        <v>0.19231739</v>
      </c>
      <c r="O47" s="18" t="s">
        <v>182</v>
      </c>
      <c r="P47" s="20" t="s">
        <v>182</v>
      </c>
      <c r="Q47" s="18" t="n">
        <v>0</v>
      </c>
      <c r="R47" s="20" t="n">
        <v>0</v>
      </c>
      <c r="S47" s="18" t="n">
        <v>0</v>
      </c>
      <c r="T47" s="20" t="n">
        <v>0</v>
      </c>
      <c r="U47" s="18" t="n">
        <v>16.2600917</v>
      </c>
      <c r="V47" s="20" t="n">
        <v>1.1497712</v>
      </c>
    </row>
    <row r="48" spans="1:22">
      <c r="A48" s="15" t="s">
        <v>223</v>
      </c>
      <c r="B48" s="17" t="n">
        <v>9841</v>
      </c>
      <c r="C48" s="18">
        <f>(19.0/B48*100)</f>
        <v/>
      </c>
      <c r="D48" s="19" t="n">
        <v>9822</v>
      </c>
      <c r="E48" s="18" t="n">
        <v>4.76995576</v>
      </c>
      <c r="F48" s="20" t="n">
        <v>0.34766595</v>
      </c>
      <c r="G48" s="18" t="n">
        <v>26.95317969</v>
      </c>
      <c r="H48" s="20" t="n">
        <v>0.75682942</v>
      </c>
      <c r="I48" s="18" t="n">
        <v>52.83244064</v>
      </c>
      <c r="J48" s="20" t="n">
        <v>0.8191821</v>
      </c>
      <c r="K48" s="18" t="n">
        <v>11.80143328</v>
      </c>
      <c r="L48" s="20" t="n">
        <v>0.48281456</v>
      </c>
      <c r="M48" s="18" t="n">
        <v>2.15559195</v>
      </c>
      <c r="N48" s="20" t="n">
        <v>0.33339127</v>
      </c>
      <c r="O48" s="18" t="s">
        <v>182</v>
      </c>
      <c r="P48" s="20" t="s">
        <v>182</v>
      </c>
      <c r="Q48" s="18" t="n">
        <v>0</v>
      </c>
      <c r="R48" s="20" t="n">
        <v>0</v>
      </c>
      <c r="S48" s="18" t="n">
        <v>0</v>
      </c>
      <c r="T48" s="20" t="n">
        <v>0</v>
      </c>
      <c r="U48" s="18" t="n">
        <v>1.48739868</v>
      </c>
      <c r="V48" s="20" t="n">
        <v>0.41667675</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(1296.0/B50*100)</f>
        <v/>
      </c>
      <c r="D50" s="19" t="n">
        <v>10499</v>
      </c>
      <c r="E50" s="18" t="n">
        <v>8.90183611</v>
      </c>
      <c r="F50" s="20" t="n">
        <v>0.44116741</v>
      </c>
      <c r="G50" s="18" t="n">
        <v>24.46165603</v>
      </c>
      <c r="H50" s="20" t="n">
        <v>0.56017008</v>
      </c>
      <c r="I50" s="18" t="n">
        <v>43.54440496</v>
      </c>
      <c r="J50" s="20" t="n">
        <v>0.85106514</v>
      </c>
      <c r="K50" s="18" t="n">
        <v>12.92281783</v>
      </c>
      <c r="L50" s="20" t="n">
        <v>0.39860506</v>
      </c>
      <c r="M50" s="18" t="n">
        <v>1.7816409</v>
      </c>
      <c r="N50" s="20" t="n">
        <v>0.26943337</v>
      </c>
      <c r="O50" s="18" t="s">
        <v>182</v>
      </c>
      <c r="P50" s="20" t="s">
        <v>182</v>
      </c>
      <c r="Q50" s="18" t="n">
        <v>0</v>
      </c>
      <c r="R50" s="20" t="n">
        <v>0</v>
      </c>
      <c r="S50" s="18" t="n">
        <v>0</v>
      </c>
      <c r="T50" s="20" t="n">
        <v>0</v>
      </c>
      <c r="U50" s="18" t="n">
        <v>8.38764417</v>
      </c>
      <c r="V50" s="20" t="n">
        <v>0.71591633</v>
      </c>
    </row>
    <row r="51" spans="1:22">
      <c r="A51" s="15" t="s">
        <v>226</v>
      </c>
      <c r="B51" s="17" t="n">
        <v>6866</v>
      </c>
      <c r="C51" s="18">
        <f>(115.0/B51*100)</f>
        <v/>
      </c>
      <c r="D51" s="19" t="n">
        <v>6751</v>
      </c>
      <c r="E51" s="18" t="n">
        <v>9.67276137</v>
      </c>
      <c r="F51" s="20" t="n">
        <v>0.41029821</v>
      </c>
      <c r="G51" s="18" t="n">
        <v>17.34558149</v>
      </c>
      <c r="H51" s="20" t="n">
        <v>0.5301068</v>
      </c>
      <c r="I51" s="18" t="n">
        <v>34.71457518</v>
      </c>
      <c r="J51" s="20" t="n">
        <v>0.81223657</v>
      </c>
      <c r="K51" s="18" t="n">
        <v>14.48718589</v>
      </c>
      <c r="L51" s="20" t="n">
        <v>0.61142839</v>
      </c>
      <c r="M51" s="18" t="n">
        <v>0.58288395</v>
      </c>
      <c r="N51" s="20" t="n">
        <v>0.1010142</v>
      </c>
      <c r="O51" s="18" t="s">
        <v>182</v>
      </c>
      <c r="P51" s="20" t="s">
        <v>182</v>
      </c>
      <c r="Q51" s="18" t="n">
        <v>10.57927358</v>
      </c>
      <c r="R51" s="20" t="n">
        <v>0.61243001</v>
      </c>
      <c r="S51" s="18" t="n">
        <v>0</v>
      </c>
      <c r="T51" s="20" t="n">
        <v>0</v>
      </c>
      <c r="U51" s="18" t="n">
        <v>12.61773855</v>
      </c>
      <c r="V51" s="20" t="n">
        <v>1.39775632</v>
      </c>
    </row>
    <row r="52" spans="1:22">
      <c r="A52" s="15" t="s">
        <v>227</v>
      </c>
      <c r="B52" s="17" t="n">
        <v>5809</v>
      </c>
      <c r="C52" s="18">
        <f>(131.0/B52*100)</f>
        <v/>
      </c>
      <c r="D52" s="19" t="n">
        <v>5678</v>
      </c>
      <c r="E52" s="18" t="n">
        <v>5.09359783</v>
      </c>
      <c r="F52" s="20" t="n">
        <v>0.30162787</v>
      </c>
      <c r="G52" s="18" t="n">
        <v>10.48289614</v>
      </c>
      <c r="H52" s="20" t="n">
        <v>0.51545454</v>
      </c>
      <c r="I52" s="18" t="n">
        <v>56.05429303</v>
      </c>
      <c r="J52" s="20" t="n">
        <v>0.86132518</v>
      </c>
      <c r="K52" s="18" t="n">
        <v>22.80861877</v>
      </c>
      <c r="L52" s="20" t="n">
        <v>0.55636744</v>
      </c>
      <c r="M52" s="18" t="n">
        <v>0.34127969</v>
      </c>
      <c r="N52" s="20" t="n">
        <v>0.08861005</v>
      </c>
      <c r="O52" s="18" t="s">
        <v>182</v>
      </c>
      <c r="P52" s="20" t="s">
        <v>182</v>
      </c>
      <c r="Q52" s="18" t="n">
        <v>0</v>
      </c>
      <c r="R52" s="20" t="n">
        <v>0</v>
      </c>
      <c r="S52" s="18" t="n">
        <v>0</v>
      </c>
      <c r="T52" s="20" t="n">
        <v>0</v>
      </c>
      <c r="U52" s="18" t="n">
        <v>5.21931453</v>
      </c>
      <c r="V52" s="20" t="n">
        <v>0.53508099</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(560.0/B54*100)</f>
        <v/>
      </c>
      <c r="D54" s="19" t="n">
        <v>4180</v>
      </c>
      <c r="E54" s="18" t="n">
        <v>11.48556509</v>
      </c>
      <c r="F54" s="20" t="n">
        <v>0.59959057</v>
      </c>
      <c r="G54" s="18" t="n">
        <v>19.54113415</v>
      </c>
      <c r="H54" s="20" t="n">
        <v>0.83318046</v>
      </c>
      <c r="I54" s="18" t="n">
        <v>33.47111974</v>
      </c>
      <c r="J54" s="20" t="n">
        <v>0.83487334</v>
      </c>
      <c r="K54" s="18" t="n">
        <v>17.60079763</v>
      </c>
      <c r="L54" s="20" t="n">
        <v>0.8082597500000001</v>
      </c>
      <c r="M54" s="18" t="n">
        <v>3.42426643</v>
      </c>
      <c r="N54" s="20" t="n">
        <v>0.33025922</v>
      </c>
      <c r="O54" s="18" t="s">
        <v>182</v>
      </c>
      <c r="P54" s="20" t="s">
        <v>182</v>
      </c>
      <c r="Q54" s="18" t="n">
        <v>0</v>
      </c>
      <c r="R54" s="20" t="n">
        <v>0</v>
      </c>
      <c r="S54" s="18" t="n">
        <v>0</v>
      </c>
      <c r="T54" s="20" t="n">
        <v>0</v>
      </c>
      <c r="U54" s="18" t="n">
        <v>14.47711696</v>
      </c>
      <c r="V54" s="20" t="n">
        <v>1.18768171</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2.75511499</v>
      </c>
      <c r="F56" s="20" t="n">
        <v>0.23832449</v>
      </c>
      <c r="G56" s="18" t="n">
        <v>8.832452399999999</v>
      </c>
      <c r="H56" s="20" t="n">
        <v>0.48122671</v>
      </c>
      <c r="I56" s="18" t="n">
        <v>66.22345161</v>
      </c>
      <c r="J56" s="20" t="n">
        <v>0.8188248299999999</v>
      </c>
      <c r="K56" s="18" t="n">
        <v>20.05047579</v>
      </c>
      <c r="L56" s="20" t="n">
        <v>0.57457207</v>
      </c>
      <c r="M56" s="18" t="n">
        <v>0.86031267</v>
      </c>
      <c r="N56" s="20" t="n">
        <v>0.13753162</v>
      </c>
      <c r="O56" s="18" t="s">
        <v>182</v>
      </c>
      <c r="P56" s="20" t="s">
        <v>182</v>
      </c>
      <c r="Q56" s="18" t="n">
        <v>0</v>
      </c>
      <c r="R56" s="20" t="n">
        <v>0</v>
      </c>
      <c r="S56" s="18" t="n">
        <v>0</v>
      </c>
      <c r="T56" s="20" t="n">
        <v>0</v>
      </c>
      <c r="U56" s="18" t="n">
        <v>1.27819253</v>
      </c>
      <c r="V56" s="20" t="n">
        <v>0.256568</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(287.0/B61*100)</f>
        <v/>
      </c>
      <c r="D61" s="19" t="n">
        <v>6238</v>
      </c>
      <c r="E61" s="18" t="n">
        <v>6.4262054</v>
      </c>
      <c r="F61" s="20" t="n">
        <v>0.38839462</v>
      </c>
      <c r="G61" s="18" t="n">
        <v>15.45269966</v>
      </c>
      <c r="H61" s="20" t="n">
        <v>0.5312237400000001</v>
      </c>
      <c r="I61" s="18" t="n">
        <v>43.47860163</v>
      </c>
      <c r="J61" s="20" t="n">
        <v>0.74939276</v>
      </c>
      <c r="K61" s="18" t="n">
        <v>28.37703948</v>
      </c>
      <c r="L61" s="20" t="n">
        <v>0.77129941</v>
      </c>
      <c r="M61" s="18" t="n">
        <v>1.11847231</v>
      </c>
      <c r="N61" s="20" t="n">
        <v>0.15933529</v>
      </c>
      <c r="O61" s="18" t="s">
        <v>182</v>
      </c>
      <c r="P61" s="20" t="s">
        <v>182</v>
      </c>
      <c r="Q61" s="18" t="n">
        <v>0</v>
      </c>
      <c r="R61" s="20" t="n">
        <v>0</v>
      </c>
      <c r="S61" s="18" t="n">
        <v>0</v>
      </c>
      <c r="T61" s="20" t="n">
        <v>0</v>
      </c>
      <c r="U61" s="18" t="n">
        <v>5.14698152</v>
      </c>
      <c r="V61" s="20" t="n">
        <v>0.6337259200000001</v>
      </c>
    </row>
    <row r="62" spans="1:22">
      <c r="A62" s="15" t="s">
        <v>237</v>
      </c>
      <c r="B62" s="17" t="n">
        <v>4476</v>
      </c>
      <c r="C62" s="18">
        <f>(5.0/B62*100)</f>
        <v/>
      </c>
      <c r="D62" s="19" t="n">
        <v>4471</v>
      </c>
      <c r="E62" s="18" t="n">
        <v>2.88354673</v>
      </c>
      <c r="F62" s="20" t="n">
        <v>0.23988642</v>
      </c>
      <c r="G62" s="18" t="n">
        <v>16.25413781</v>
      </c>
      <c r="H62" s="20" t="n">
        <v>0.5943927</v>
      </c>
      <c r="I62" s="18" t="n">
        <v>64.86875316</v>
      </c>
      <c r="J62" s="20" t="n">
        <v>0.78174074</v>
      </c>
      <c r="K62" s="18" t="n">
        <v>14.96128536</v>
      </c>
      <c r="L62" s="20" t="n">
        <v>0.49770144</v>
      </c>
      <c r="M62" s="18" t="n">
        <v>0.58527585</v>
      </c>
      <c r="N62" s="20" t="n">
        <v>0.13101018</v>
      </c>
      <c r="O62" s="18" t="s">
        <v>182</v>
      </c>
      <c r="P62" s="20" t="s">
        <v>182</v>
      </c>
      <c r="Q62" s="18" t="n">
        <v>0</v>
      </c>
      <c r="R62" s="20" t="n">
        <v>0</v>
      </c>
      <c r="S62" s="18" t="n">
        <v>0</v>
      </c>
      <c r="T62" s="20" t="n">
        <v>0</v>
      </c>
      <c r="U62" s="18" t="n">
        <v>0.44700109</v>
      </c>
      <c r="V62" s="20" t="n">
        <v>0.08987802</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(941.0/B67*100)</f>
        <v/>
      </c>
      <c r="D67" s="19" t="n">
        <v>6030</v>
      </c>
      <c r="E67" s="18" t="n">
        <v>7.06762564</v>
      </c>
      <c r="F67" s="20" t="n">
        <v>0.40867817</v>
      </c>
      <c r="G67" s="18" t="n">
        <v>27.48567558</v>
      </c>
      <c r="H67" s="20" t="n">
        <v>0.65737827</v>
      </c>
      <c r="I67" s="18" t="n">
        <v>43.91506329</v>
      </c>
      <c r="J67" s="20" t="n">
        <v>0.80759442</v>
      </c>
      <c r="K67" s="18" t="n">
        <v>12.52625772</v>
      </c>
      <c r="L67" s="20" t="n">
        <v>0.47609785</v>
      </c>
      <c r="M67" s="18" t="n">
        <v>4.8503665</v>
      </c>
      <c r="N67" s="20" t="n">
        <v>0.39773004</v>
      </c>
      <c r="O67" s="18" t="s">
        <v>182</v>
      </c>
      <c r="P67" s="20" t="s">
        <v>182</v>
      </c>
      <c r="Q67" s="18" t="n">
        <v>0</v>
      </c>
      <c r="R67" s="20" t="n">
        <v>0</v>
      </c>
      <c r="S67" s="18" t="n">
        <v>0</v>
      </c>
      <c r="T67" s="20" t="n">
        <v>0</v>
      </c>
      <c r="U67" s="18" t="n">
        <v>4.15501128</v>
      </c>
      <c r="V67" s="20" t="n">
        <v>0.30759332</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4.02284645</v>
      </c>
      <c r="F70" s="20" t="n">
        <v>0.26939092</v>
      </c>
      <c r="G70" s="18" t="n">
        <v>22.84512675</v>
      </c>
      <c r="H70" s="20" t="n">
        <v>0.6975819599999999</v>
      </c>
      <c r="I70" s="18" t="n">
        <v>53.01087928</v>
      </c>
      <c r="J70" s="20" t="n">
        <v>0.71446333</v>
      </c>
      <c r="K70" s="18" t="n">
        <v>13.54513489</v>
      </c>
      <c r="L70" s="20" t="n">
        <v>0.66975839</v>
      </c>
      <c r="M70" s="18" t="n">
        <v>0.78554432</v>
      </c>
      <c r="N70" s="20" t="n">
        <v>0.1032537</v>
      </c>
      <c r="O70" s="18" t="s">
        <v>182</v>
      </c>
      <c r="P70" s="20" t="s">
        <v>182</v>
      </c>
      <c r="Q70" s="18" t="n">
        <v>0</v>
      </c>
      <c r="R70" s="20" t="n">
        <v>0</v>
      </c>
      <c r="S70" s="18" t="n">
        <v>0</v>
      </c>
      <c r="T70" s="20" t="n">
        <v>0</v>
      </c>
      <c r="U70" s="18" t="n">
        <v>5.7904683</v>
      </c>
      <c r="V70" s="20" t="n">
        <v>0.55483667</v>
      </c>
    </row>
    <row r="71" spans="1:22">
      <c r="A71" s="15" t="s">
        <v>246</v>
      </c>
      <c r="B71" s="17" t="n">
        <v>6115</v>
      </c>
      <c r="C71" s="18">
        <f>(132.0/B71*100)</f>
        <v/>
      </c>
      <c r="D71" s="19" t="n">
        <v>5983</v>
      </c>
      <c r="E71" s="18" t="n">
        <v>4.2078605</v>
      </c>
      <c r="F71" s="20" t="n">
        <v>0.30305542</v>
      </c>
      <c r="G71" s="18" t="n">
        <v>15.43161481</v>
      </c>
      <c r="H71" s="20" t="n">
        <v>0.48640732</v>
      </c>
      <c r="I71" s="18" t="n">
        <v>57.33620229</v>
      </c>
      <c r="J71" s="20" t="n">
        <v>0.67117516</v>
      </c>
      <c r="K71" s="18" t="n">
        <v>21.35969009</v>
      </c>
      <c r="L71" s="20" t="n">
        <v>0.51970561</v>
      </c>
      <c r="M71" s="18" t="n">
        <v>0.43960865</v>
      </c>
      <c r="N71" s="20" t="n">
        <v>0.07833616</v>
      </c>
      <c r="O71" s="18" t="s">
        <v>182</v>
      </c>
      <c r="P71" s="20" t="s">
        <v>182</v>
      </c>
      <c r="Q71" s="18" t="n">
        <v>0</v>
      </c>
      <c r="R71" s="20" t="n">
        <v>0</v>
      </c>
      <c r="S71" s="18" t="n">
        <v>0</v>
      </c>
      <c r="T71" s="20" t="n">
        <v>0</v>
      </c>
      <c r="U71" s="18" t="n">
        <v>1.22502366</v>
      </c>
      <c r="V71" s="20" t="n">
        <v>0.13417322</v>
      </c>
    </row>
    <row r="72" spans="1:22">
      <c r="A72" s="15" t="s">
        <v>247</v>
      </c>
      <c r="B72" s="17" t="n">
        <v>7708</v>
      </c>
      <c r="C72" s="18">
        <f>(9.0/B72*100)</f>
        <v/>
      </c>
      <c r="D72" s="19" t="n">
        <v>7699</v>
      </c>
      <c r="E72" s="18" t="n">
        <v>3.85891161</v>
      </c>
      <c r="F72" s="20" t="n">
        <v>0.1832419</v>
      </c>
      <c r="G72" s="18" t="n">
        <v>17.03838426</v>
      </c>
      <c r="H72" s="20" t="n">
        <v>0.45186268</v>
      </c>
      <c r="I72" s="18" t="n">
        <v>62.40290233</v>
      </c>
      <c r="J72" s="20" t="n">
        <v>0.587887</v>
      </c>
      <c r="K72" s="18" t="n">
        <v>15.8440974</v>
      </c>
      <c r="L72" s="20" t="n">
        <v>0.44646065</v>
      </c>
      <c r="M72" s="18" t="n">
        <v>0.58568115</v>
      </c>
      <c r="N72" s="20" t="n">
        <v>0.09795208</v>
      </c>
      <c r="O72" s="18" t="s">
        <v>182</v>
      </c>
      <c r="P72" s="20" t="s">
        <v>182</v>
      </c>
      <c r="Q72" s="18" t="n">
        <v>0</v>
      </c>
      <c r="R72" s="20" t="n">
        <v>0</v>
      </c>
      <c r="S72" s="18" t="n">
        <v>0</v>
      </c>
      <c r="T72" s="20" t="n">
        <v>0</v>
      </c>
      <c r="U72" s="18" t="n">
        <v>0.27002325</v>
      </c>
      <c r="V72" s="20" t="n">
        <v>0.05638671</v>
      </c>
    </row>
    <row r="73" spans="1:22">
      <c r="A73" s="15" t="s">
        <v>248</v>
      </c>
      <c r="B73" s="17" t="n">
        <v>8249</v>
      </c>
      <c r="C73" s="18">
        <f>(274.0/B73*100)</f>
        <v/>
      </c>
      <c r="D73" s="19" t="n">
        <v>7975</v>
      </c>
      <c r="E73" s="18" t="n">
        <v>4.55862258</v>
      </c>
      <c r="F73" s="20" t="n">
        <v>0.31813027</v>
      </c>
      <c r="G73" s="18" t="n">
        <v>20.9190218</v>
      </c>
      <c r="H73" s="20" t="n">
        <v>0.66053716</v>
      </c>
      <c r="I73" s="18" t="n">
        <v>61.84334718</v>
      </c>
      <c r="J73" s="20" t="n">
        <v>0.68739082</v>
      </c>
      <c r="K73" s="18" t="n">
        <v>8.691354179999999</v>
      </c>
      <c r="L73" s="20" t="n">
        <v>0.44282616</v>
      </c>
      <c r="M73" s="18" t="n">
        <v>2.49837083</v>
      </c>
      <c r="N73" s="20" t="n">
        <v>0.25200376</v>
      </c>
      <c r="O73" s="18" t="s">
        <v>182</v>
      </c>
      <c r="P73" s="20" t="s">
        <v>182</v>
      </c>
      <c r="Q73" s="18" t="n">
        <v>0</v>
      </c>
      <c r="R73" s="20" t="n">
        <v>0</v>
      </c>
      <c r="S73" s="18" t="n">
        <v>0</v>
      </c>
      <c r="T73" s="20" t="n">
        <v>0</v>
      </c>
      <c r="U73" s="18" t="n">
        <v>1.48928342</v>
      </c>
      <c r="V73" s="20" t="n">
        <v>0.18771343</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(347.0/B77*100)</f>
        <v/>
      </c>
      <c r="D77" s="19" t="n">
        <v>5715</v>
      </c>
      <c r="E77" s="18" t="n">
        <v>7.03639488</v>
      </c>
      <c r="F77" s="20" t="n">
        <v>0.35835339</v>
      </c>
      <c r="G77" s="18" t="n">
        <v>17.44980449</v>
      </c>
      <c r="H77" s="20" t="n">
        <v>0.5742233</v>
      </c>
      <c r="I77" s="18" t="n">
        <v>37.89452153</v>
      </c>
      <c r="J77" s="20" t="n">
        <v>0.82785714</v>
      </c>
      <c r="K77" s="18" t="n">
        <v>14.46738342</v>
      </c>
      <c r="L77" s="20" t="n">
        <v>0.54494337</v>
      </c>
      <c r="M77" s="18" t="n">
        <v>1.00068244</v>
      </c>
      <c r="N77" s="20" t="n">
        <v>0.11866155</v>
      </c>
      <c r="O77" s="18" t="s">
        <v>182</v>
      </c>
      <c r="P77" s="20" t="s">
        <v>182</v>
      </c>
      <c r="Q77" s="18" t="n">
        <v>0</v>
      </c>
      <c r="R77" s="20" t="n">
        <v>0</v>
      </c>
      <c r="S77" s="18" t="n">
        <v>0</v>
      </c>
      <c r="T77" s="20" t="n">
        <v>0</v>
      </c>
      <c r="U77" s="18" t="n">
        <v>22.15121324</v>
      </c>
      <c r="V77" s="20" t="n">
        <v>1.08552899</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7.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368</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(1737.0/B7*100)</f>
        <v/>
      </c>
      <c r="D7" s="19" t="n">
        <v>12793</v>
      </c>
      <c r="E7" s="18" t="n">
        <v>3.58169959</v>
      </c>
      <c r="F7" s="20" t="n">
        <v>0.23274784</v>
      </c>
      <c r="G7" s="18" t="n">
        <v>12.85790138</v>
      </c>
      <c r="H7" s="20" t="n">
        <v>0.37445133</v>
      </c>
      <c r="I7" s="18" t="n">
        <v>48.98281855</v>
      </c>
      <c r="J7" s="20" t="n">
        <v>0.59667906</v>
      </c>
      <c r="K7" s="18" t="n">
        <v>21.98988408</v>
      </c>
      <c r="L7" s="20" t="n">
        <v>0.37495604</v>
      </c>
      <c r="M7" s="18" t="n">
        <v>0.70829283</v>
      </c>
      <c r="N7" s="20" t="n">
        <v>0.09250862</v>
      </c>
      <c r="O7" s="18" t="s">
        <v>182</v>
      </c>
      <c r="P7" s="20" t="s">
        <v>182</v>
      </c>
      <c r="Q7" s="18" t="n">
        <v>0</v>
      </c>
      <c r="R7" s="20" t="n">
        <v>0</v>
      </c>
      <c r="S7" s="18" t="n">
        <v>0</v>
      </c>
      <c r="T7" s="20" t="n">
        <v>0</v>
      </c>
      <c r="U7" s="18" t="n">
        <v>11.87940357</v>
      </c>
      <c r="V7" s="20" t="n">
        <v>0.63016543</v>
      </c>
    </row>
    <row r="8" spans="1:22">
      <c r="A8" s="15" t="s">
        <v>183</v>
      </c>
      <c r="B8" s="17" t="n">
        <v>7007</v>
      </c>
      <c r="C8" s="18">
        <f>(279.0/B8*100)</f>
        <v/>
      </c>
      <c r="D8" s="19" t="n">
        <v>6728</v>
      </c>
      <c r="E8" s="18" t="n">
        <v>6.71428801</v>
      </c>
      <c r="F8" s="20" t="n">
        <v>0.40364124</v>
      </c>
      <c r="G8" s="18" t="n">
        <v>15.40762063</v>
      </c>
      <c r="H8" s="20" t="n">
        <v>0.57185282</v>
      </c>
      <c r="I8" s="18" t="n">
        <v>36.22655807</v>
      </c>
      <c r="J8" s="20" t="n">
        <v>0.72753106</v>
      </c>
      <c r="K8" s="18" t="n">
        <v>33.74978645</v>
      </c>
      <c r="L8" s="20" t="n">
        <v>0.76184156</v>
      </c>
      <c r="M8" s="18" t="n">
        <v>0.39137343</v>
      </c>
      <c r="N8" s="20" t="n">
        <v>0.10254037</v>
      </c>
      <c r="O8" s="18" t="s">
        <v>182</v>
      </c>
      <c r="P8" s="20" t="s">
        <v>182</v>
      </c>
      <c r="Q8" s="18" t="n">
        <v>0.49121244</v>
      </c>
      <c r="R8" s="20" t="n">
        <v>0.12092058</v>
      </c>
      <c r="S8" s="18" t="n">
        <v>0</v>
      </c>
      <c r="T8" s="20" t="n">
        <v>0</v>
      </c>
      <c r="U8" s="18" t="n">
        <v>7.01916096</v>
      </c>
      <c r="V8" s="20" t="n">
        <v>0.5208695</v>
      </c>
    </row>
    <row r="9" spans="1:22">
      <c r="A9" s="15" t="s">
        <v>184</v>
      </c>
      <c r="B9" s="17" t="n">
        <v>9651</v>
      </c>
      <c r="C9" s="18">
        <f>(683.0/B9*100)</f>
        <v/>
      </c>
      <c r="D9" s="19" t="n">
        <v>8968</v>
      </c>
      <c r="E9" s="18" t="n">
        <v>3.50845474</v>
      </c>
      <c r="F9" s="20" t="n">
        <v>0.2069392</v>
      </c>
      <c r="G9" s="18" t="n">
        <v>7.25619185</v>
      </c>
      <c r="H9" s="20" t="n">
        <v>0.27586592</v>
      </c>
      <c r="I9" s="18" t="n">
        <v>51.52912662</v>
      </c>
      <c r="J9" s="20" t="n">
        <v>0.70372194</v>
      </c>
      <c r="K9" s="18" t="n">
        <v>26.25429669</v>
      </c>
      <c r="L9" s="20" t="n">
        <v>0.61763744</v>
      </c>
      <c r="M9" s="18" t="n">
        <v>0.05093293</v>
      </c>
      <c r="N9" s="20" t="n">
        <v>0.02025607</v>
      </c>
      <c r="O9" s="18" t="s">
        <v>182</v>
      </c>
      <c r="P9" s="20" t="s">
        <v>182</v>
      </c>
      <c r="Q9" s="18" t="n">
        <v>3.20970346</v>
      </c>
      <c r="R9" s="20" t="n">
        <v>0.57295257</v>
      </c>
      <c r="S9" s="18" t="n">
        <v>0</v>
      </c>
      <c r="T9" s="20" t="n">
        <v>0</v>
      </c>
      <c r="U9" s="18" t="n">
        <v>8.19129371</v>
      </c>
      <c r="V9" s="20" t="n">
        <v>0.55417999</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(179.0/B11*100)</f>
        <v/>
      </c>
      <c r="D11" s="19" t="n">
        <v>6874</v>
      </c>
      <c r="E11" s="18" t="n">
        <v>4.48126395</v>
      </c>
      <c r="F11" s="20" t="n">
        <v>0.29981922</v>
      </c>
      <c r="G11" s="18" t="n">
        <v>8.570981829999999</v>
      </c>
      <c r="H11" s="20" t="n">
        <v>0.40046177</v>
      </c>
      <c r="I11" s="18" t="n">
        <v>47.83851294</v>
      </c>
      <c r="J11" s="20" t="n">
        <v>0.84350552</v>
      </c>
      <c r="K11" s="18" t="n">
        <v>27.21454638</v>
      </c>
      <c r="L11" s="20" t="n">
        <v>0.73901885</v>
      </c>
      <c r="M11" s="18" t="n">
        <v>0.51700242</v>
      </c>
      <c r="N11" s="20" t="n">
        <v>0.12514293</v>
      </c>
      <c r="O11" s="18" t="s">
        <v>182</v>
      </c>
      <c r="P11" s="20" t="s">
        <v>182</v>
      </c>
      <c r="Q11" s="18" t="n">
        <v>0</v>
      </c>
      <c r="R11" s="20" t="n">
        <v>0</v>
      </c>
      <c r="S11" s="18" t="n">
        <v>0</v>
      </c>
      <c r="T11" s="20" t="n">
        <v>0</v>
      </c>
      <c r="U11" s="18" t="n">
        <v>11.37769248</v>
      </c>
      <c r="V11" s="20" t="n">
        <v>0.98322475</v>
      </c>
    </row>
    <row r="12" spans="1:22">
      <c r="A12" s="15" t="s">
        <v>187</v>
      </c>
      <c r="B12" s="17" t="n">
        <v>6894</v>
      </c>
      <c r="C12" s="18">
        <f>(128.0/B12*100)</f>
        <v/>
      </c>
      <c r="D12" s="19" t="n">
        <v>6766</v>
      </c>
      <c r="E12" s="18" t="n">
        <v>4.81988294</v>
      </c>
      <c r="F12" s="20" t="n">
        <v>0.35223436</v>
      </c>
      <c r="G12" s="18" t="n">
        <v>11.21801354</v>
      </c>
      <c r="H12" s="20" t="n">
        <v>0.46805823</v>
      </c>
      <c r="I12" s="18" t="n">
        <v>52.51892332</v>
      </c>
      <c r="J12" s="20" t="n">
        <v>0.81714189</v>
      </c>
      <c r="K12" s="18" t="n">
        <v>23.12442385</v>
      </c>
      <c r="L12" s="20" t="n">
        <v>0.62005121</v>
      </c>
      <c r="M12" s="18" t="n">
        <v>0.27950138</v>
      </c>
      <c r="N12" s="20" t="n">
        <v>0.06468574000000001</v>
      </c>
      <c r="O12" s="18" t="s">
        <v>182</v>
      </c>
      <c r="P12" s="20" t="s">
        <v>182</v>
      </c>
      <c r="Q12" s="18" t="n">
        <v>2.37582273</v>
      </c>
      <c r="R12" s="20" t="n">
        <v>0.5983856</v>
      </c>
      <c r="S12" s="18" t="n">
        <v>0</v>
      </c>
      <c r="T12" s="20" t="n">
        <v>0</v>
      </c>
      <c r="U12" s="18" t="n">
        <v>5.66343225</v>
      </c>
      <c r="V12" s="20" t="n">
        <v>0.53807151</v>
      </c>
    </row>
    <row r="13" spans="1:22">
      <c r="A13" s="15" t="s">
        <v>188</v>
      </c>
      <c r="B13" s="17" t="n">
        <v>7161</v>
      </c>
      <c r="C13" s="18">
        <f>(376.0/B13*100)</f>
        <v/>
      </c>
      <c r="D13" s="19" t="n">
        <v>6785</v>
      </c>
      <c r="E13" s="18" t="n">
        <v>1.7284399</v>
      </c>
      <c r="F13" s="20" t="n">
        <v>0.18372154</v>
      </c>
      <c r="G13" s="18" t="n">
        <v>6.18255341</v>
      </c>
      <c r="H13" s="20" t="n">
        <v>0.37977412</v>
      </c>
      <c r="I13" s="18" t="n">
        <v>52.33312995</v>
      </c>
      <c r="J13" s="20" t="n">
        <v>0.8018159</v>
      </c>
      <c r="K13" s="18" t="n">
        <v>29.03917744</v>
      </c>
      <c r="L13" s="20" t="n">
        <v>0.6991209</v>
      </c>
      <c r="M13" s="18" t="n">
        <v>0.21888092</v>
      </c>
      <c r="N13" s="20" t="n">
        <v>0.05292746</v>
      </c>
      <c r="O13" s="18" t="s">
        <v>182</v>
      </c>
      <c r="P13" s="20" t="s">
        <v>182</v>
      </c>
      <c r="Q13" s="18" t="n">
        <v>4.22740915</v>
      </c>
      <c r="R13" s="20" t="n">
        <v>0.48599219</v>
      </c>
      <c r="S13" s="18" t="n">
        <v>0</v>
      </c>
      <c r="T13" s="20" t="n">
        <v>0</v>
      </c>
      <c r="U13" s="18" t="n">
        <v>6.27040922</v>
      </c>
      <c r="V13" s="20" t="n">
        <v>0.62365605</v>
      </c>
    </row>
    <row r="14" spans="1:22">
      <c r="A14" s="15" t="s">
        <v>189</v>
      </c>
      <c r="B14" s="17" t="n">
        <v>5587</v>
      </c>
      <c r="C14" s="18">
        <f>(210.0/B14*100)</f>
        <v/>
      </c>
      <c r="D14" s="19" t="n">
        <v>5377</v>
      </c>
      <c r="E14" s="18" t="n">
        <v>3.71979273</v>
      </c>
      <c r="F14" s="20" t="n">
        <v>0.28784841</v>
      </c>
      <c r="G14" s="18" t="n">
        <v>11.02197869</v>
      </c>
      <c r="H14" s="20" t="n">
        <v>0.35536563</v>
      </c>
      <c r="I14" s="18" t="n">
        <v>58.22948885</v>
      </c>
      <c r="J14" s="20" t="n">
        <v>0.66557182</v>
      </c>
      <c r="K14" s="18" t="n">
        <v>23.75493082</v>
      </c>
      <c r="L14" s="20" t="n">
        <v>0.58799071</v>
      </c>
      <c r="M14" s="18" t="n">
        <v>0.61671701</v>
      </c>
      <c r="N14" s="20" t="n">
        <v>0.11432418</v>
      </c>
      <c r="O14" s="18" t="s">
        <v>182</v>
      </c>
      <c r="P14" s="20" t="s">
        <v>182</v>
      </c>
      <c r="Q14" s="18" t="n">
        <v>0</v>
      </c>
      <c r="R14" s="20" t="n">
        <v>0</v>
      </c>
      <c r="S14" s="18" t="n">
        <v>0</v>
      </c>
      <c r="T14" s="20" t="n">
        <v>0</v>
      </c>
      <c r="U14" s="18" t="n">
        <v>2.65709191</v>
      </c>
      <c r="V14" s="20" t="n">
        <v>0.21852125</v>
      </c>
    </row>
    <row r="15" spans="1:22">
      <c r="A15" s="15" t="s">
        <v>190</v>
      </c>
      <c r="B15" s="17" t="n">
        <v>5882</v>
      </c>
      <c r="C15" s="18">
        <f>(206.0/B15*100)</f>
        <v/>
      </c>
      <c r="D15" s="19" t="n">
        <v>5676</v>
      </c>
      <c r="E15" s="18" t="n">
        <v>2.66691136</v>
      </c>
      <c r="F15" s="20" t="n">
        <v>0.24802001</v>
      </c>
      <c r="G15" s="18" t="n">
        <v>8.081663929999999</v>
      </c>
      <c r="H15" s="20" t="n">
        <v>0.38372602</v>
      </c>
      <c r="I15" s="18" t="n">
        <v>55.44654912</v>
      </c>
      <c r="J15" s="20" t="n">
        <v>0.75799702</v>
      </c>
      <c r="K15" s="18" t="n">
        <v>27.73862312</v>
      </c>
      <c r="L15" s="20" t="n">
        <v>0.73175226</v>
      </c>
      <c r="M15" s="18" t="n">
        <v>0.47578292</v>
      </c>
      <c r="N15" s="20" t="n">
        <v>0.10746847</v>
      </c>
      <c r="O15" s="18" t="s">
        <v>182</v>
      </c>
      <c r="P15" s="20" t="s">
        <v>182</v>
      </c>
      <c r="Q15" s="18" t="n">
        <v>1.03969684</v>
      </c>
      <c r="R15" s="20" t="n">
        <v>0.46604134</v>
      </c>
      <c r="S15" s="18" t="n">
        <v>0</v>
      </c>
      <c r="T15" s="20" t="n">
        <v>0</v>
      </c>
      <c r="U15" s="18" t="n">
        <v>4.55077272</v>
      </c>
      <c r="V15" s="20" t="n">
        <v>0.52758549</v>
      </c>
    </row>
    <row r="16" spans="1:22">
      <c r="A16" s="15" t="s">
        <v>191</v>
      </c>
      <c r="B16" s="17" t="n">
        <v>6108</v>
      </c>
      <c r="C16" s="18">
        <f>(281.0/B16*100)</f>
        <v/>
      </c>
      <c r="D16" s="19" t="n">
        <v>5827</v>
      </c>
      <c r="E16" s="18" t="n">
        <v>2.39988588</v>
      </c>
      <c r="F16" s="20" t="n">
        <v>0.20120245</v>
      </c>
      <c r="G16" s="18" t="n">
        <v>5.22385136</v>
      </c>
      <c r="H16" s="20" t="n">
        <v>0.28187982</v>
      </c>
      <c r="I16" s="18" t="n">
        <v>45.84444217</v>
      </c>
      <c r="J16" s="20" t="n">
        <v>0.79061992</v>
      </c>
      <c r="K16" s="18" t="n">
        <v>36.62303099</v>
      </c>
      <c r="L16" s="20" t="n">
        <v>0.70639821</v>
      </c>
      <c r="M16" s="18" t="n">
        <v>0.51555568</v>
      </c>
      <c r="N16" s="20" t="n">
        <v>0.08801227</v>
      </c>
      <c r="O16" s="18" t="s">
        <v>182</v>
      </c>
      <c r="P16" s="20" t="s">
        <v>182</v>
      </c>
      <c r="Q16" s="18" t="n">
        <v>0</v>
      </c>
      <c r="R16" s="20" t="n">
        <v>0</v>
      </c>
      <c r="S16" s="18" t="n">
        <v>0</v>
      </c>
      <c r="T16" s="20" t="n">
        <v>0</v>
      </c>
      <c r="U16" s="18" t="n">
        <v>9.393233909999999</v>
      </c>
      <c r="V16" s="20" t="n">
        <v>0.71677588</v>
      </c>
    </row>
    <row r="17" spans="1:22">
      <c r="A17" s="15" t="s">
        <v>192</v>
      </c>
      <c r="B17" s="17" t="n">
        <v>6504</v>
      </c>
      <c r="C17" s="18">
        <f>(854.0/B17*100)</f>
        <v/>
      </c>
      <c r="D17" s="19" t="n">
        <v>5650</v>
      </c>
      <c r="E17" s="18" t="n">
        <v>5.73047278</v>
      </c>
      <c r="F17" s="20" t="n">
        <v>0.32199309</v>
      </c>
      <c r="G17" s="18" t="n">
        <v>13.9299578</v>
      </c>
      <c r="H17" s="20" t="n">
        <v>0.47041873</v>
      </c>
      <c r="I17" s="18" t="n">
        <v>39.58576085</v>
      </c>
      <c r="J17" s="20" t="n">
        <v>0.7183937</v>
      </c>
      <c r="K17" s="18" t="n">
        <v>32.11477388</v>
      </c>
      <c r="L17" s="20" t="n">
        <v>0.69256907</v>
      </c>
      <c r="M17" s="18" t="n">
        <v>0</v>
      </c>
      <c r="N17" s="20" t="n">
        <v>0</v>
      </c>
      <c r="O17" s="18" t="s">
        <v>182</v>
      </c>
      <c r="P17" s="20" t="s">
        <v>182</v>
      </c>
      <c r="Q17" s="18" t="n">
        <v>2.62101408</v>
      </c>
      <c r="R17" s="20" t="n">
        <v>0.34848515</v>
      </c>
      <c r="S17" s="18" t="n">
        <v>0</v>
      </c>
      <c r="T17" s="20" t="n">
        <v>0</v>
      </c>
      <c r="U17" s="18" t="n">
        <v>6.01802061</v>
      </c>
      <c r="V17" s="20" t="n">
        <v>0.53171609</v>
      </c>
    </row>
    <row r="18" spans="1:22">
      <c r="A18" s="15" t="s">
        <v>193</v>
      </c>
      <c r="B18" s="17" t="n">
        <v>5532</v>
      </c>
      <c r="C18" s="18">
        <f>(43.0/B18*100)</f>
        <v/>
      </c>
      <c r="D18" s="19" t="n">
        <v>5489</v>
      </c>
      <c r="E18" s="18" t="n">
        <v>5.18598322</v>
      </c>
      <c r="F18" s="20" t="n">
        <v>0.30243242</v>
      </c>
      <c r="G18" s="18" t="n">
        <v>15.45839912</v>
      </c>
      <c r="H18" s="20" t="n">
        <v>0.53943699</v>
      </c>
      <c r="I18" s="18" t="n">
        <v>49.75064962</v>
      </c>
      <c r="J18" s="20" t="n">
        <v>0.83023968</v>
      </c>
      <c r="K18" s="18" t="n">
        <v>20.98410142</v>
      </c>
      <c r="L18" s="20" t="n">
        <v>0.56092164</v>
      </c>
      <c r="M18" s="18" t="n">
        <v>1.16494057</v>
      </c>
      <c r="N18" s="20" t="n">
        <v>0.19359016</v>
      </c>
      <c r="O18" s="18" t="s">
        <v>182</v>
      </c>
      <c r="P18" s="20" t="s">
        <v>182</v>
      </c>
      <c r="Q18" s="18" t="n">
        <v>0</v>
      </c>
      <c r="R18" s="20" t="n">
        <v>0</v>
      </c>
      <c r="S18" s="18" t="n">
        <v>0</v>
      </c>
      <c r="T18" s="20" t="n">
        <v>0</v>
      </c>
      <c r="U18" s="18" t="n">
        <v>7.45592605</v>
      </c>
      <c r="V18" s="20" t="n">
        <v>0.82953364</v>
      </c>
    </row>
    <row r="19" spans="1:22">
      <c r="A19" s="15" t="s">
        <v>194</v>
      </c>
      <c r="B19" s="17" t="n">
        <v>5658</v>
      </c>
      <c r="C19" s="18">
        <f>(311.0/B19*100)</f>
        <v/>
      </c>
      <c r="D19" s="19" t="n">
        <v>5347</v>
      </c>
      <c r="E19" s="18" t="n">
        <v>4.64936394</v>
      </c>
      <c r="F19" s="20" t="n">
        <v>0.29214484</v>
      </c>
      <c r="G19" s="18" t="n">
        <v>11.11957327</v>
      </c>
      <c r="H19" s="20" t="n">
        <v>0.51602733</v>
      </c>
      <c r="I19" s="18" t="n">
        <v>51.99389182</v>
      </c>
      <c r="J19" s="20" t="n">
        <v>0.94427474</v>
      </c>
      <c r="K19" s="18" t="n">
        <v>25.62739916</v>
      </c>
      <c r="L19" s="20" t="n">
        <v>0.77484255</v>
      </c>
      <c r="M19" s="18" t="n">
        <v>0.66676368</v>
      </c>
      <c r="N19" s="20" t="n">
        <v>0.13862016</v>
      </c>
      <c r="O19" s="18" t="s">
        <v>182</v>
      </c>
      <c r="P19" s="20" t="s">
        <v>182</v>
      </c>
      <c r="Q19" s="18" t="n">
        <v>0</v>
      </c>
      <c r="R19" s="20" t="n">
        <v>0</v>
      </c>
      <c r="S19" s="18" t="n">
        <v>0</v>
      </c>
      <c r="T19" s="20" t="n">
        <v>0</v>
      </c>
      <c r="U19" s="18" t="n">
        <v>5.94300814</v>
      </c>
      <c r="V19" s="20" t="n">
        <v>0.56322329</v>
      </c>
    </row>
    <row r="20" spans="1:22">
      <c r="A20" s="15" t="s">
        <v>195</v>
      </c>
      <c r="B20" s="17" t="n">
        <v>3371</v>
      </c>
      <c r="C20" s="18">
        <f>(81.0/B20*100)</f>
        <v/>
      </c>
      <c r="D20" s="19" t="n">
        <v>3290</v>
      </c>
      <c r="E20" s="18" t="n">
        <v>5.96294746</v>
      </c>
      <c r="F20" s="20" t="n">
        <v>0.45110662</v>
      </c>
      <c r="G20" s="18" t="n">
        <v>10.83310715</v>
      </c>
      <c r="H20" s="20" t="n">
        <v>0.59170283</v>
      </c>
      <c r="I20" s="18" t="n">
        <v>51.76220131</v>
      </c>
      <c r="J20" s="20" t="n">
        <v>0.98354469</v>
      </c>
      <c r="K20" s="18" t="n">
        <v>22.51068004</v>
      </c>
      <c r="L20" s="20" t="n">
        <v>0.78726283</v>
      </c>
      <c r="M20" s="18" t="n">
        <v>0</v>
      </c>
      <c r="N20" s="20" t="n">
        <v>0</v>
      </c>
      <c r="O20" s="18" t="s">
        <v>182</v>
      </c>
      <c r="P20" s="20" t="s">
        <v>182</v>
      </c>
      <c r="Q20" s="18" t="n">
        <v>0</v>
      </c>
      <c r="R20" s="20" t="n">
        <v>0</v>
      </c>
      <c r="S20" s="18" t="n">
        <v>0</v>
      </c>
      <c r="T20" s="20" t="n">
        <v>0</v>
      </c>
      <c r="U20" s="18" t="n">
        <v>8.931064040000001</v>
      </c>
      <c r="V20" s="20" t="n">
        <v>0.46260761</v>
      </c>
    </row>
    <row r="21" spans="1:22">
      <c r="A21" s="15" t="s">
        <v>196</v>
      </c>
      <c r="B21" s="17" t="n">
        <v>5741</v>
      </c>
      <c r="C21" s="18">
        <f>(115.0/B21*100)</f>
        <v/>
      </c>
      <c r="D21" s="19" t="n">
        <v>5626</v>
      </c>
      <c r="E21" s="18" t="n">
        <v>2.43489644</v>
      </c>
      <c r="F21" s="20" t="n">
        <v>0.23485033</v>
      </c>
      <c r="G21" s="18" t="n">
        <v>10.96157004</v>
      </c>
      <c r="H21" s="20" t="n">
        <v>0.41946442</v>
      </c>
      <c r="I21" s="18" t="n">
        <v>55.75587169</v>
      </c>
      <c r="J21" s="20" t="n">
        <v>0.79016793</v>
      </c>
      <c r="K21" s="18" t="n">
        <v>26.67336842</v>
      </c>
      <c r="L21" s="20" t="n">
        <v>0.70085334</v>
      </c>
      <c r="M21" s="18" t="n">
        <v>0.18320342</v>
      </c>
      <c r="N21" s="20" t="n">
        <v>0.05737901</v>
      </c>
      <c r="O21" s="18" t="s">
        <v>182</v>
      </c>
      <c r="P21" s="20" t="s">
        <v>182</v>
      </c>
      <c r="Q21" s="18" t="n">
        <v>0</v>
      </c>
      <c r="R21" s="20" t="n">
        <v>0</v>
      </c>
      <c r="S21" s="18" t="n">
        <v>0</v>
      </c>
      <c r="T21" s="20" t="n">
        <v>0</v>
      </c>
      <c r="U21" s="18" t="n">
        <v>3.99108998</v>
      </c>
      <c r="V21" s="20" t="n">
        <v>0.34324657</v>
      </c>
    </row>
    <row r="22" spans="1:22">
      <c r="A22" s="15" t="s">
        <v>197</v>
      </c>
      <c r="B22" s="17" t="n">
        <v>6598</v>
      </c>
      <c r="C22" s="18">
        <f>(107.0/B22*100)</f>
        <v/>
      </c>
      <c r="D22" s="19" t="n">
        <v>6491</v>
      </c>
      <c r="E22" s="18" t="n">
        <v>6.58817172</v>
      </c>
      <c r="F22" s="20" t="n">
        <v>0.55451781</v>
      </c>
      <c r="G22" s="18" t="n">
        <v>7.59626505</v>
      </c>
      <c r="H22" s="20" t="n">
        <v>0.50540632</v>
      </c>
      <c r="I22" s="18" t="n">
        <v>40.21562285</v>
      </c>
      <c r="J22" s="20" t="n">
        <v>1.05140841</v>
      </c>
      <c r="K22" s="18" t="n">
        <v>24.83734554</v>
      </c>
      <c r="L22" s="20" t="n">
        <v>0.74913949</v>
      </c>
      <c r="M22" s="18" t="n">
        <v>2.36096389</v>
      </c>
      <c r="N22" s="20" t="n">
        <v>0.31615468</v>
      </c>
      <c r="O22" s="18" t="s">
        <v>182</v>
      </c>
      <c r="P22" s="20" t="s">
        <v>182</v>
      </c>
      <c r="Q22" s="18" t="n">
        <v>10.39441558</v>
      </c>
      <c r="R22" s="20" t="n">
        <v>1.34212958</v>
      </c>
      <c r="S22" s="18" t="n">
        <v>0</v>
      </c>
      <c r="T22" s="20" t="n">
        <v>0</v>
      </c>
      <c r="U22" s="18" t="n">
        <v>8.007215370000001</v>
      </c>
      <c r="V22" s="20" t="n">
        <v>0.71048137</v>
      </c>
    </row>
    <row r="23" spans="1:22">
      <c r="A23" s="15" t="s">
        <v>198</v>
      </c>
      <c r="B23" s="17" t="n">
        <v>11583</v>
      </c>
      <c r="C23" s="18">
        <f>(578.0/B23*100)</f>
        <v/>
      </c>
      <c r="D23" s="19" t="n">
        <v>11005</v>
      </c>
      <c r="E23" s="18" t="n">
        <v>3.48160782</v>
      </c>
      <c r="F23" s="20" t="n">
        <v>0.2589186</v>
      </c>
      <c r="G23" s="18" t="n">
        <v>11.40989373</v>
      </c>
      <c r="H23" s="20" t="n">
        <v>0.45565726</v>
      </c>
      <c r="I23" s="18" t="n">
        <v>55.49261862</v>
      </c>
      <c r="J23" s="20" t="n">
        <v>0.67909473</v>
      </c>
      <c r="K23" s="18" t="n">
        <v>21.8726739</v>
      </c>
      <c r="L23" s="20" t="n">
        <v>0.63453815</v>
      </c>
      <c r="M23" s="18" t="n">
        <v>0.4233774</v>
      </c>
      <c r="N23" s="20" t="n">
        <v>0.10211846</v>
      </c>
      <c r="O23" s="18" t="s">
        <v>182</v>
      </c>
      <c r="P23" s="20" t="s">
        <v>182</v>
      </c>
      <c r="Q23" s="18" t="n">
        <v>0</v>
      </c>
      <c r="R23" s="20" t="n">
        <v>0</v>
      </c>
      <c r="S23" s="18" t="n">
        <v>0</v>
      </c>
      <c r="T23" s="20" t="n">
        <v>0</v>
      </c>
      <c r="U23" s="18" t="n">
        <v>7.31982854</v>
      </c>
      <c r="V23" s="20" t="n">
        <v>0.56310803</v>
      </c>
    </row>
    <row r="24" spans="1:22">
      <c r="A24" s="15" t="s">
        <v>199</v>
      </c>
      <c r="B24" s="17" t="n">
        <v>6647</v>
      </c>
      <c r="C24" s="18">
        <f>(32.0/B24*100)</f>
        <v/>
      </c>
      <c r="D24" s="19" t="n">
        <v>6615</v>
      </c>
      <c r="E24" s="18" t="n">
        <v>12.66507426</v>
      </c>
      <c r="F24" s="20" t="n">
        <v>0.49932611</v>
      </c>
      <c r="G24" s="18" t="n">
        <v>10.22966399</v>
      </c>
      <c r="H24" s="20" t="n">
        <v>0.38946943</v>
      </c>
      <c r="I24" s="18" t="n">
        <v>52.02072829</v>
      </c>
      <c r="J24" s="20" t="n">
        <v>0.58157853</v>
      </c>
      <c r="K24" s="18" t="n">
        <v>22.11824328</v>
      </c>
      <c r="L24" s="20" t="n">
        <v>0.56739587</v>
      </c>
      <c r="M24" s="18" t="n">
        <v>0.74423074</v>
      </c>
      <c r="N24" s="20" t="n">
        <v>0.13577102</v>
      </c>
      <c r="O24" s="18" t="s">
        <v>182</v>
      </c>
      <c r="P24" s="20" t="s">
        <v>182</v>
      </c>
      <c r="Q24" s="18" t="n">
        <v>0</v>
      </c>
      <c r="R24" s="20" t="n">
        <v>0</v>
      </c>
      <c r="S24" s="18" t="n">
        <v>0</v>
      </c>
      <c r="T24" s="20" t="n">
        <v>0</v>
      </c>
      <c r="U24" s="18" t="n">
        <v>2.22205944</v>
      </c>
      <c r="V24" s="20" t="n">
        <v>0.32787096</v>
      </c>
    </row>
    <row r="25" spans="1:22">
      <c r="A25" s="15" t="s">
        <v>200</v>
      </c>
      <c r="B25" s="17" t="n">
        <v>5581</v>
      </c>
      <c r="C25" s="18">
        <f>(28.0/B25*100)</f>
        <v/>
      </c>
      <c r="D25" s="19" t="n">
        <v>5553</v>
      </c>
      <c r="E25" s="18" t="n">
        <v>8.34932104</v>
      </c>
      <c r="F25" s="20" t="n">
        <v>0.46735986</v>
      </c>
      <c r="G25" s="18" t="n">
        <v>13.07513186</v>
      </c>
      <c r="H25" s="20" t="n">
        <v>0.53941649</v>
      </c>
      <c r="I25" s="18" t="n">
        <v>63.77246348</v>
      </c>
      <c r="J25" s="20" t="n">
        <v>0.77630268</v>
      </c>
      <c r="K25" s="18" t="n">
        <v>13.69715828</v>
      </c>
      <c r="L25" s="20" t="n">
        <v>0.62828957</v>
      </c>
      <c r="M25" s="18" t="n">
        <v>0.26888821</v>
      </c>
      <c r="N25" s="20" t="n">
        <v>0.07687529999999999</v>
      </c>
      <c r="O25" s="18" t="s">
        <v>182</v>
      </c>
      <c r="P25" s="20" t="s">
        <v>182</v>
      </c>
      <c r="Q25" s="18" t="n">
        <v>0</v>
      </c>
      <c r="R25" s="20" t="n">
        <v>0</v>
      </c>
      <c r="S25" s="18" t="n">
        <v>0</v>
      </c>
      <c r="T25" s="20" t="n">
        <v>0</v>
      </c>
      <c r="U25" s="18" t="n">
        <v>0.83703713</v>
      </c>
      <c r="V25" s="20" t="n">
        <v>0.1403509</v>
      </c>
    </row>
    <row r="26" spans="1:22">
      <c r="A26" s="15" t="s">
        <v>201</v>
      </c>
      <c r="B26" s="17" t="n">
        <v>4869</v>
      </c>
      <c r="C26" s="18">
        <f>(124.0/B26*100)</f>
        <v/>
      </c>
      <c r="D26" s="19" t="n">
        <v>4745</v>
      </c>
      <c r="E26" s="18" t="n">
        <v>4.54338754</v>
      </c>
      <c r="F26" s="20" t="n">
        <v>0.32308283</v>
      </c>
      <c r="G26" s="18" t="n">
        <v>11.99056451</v>
      </c>
      <c r="H26" s="20" t="n">
        <v>0.46541831</v>
      </c>
      <c r="I26" s="18" t="n">
        <v>57.31792805</v>
      </c>
      <c r="J26" s="20" t="n">
        <v>0.85781556</v>
      </c>
      <c r="K26" s="18" t="n">
        <v>23.10362452</v>
      </c>
      <c r="L26" s="20" t="n">
        <v>0.68076251</v>
      </c>
      <c r="M26" s="18" t="n">
        <v>0</v>
      </c>
      <c r="N26" s="20" t="n">
        <v>0</v>
      </c>
      <c r="O26" s="18" t="s">
        <v>182</v>
      </c>
      <c r="P26" s="20" t="s">
        <v>182</v>
      </c>
      <c r="Q26" s="18" t="n">
        <v>0</v>
      </c>
      <c r="R26" s="20" t="n">
        <v>0</v>
      </c>
      <c r="S26" s="18" t="n">
        <v>0</v>
      </c>
      <c r="T26" s="20" t="n">
        <v>0</v>
      </c>
      <c r="U26" s="18" t="n">
        <v>3.04449537</v>
      </c>
      <c r="V26" s="20" t="n">
        <v>0.3250789</v>
      </c>
    </row>
    <row r="27" spans="1:22">
      <c r="A27" s="15" t="s">
        <v>202</v>
      </c>
      <c r="B27" s="17" t="n">
        <v>5299</v>
      </c>
      <c r="C27" s="18">
        <f>(255.0/B27*100)</f>
        <v/>
      </c>
      <c r="D27" s="19" t="n">
        <v>5044</v>
      </c>
      <c r="E27" s="18" t="n">
        <v>6.46814458</v>
      </c>
      <c r="F27" s="20" t="n">
        <v>0.38819399</v>
      </c>
      <c r="G27" s="18" t="n">
        <v>12.10895771</v>
      </c>
      <c r="H27" s="20" t="n">
        <v>0.41890292</v>
      </c>
      <c r="I27" s="18" t="n">
        <v>39.37968187</v>
      </c>
      <c r="J27" s="20" t="n">
        <v>0.72199493</v>
      </c>
      <c r="K27" s="18" t="n">
        <v>27.94084145</v>
      </c>
      <c r="L27" s="20" t="n">
        <v>0.72491385</v>
      </c>
      <c r="M27" s="18" t="n">
        <v>1.22752267</v>
      </c>
      <c r="N27" s="20" t="n">
        <v>0.13839465</v>
      </c>
      <c r="O27" s="18" t="s">
        <v>182</v>
      </c>
      <c r="P27" s="20" t="s">
        <v>182</v>
      </c>
      <c r="Q27" s="18" t="n">
        <v>0</v>
      </c>
      <c r="R27" s="20" t="n">
        <v>0</v>
      </c>
      <c r="S27" s="18" t="n">
        <v>0</v>
      </c>
      <c r="T27" s="20" t="n">
        <v>0</v>
      </c>
      <c r="U27" s="18" t="n">
        <v>12.87485172</v>
      </c>
      <c r="V27" s="20" t="n">
        <v>0.42925965</v>
      </c>
    </row>
    <row r="28" spans="1:22">
      <c r="A28" s="15" t="s">
        <v>203</v>
      </c>
      <c r="B28" s="17" t="n">
        <v>7568</v>
      </c>
      <c r="C28" s="18">
        <f>(173.0/B28*100)</f>
        <v/>
      </c>
      <c r="D28" s="19" t="n">
        <v>7395</v>
      </c>
      <c r="E28" s="18" t="n">
        <v>9.04327612</v>
      </c>
      <c r="F28" s="20" t="n">
        <v>0.50959174</v>
      </c>
      <c r="G28" s="18" t="n">
        <v>16.99981514</v>
      </c>
      <c r="H28" s="20" t="n">
        <v>0.58484558</v>
      </c>
      <c r="I28" s="18" t="n">
        <v>49.26500328</v>
      </c>
      <c r="J28" s="20" t="n">
        <v>0.78462097</v>
      </c>
      <c r="K28" s="18" t="n">
        <v>19.26501782</v>
      </c>
      <c r="L28" s="20" t="n">
        <v>0.65796608</v>
      </c>
      <c r="M28" s="18" t="n">
        <v>2.27418243</v>
      </c>
      <c r="N28" s="20" t="n">
        <v>0.3326811</v>
      </c>
      <c r="O28" s="18" t="s">
        <v>182</v>
      </c>
      <c r="P28" s="20" t="s">
        <v>182</v>
      </c>
      <c r="Q28" s="18" t="n">
        <v>0</v>
      </c>
      <c r="R28" s="20" t="n">
        <v>0</v>
      </c>
      <c r="S28" s="18" t="n">
        <v>0</v>
      </c>
      <c r="T28" s="20" t="n">
        <v>0</v>
      </c>
      <c r="U28" s="18" t="n">
        <v>3.15270521</v>
      </c>
      <c r="V28" s="20" t="n">
        <v>0.46993614</v>
      </c>
    </row>
    <row r="29" spans="1:22">
      <c r="A29" s="15" t="s">
        <v>204</v>
      </c>
      <c r="B29" s="17" t="n">
        <v>5385</v>
      </c>
      <c r="C29" s="18">
        <f>(37.0/B29*100)</f>
        <v/>
      </c>
      <c r="D29" s="19" t="n">
        <v>5348</v>
      </c>
      <c r="E29" s="18" t="n">
        <v>2.58044331</v>
      </c>
      <c r="F29" s="20" t="n">
        <v>0.22214405</v>
      </c>
      <c r="G29" s="18" t="n">
        <v>12.79503888</v>
      </c>
      <c r="H29" s="20" t="n">
        <v>0.43390962</v>
      </c>
      <c r="I29" s="18" t="n">
        <v>59.4856576</v>
      </c>
      <c r="J29" s="20" t="n">
        <v>0.8091792</v>
      </c>
      <c r="K29" s="18" t="n">
        <v>20.29194382</v>
      </c>
      <c r="L29" s="20" t="n">
        <v>0.62527428</v>
      </c>
      <c r="M29" s="18" t="n">
        <v>0.11230563</v>
      </c>
      <c r="N29" s="20" t="n">
        <v>0.03615354</v>
      </c>
      <c r="O29" s="18" t="s">
        <v>182</v>
      </c>
      <c r="P29" s="20" t="s">
        <v>182</v>
      </c>
      <c r="Q29" s="18" t="n">
        <v>2.76962022</v>
      </c>
      <c r="R29" s="20" t="n">
        <v>0.2415476</v>
      </c>
      <c r="S29" s="18" t="n">
        <v>0</v>
      </c>
      <c r="T29" s="20" t="n">
        <v>0</v>
      </c>
      <c r="U29" s="18" t="n">
        <v>1.96499055</v>
      </c>
      <c r="V29" s="20" t="n">
        <v>0.25998249</v>
      </c>
    </row>
    <row r="30" spans="1:22">
      <c r="A30" s="15" t="s">
        <v>205</v>
      </c>
      <c r="B30" s="17" t="n">
        <v>4520</v>
      </c>
      <c r="C30" s="18">
        <f>(682.0/B30*100)</f>
        <v/>
      </c>
      <c r="D30" s="19" t="n">
        <v>3838</v>
      </c>
      <c r="E30" s="18" t="n">
        <v>3.0319116</v>
      </c>
      <c r="F30" s="20" t="n">
        <v>0.28875374</v>
      </c>
      <c r="G30" s="18" t="n">
        <v>11.28387985</v>
      </c>
      <c r="H30" s="20" t="n">
        <v>0.58953818</v>
      </c>
      <c r="I30" s="18" t="n">
        <v>51.86798021</v>
      </c>
      <c r="J30" s="20" t="n">
        <v>0.93451547</v>
      </c>
      <c r="K30" s="18" t="n">
        <v>24.62272091</v>
      </c>
      <c r="L30" s="20" t="n">
        <v>0.66531202</v>
      </c>
      <c r="M30" s="18" t="n">
        <v>0.82928337</v>
      </c>
      <c r="N30" s="20" t="n">
        <v>0.16049444</v>
      </c>
      <c r="O30" s="18" t="s">
        <v>182</v>
      </c>
      <c r="P30" s="20" t="s">
        <v>182</v>
      </c>
      <c r="Q30" s="18" t="n">
        <v>0</v>
      </c>
      <c r="R30" s="20" t="n">
        <v>0</v>
      </c>
      <c r="S30" s="18" t="n">
        <v>0</v>
      </c>
      <c r="T30" s="20" t="n">
        <v>0</v>
      </c>
      <c r="U30" s="18" t="n">
        <v>8.364224050000001</v>
      </c>
      <c r="V30" s="20" t="n">
        <v>0.76541867</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(20.0/B32*100)</f>
        <v/>
      </c>
      <c r="D32" s="19" t="n">
        <v>4458</v>
      </c>
      <c r="E32" s="18" t="n">
        <v>4.41937166</v>
      </c>
      <c r="F32" s="20" t="n">
        <v>0.30964397</v>
      </c>
      <c r="G32" s="18" t="n">
        <v>13.14185207</v>
      </c>
      <c r="H32" s="20" t="n">
        <v>0.52038135</v>
      </c>
      <c r="I32" s="18" t="n">
        <v>57.18296568</v>
      </c>
      <c r="J32" s="20" t="n">
        <v>0.85239772</v>
      </c>
      <c r="K32" s="18" t="n">
        <v>22.07859488</v>
      </c>
      <c r="L32" s="20" t="n">
        <v>0.79512969</v>
      </c>
      <c r="M32" s="18" t="n">
        <v>0.34554002</v>
      </c>
      <c r="N32" s="20" t="n">
        <v>0.08417808</v>
      </c>
      <c r="O32" s="18" t="s">
        <v>182</v>
      </c>
      <c r="P32" s="20" t="s">
        <v>182</v>
      </c>
      <c r="Q32" s="18" t="n">
        <v>0</v>
      </c>
      <c r="R32" s="20" t="n">
        <v>0</v>
      </c>
      <c r="S32" s="18" t="n">
        <v>0</v>
      </c>
      <c r="T32" s="20" t="n">
        <v>0</v>
      </c>
      <c r="U32" s="18" t="n">
        <v>2.8316757</v>
      </c>
      <c r="V32" s="20" t="n">
        <v>0.3173798</v>
      </c>
    </row>
    <row r="33" spans="1:22">
      <c r="A33" s="15" t="s">
        <v>208</v>
      </c>
      <c r="B33" s="17" t="n">
        <v>7325</v>
      </c>
      <c r="C33" s="18">
        <f>(274.0/B33*100)</f>
        <v/>
      </c>
      <c r="D33" s="19" t="n">
        <v>7051</v>
      </c>
      <c r="E33" s="18" t="n">
        <v>2.99840516</v>
      </c>
      <c r="F33" s="20" t="n">
        <v>0.22598136</v>
      </c>
      <c r="G33" s="18" t="n">
        <v>10.74246927</v>
      </c>
      <c r="H33" s="20" t="n">
        <v>0.40836969</v>
      </c>
      <c r="I33" s="18" t="n">
        <v>54.95398516</v>
      </c>
      <c r="J33" s="20" t="n">
        <v>0.76765562</v>
      </c>
      <c r="K33" s="18" t="n">
        <v>27.55493681</v>
      </c>
      <c r="L33" s="20" t="n">
        <v>0.68491632</v>
      </c>
      <c r="M33" s="18" t="n">
        <v>0.23242161</v>
      </c>
      <c r="N33" s="20" t="n">
        <v>0.06136235</v>
      </c>
      <c r="O33" s="18" t="s">
        <v>182</v>
      </c>
      <c r="P33" s="20" t="s">
        <v>182</v>
      </c>
      <c r="Q33" s="18" t="n">
        <v>0</v>
      </c>
      <c r="R33" s="20" t="n">
        <v>0</v>
      </c>
      <c r="S33" s="18" t="n">
        <v>0</v>
      </c>
      <c r="T33" s="20" t="n">
        <v>0</v>
      </c>
      <c r="U33" s="18" t="n">
        <v>3.51778199</v>
      </c>
      <c r="V33" s="20" t="n">
        <v>0.34869861</v>
      </c>
    </row>
    <row r="34" spans="1:22">
      <c r="A34" s="15" t="s">
        <v>209</v>
      </c>
      <c r="B34" s="17" t="n">
        <v>6350</v>
      </c>
      <c r="C34" s="18">
        <f>(117.0/B34*100)</f>
        <v/>
      </c>
      <c r="D34" s="19" t="n">
        <v>6233</v>
      </c>
      <c r="E34" s="18" t="n">
        <v>6.26439888</v>
      </c>
      <c r="F34" s="20" t="n">
        <v>0.42116592</v>
      </c>
      <c r="G34" s="18" t="n">
        <v>13.99538297</v>
      </c>
      <c r="H34" s="20" t="n">
        <v>0.56404919</v>
      </c>
      <c r="I34" s="18" t="n">
        <v>52.69088366</v>
      </c>
      <c r="J34" s="20" t="n">
        <v>0.7485204600000001</v>
      </c>
      <c r="K34" s="18" t="n">
        <v>17.1483626</v>
      </c>
      <c r="L34" s="20" t="n">
        <v>0.5494315400000001</v>
      </c>
      <c r="M34" s="18" t="n">
        <v>1.1725506</v>
      </c>
      <c r="N34" s="20" t="n">
        <v>0.13887426</v>
      </c>
      <c r="O34" s="18" t="s">
        <v>182</v>
      </c>
      <c r="P34" s="20" t="s">
        <v>182</v>
      </c>
      <c r="Q34" s="18" t="n">
        <v>2.59325449</v>
      </c>
      <c r="R34" s="20" t="n">
        <v>0.53770261</v>
      </c>
      <c r="S34" s="18" t="n">
        <v>0</v>
      </c>
      <c r="T34" s="20" t="n">
        <v>0</v>
      </c>
      <c r="U34" s="18" t="n">
        <v>6.13516681</v>
      </c>
      <c r="V34" s="20" t="n">
        <v>0.57255585</v>
      </c>
    </row>
    <row r="35" spans="1:22">
      <c r="A35" s="15" t="s">
        <v>210</v>
      </c>
      <c r="B35" s="17" t="n">
        <v>6406</v>
      </c>
      <c r="C35" s="18">
        <f>(105.0/B35*100)</f>
        <v/>
      </c>
      <c r="D35" s="19" t="n">
        <v>6301</v>
      </c>
      <c r="E35" s="18" t="n">
        <v>3.8307901</v>
      </c>
      <c r="F35" s="20" t="n">
        <v>0.27027695</v>
      </c>
      <c r="G35" s="18" t="n">
        <v>9.97865683</v>
      </c>
      <c r="H35" s="20" t="n">
        <v>0.52266559</v>
      </c>
      <c r="I35" s="18" t="n">
        <v>56.60652746</v>
      </c>
      <c r="J35" s="20" t="n">
        <v>0.73054643</v>
      </c>
      <c r="K35" s="18" t="n">
        <v>23.62166987</v>
      </c>
      <c r="L35" s="20" t="n">
        <v>0.70274824</v>
      </c>
      <c r="M35" s="18" t="n">
        <v>0.53157538</v>
      </c>
      <c r="N35" s="20" t="n">
        <v>0.09360739</v>
      </c>
      <c r="O35" s="18" t="s">
        <v>182</v>
      </c>
      <c r="P35" s="20" t="s">
        <v>182</v>
      </c>
      <c r="Q35" s="18" t="n">
        <v>1.04834758</v>
      </c>
      <c r="R35" s="20" t="n">
        <v>0.05730371</v>
      </c>
      <c r="S35" s="18" t="n">
        <v>0</v>
      </c>
      <c r="T35" s="20" t="n">
        <v>0</v>
      </c>
      <c r="U35" s="18" t="n">
        <v>4.38243277</v>
      </c>
      <c r="V35" s="20" t="n">
        <v>0.25286313</v>
      </c>
    </row>
    <row r="36" spans="1:22">
      <c r="A36" s="15" t="s">
        <v>211</v>
      </c>
      <c r="B36" s="17" t="n">
        <v>6736</v>
      </c>
      <c r="C36" s="18">
        <f>(109.0/B36*100)</f>
        <v/>
      </c>
      <c r="D36" s="19" t="n">
        <v>6627</v>
      </c>
      <c r="E36" s="18" t="n">
        <v>3.29236371</v>
      </c>
      <c r="F36" s="20" t="n">
        <v>0.21171406</v>
      </c>
      <c r="G36" s="18" t="n">
        <v>9.121297419999999</v>
      </c>
      <c r="H36" s="20" t="n">
        <v>0.32145603</v>
      </c>
      <c r="I36" s="18" t="n">
        <v>51.53244269</v>
      </c>
      <c r="J36" s="20" t="n">
        <v>0.69687106</v>
      </c>
      <c r="K36" s="18" t="n">
        <v>30.85228254</v>
      </c>
      <c r="L36" s="20" t="n">
        <v>0.61884599</v>
      </c>
      <c r="M36" s="18" t="n">
        <v>0.41963521</v>
      </c>
      <c r="N36" s="20" t="n">
        <v>0.08208065</v>
      </c>
      <c r="O36" s="18" t="s">
        <v>182</v>
      </c>
      <c r="P36" s="20" t="s">
        <v>182</v>
      </c>
      <c r="Q36" s="18" t="n">
        <v>0</v>
      </c>
      <c r="R36" s="20" t="n">
        <v>0</v>
      </c>
      <c r="S36" s="18" t="n">
        <v>0</v>
      </c>
      <c r="T36" s="20" t="n">
        <v>0</v>
      </c>
      <c r="U36" s="18" t="n">
        <v>4.78197843</v>
      </c>
      <c r="V36" s="20" t="n">
        <v>0.40839679</v>
      </c>
    </row>
    <row r="37" spans="1:22">
      <c r="A37" s="15" t="s">
        <v>212</v>
      </c>
      <c r="B37" s="17" t="n">
        <v>5458</v>
      </c>
      <c r="C37" s="18">
        <f>(382.0/B37*100)</f>
        <v/>
      </c>
      <c r="D37" s="19" t="n">
        <v>5076</v>
      </c>
      <c r="E37" s="18" t="n">
        <v>5.23284464</v>
      </c>
      <c r="F37" s="20" t="n">
        <v>0.30858911</v>
      </c>
      <c r="G37" s="18" t="n">
        <v>17.97923553</v>
      </c>
      <c r="H37" s="20" t="n">
        <v>0.68547945</v>
      </c>
      <c r="I37" s="18" t="n">
        <v>42.14079138</v>
      </c>
      <c r="J37" s="20" t="n">
        <v>0.92904606</v>
      </c>
      <c r="K37" s="18" t="n">
        <v>21.61843576</v>
      </c>
      <c r="L37" s="20" t="n">
        <v>0.6411432</v>
      </c>
      <c r="M37" s="18" t="n">
        <v>0.80523029</v>
      </c>
      <c r="N37" s="20" t="n">
        <v>0.14276256</v>
      </c>
      <c r="O37" s="18" t="s">
        <v>182</v>
      </c>
      <c r="P37" s="20" t="s">
        <v>182</v>
      </c>
      <c r="Q37" s="18" t="n">
        <v>0</v>
      </c>
      <c r="R37" s="20" t="n">
        <v>0</v>
      </c>
      <c r="S37" s="18" t="n">
        <v>0</v>
      </c>
      <c r="T37" s="20" t="n">
        <v>0</v>
      </c>
      <c r="U37" s="18" t="n">
        <v>12.2234624</v>
      </c>
      <c r="V37" s="20" t="n">
        <v>1.01130424</v>
      </c>
    </row>
    <row r="38" spans="1:22">
      <c r="A38" s="15" t="s">
        <v>213</v>
      </c>
      <c r="B38" s="17" t="n">
        <v>5860</v>
      </c>
      <c r="C38" s="18">
        <f>(83.0/B38*100)</f>
        <v/>
      </c>
      <c r="D38" s="19" t="n">
        <v>5777</v>
      </c>
      <c r="E38" s="18" t="n">
        <v>4.52530816</v>
      </c>
      <c r="F38" s="20" t="n">
        <v>0.30148315</v>
      </c>
      <c r="G38" s="18" t="n">
        <v>12.82549036</v>
      </c>
      <c r="H38" s="20" t="n">
        <v>0.5803879199999999</v>
      </c>
      <c r="I38" s="18" t="n">
        <v>41.64806553</v>
      </c>
      <c r="J38" s="20" t="n">
        <v>0.88601291</v>
      </c>
      <c r="K38" s="18" t="n">
        <v>30.7770624</v>
      </c>
      <c r="L38" s="20" t="n">
        <v>0.727154</v>
      </c>
      <c r="M38" s="18" t="n">
        <v>0.64067503</v>
      </c>
      <c r="N38" s="20" t="n">
        <v>0.12688266</v>
      </c>
      <c r="O38" s="18" t="s">
        <v>182</v>
      </c>
      <c r="P38" s="20" t="s">
        <v>182</v>
      </c>
      <c r="Q38" s="18" t="n">
        <v>0</v>
      </c>
      <c r="R38" s="20" t="n">
        <v>0</v>
      </c>
      <c r="S38" s="18" t="n">
        <v>0</v>
      </c>
      <c r="T38" s="20" t="n">
        <v>0</v>
      </c>
      <c r="U38" s="18" t="n">
        <v>9.583398519999999</v>
      </c>
      <c r="V38" s="20" t="n">
        <v>0.78506257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(5704.0/B40*100)</f>
        <v/>
      </c>
      <c r="D40" s="19" t="n">
        <v>8453</v>
      </c>
      <c r="E40" s="18" t="n">
        <v>2.27185565</v>
      </c>
      <c r="F40" s="20" t="n">
        <v>0.22786283</v>
      </c>
      <c r="G40" s="18" t="n">
        <v>11.01265</v>
      </c>
      <c r="H40" s="20" t="n">
        <v>0.45762734</v>
      </c>
      <c r="I40" s="18" t="n">
        <v>45.47748169</v>
      </c>
      <c r="J40" s="20" t="n">
        <v>0.88940723</v>
      </c>
      <c r="K40" s="18" t="n">
        <v>24.46546916</v>
      </c>
      <c r="L40" s="20" t="n">
        <v>0.80396208</v>
      </c>
      <c r="M40" s="18" t="n">
        <v>0.41619769</v>
      </c>
      <c r="N40" s="20" t="n">
        <v>0.096733</v>
      </c>
      <c r="O40" s="18" t="s">
        <v>182</v>
      </c>
      <c r="P40" s="20" t="s">
        <v>182</v>
      </c>
      <c r="Q40" s="18" t="n">
        <v>9.05802145</v>
      </c>
      <c r="R40" s="20" t="n">
        <v>0.20234589</v>
      </c>
      <c r="S40" s="18" t="n">
        <v>0</v>
      </c>
      <c r="T40" s="20" t="n">
        <v>0</v>
      </c>
      <c r="U40" s="18" t="n">
        <v>7.29832437</v>
      </c>
      <c r="V40" s="20" t="n">
        <v>0.91717452</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(3063.0/B46*100)</f>
        <v/>
      </c>
      <c r="D46" s="19" t="n">
        <v>20078</v>
      </c>
      <c r="E46" s="18" t="n">
        <v>2.70748135</v>
      </c>
      <c r="F46" s="20" t="n">
        <v>0.16223643</v>
      </c>
      <c r="G46" s="18" t="n">
        <v>6.57950551</v>
      </c>
      <c r="H46" s="20" t="n">
        <v>0.27126631</v>
      </c>
      <c r="I46" s="18" t="n">
        <v>33.79836985</v>
      </c>
      <c r="J46" s="20" t="n">
        <v>0.86979039</v>
      </c>
      <c r="K46" s="18" t="n">
        <v>14.88297636</v>
      </c>
      <c r="L46" s="20" t="n">
        <v>0.53163985</v>
      </c>
      <c r="M46" s="18" t="n">
        <v>1.15216435</v>
      </c>
      <c r="N46" s="20" t="n">
        <v>0.10252919</v>
      </c>
      <c r="O46" s="18" t="s">
        <v>182</v>
      </c>
      <c r="P46" s="20" t="s">
        <v>182</v>
      </c>
      <c r="Q46" s="18" t="n">
        <v>0</v>
      </c>
      <c r="R46" s="20" t="n">
        <v>0</v>
      </c>
      <c r="S46" s="18" t="n">
        <v>0</v>
      </c>
      <c r="T46" s="20" t="n">
        <v>0</v>
      </c>
      <c r="U46" s="18" t="n">
        <v>40.87950258</v>
      </c>
      <c r="V46" s="20" t="n">
        <v>1.29729223</v>
      </c>
    </row>
    <row r="47" spans="1:22">
      <c r="A47" s="15" t="s">
        <v>222</v>
      </c>
      <c r="B47" s="17" t="n">
        <v>5928</v>
      </c>
      <c r="C47" s="18">
        <f>(293.0/B47*100)</f>
        <v/>
      </c>
      <c r="D47" s="19" t="n">
        <v>5635</v>
      </c>
      <c r="E47" s="18" t="n">
        <v>5.26663161</v>
      </c>
      <c r="F47" s="20" t="n">
        <v>0.39865562</v>
      </c>
      <c r="G47" s="18" t="n">
        <v>10.08676936</v>
      </c>
      <c r="H47" s="20" t="n">
        <v>0.42368153</v>
      </c>
      <c r="I47" s="18" t="n">
        <v>46.23005533</v>
      </c>
      <c r="J47" s="20" t="n">
        <v>1.02077918</v>
      </c>
      <c r="K47" s="18" t="n">
        <v>20.97963047</v>
      </c>
      <c r="L47" s="20" t="n">
        <v>0.75256718</v>
      </c>
      <c r="M47" s="18" t="n">
        <v>1.47277328</v>
      </c>
      <c r="N47" s="20" t="n">
        <v>0.19231739</v>
      </c>
      <c r="O47" s="18" t="s">
        <v>182</v>
      </c>
      <c r="P47" s="20" t="s">
        <v>182</v>
      </c>
      <c r="Q47" s="18" t="n">
        <v>0</v>
      </c>
      <c r="R47" s="20" t="n">
        <v>0</v>
      </c>
      <c r="S47" s="18" t="n">
        <v>0</v>
      </c>
      <c r="T47" s="20" t="n">
        <v>0</v>
      </c>
      <c r="U47" s="18" t="n">
        <v>15.96413995</v>
      </c>
      <c r="V47" s="20" t="n">
        <v>1.11311176</v>
      </c>
    </row>
    <row r="48" spans="1:22">
      <c r="A48" s="15" t="s">
        <v>223</v>
      </c>
      <c r="B48" s="17" t="n">
        <v>9841</v>
      </c>
      <c r="C48" s="18">
        <f>(19.0/B48*100)</f>
        <v/>
      </c>
      <c r="D48" s="19" t="n">
        <v>9822</v>
      </c>
      <c r="E48" s="18" t="n">
        <v>3.02135559</v>
      </c>
      <c r="F48" s="20" t="n">
        <v>0.23390434</v>
      </c>
      <c r="G48" s="18" t="n">
        <v>9.56973891</v>
      </c>
      <c r="H48" s="20" t="n">
        <v>0.35868813</v>
      </c>
      <c r="I48" s="18" t="n">
        <v>66.85774046</v>
      </c>
      <c r="J48" s="20" t="n">
        <v>0.80014807</v>
      </c>
      <c r="K48" s="18" t="n">
        <v>16.93555138</v>
      </c>
      <c r="L48" s="20" t="n">
        <v>0.57212646</v>
      </c>
      <c r="M48" s="18" t="n">
        <v>2.15559195</v>
      </c>
      <c r="N48" s="20" t="n">
        <v>0.33339127</v>
      </c>
      <c r="O48" s="18" t="s">
        <v>182</v>
      </c>
      <c r="P48" s="20" t="s">
        <v>182</v>
      </c>
      <c r="Q48" s="18" t="n">
        <v>0</v>
      </c>
      <c r="R48" s="20" t="n">
        <v>0</v>
      </c>
      <c r="S48" s="18" t="n">
        <v>0</v>
      </c>
      <c r="T48" s="20" t="n">
        <v>0</v>
      </c>
      <c r="U48" s="18" t="n">
        <v>1.46002172</v>
      </c>
      <c r="V48" s="20" t="n">
        <v>0.43283271</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(1296.0/B50*100)</f>
        <v/>
      </c>
      <c r="D50" s="19" t="n">
        <v>10499</v>
      </c>
      <c r="E50" s="18" t="n">
        <v>7.32859241</v>
      </c>
      <c r="F50" s="20" t="n">
        <v>0.41092897</v>
      </c>
      <c r="G50" s="18" t="n">
        <v>14.88117804</v>
      </c>
      <c r="H50" s="20" t="n">
        <v>0.55882169</v>
      </c>
      <c r="I50" s="18" t="n">
        <v>48.04447177</v>
      </c>
      <c r="J50" s="20" t="n">
        <v>0.88039007</v>
      </c>
      <c r="K50" s="18" t="n">
        <v>19.60007102</v>
      </c>
      <c r="L50" s="20" t="n">
        <v>0.55638238</v>
      </c>
      <c r="M50" s="18" t="n">
        <v>1.7816409</v>
      </c>
      <c r="N50" s="20" t="n">
        <v>0.26943337</v>
      </c>
      <c r="O50" s="18" t="s">
        <v>182</v>
      </c>
      <c r="P50" s="20" t="s">
        <v>182</v>
      </c>
      <c r="Q50" s="18" t="n">
        <v>0</v>
      </c>
      <c r="R50" s="20" t="n">
        <v>0</v>
      </c>
      <c r="S50" s="18" t="n">
        <v>0</v>
      </c>
      <c r="T50" s="20" t="n">
        <v>0</v>
      </c>
      <c r="U50" s="18" t="n">
        <v>8.364045859999999</v>
      </c>
      <c r="V50" s="20" t="n">
        <v>0.72694065</v>
      </c>
    </row>
    <row r="51" spans="1:22">
      <c r="A51" s="15" t="s">
        <v>226</v>
      </c>
      <c r="B51" s="17" t="n">
        <v>6866</v>
      </c>
      <c r="C51" s="18">
        <f>(115.0/B51*100)</f>
        <v/>
      </c>
      <c r="D51" s="19" t="n">
        <v>6751</v>
      </c>
      <c r="E51" s="18" t="n">
        <v>5.73059222</v>
      </c>
      <c r="F51" s="20" t="n">
        <v>0.3456553</v>
      </c>
      <c r="G51" s="18" t="n">
        <v>8.514755320000001</v>
      </c>
      <c r="H51" s="20" t="n">
        <v>0.36865696</v>
      </c>
      <c r="I51" s="18" t="n">
        <v>39.80189319</v>
      </c>
      <c r="J51" s="20" t="n">
        <v>1.00545527</v>
      </c>
      <c r="K51" s="18" t="n">
        <v>22.17629011</v>
      </c>
      <c r="L51" s="20" t="n">
        <v>0.72119909</v>
      </c>
      <c r="M51" s="18" t="n">
        <v>0.58288395</v>
      </c>
      <c r="N51" s="20" t="n">
        <v>0.1010142</v>
      </c>
      <c r="O51" s="18" t="s">
        <v>182</v>
      </c>
      <c r="P51" s="20" t="s">
        <v>182</v>
      </c>
      <c r="Q51" s="18" t="n">
        <v>10.57927358</v>
      </c>
      <c r="R51" s="20" t="n">
        <v>0.61243001</v>
      </c>
      <c r="S51" s="18" t="n">
        <v>0</v>
      </c>
      <c r="T51" s="20" t="n">
        <v>0</v>
      </c>
      <c r="U51" s="18" t="n">
        <v>12.61431163</v>
      </c>
      <c r="V51" s="20" t="n">
        <v>1.39213342</v>
      </c>
    </row>
    <row r="52" spans="1:22">
      <c r="A52" s="15" t="s">
        <v>227</v>
      </c>
      <c r="B52" s="17" t="n">
        <v>5809</v>
      </c>
      <c r="C52" s="18">
        <f>(131.0/B52*100)</f>
        <v/>
      </c>
      <c r="D52" s="19" t="n">
        <v>5678</v>
      </c>
      <c r="E52" s="18" t="n">
        <v>3.83035202</v>
      </c>
      <c r="F52" s="20" t="n">
        <v>0.24066728</v>
      </c>
      <c r="G52" s="18" t="n">
        <v>8.555613940000001</v>
      </c>
      <c r="H52" s="20" t="n">
        <v>0.32714553</v>
      </c>
      <c r="I52" s="18" t="n">
        <v>54.2335115</v>
      </c>
      <c r="J52" s="20" t="n">
        <v>0.75807032</v>
      </c>
      <c r="K52" s="18" t="n">
        <v>28.01515374</v>
      </c>
      <c r="L52" s="20" t="n">
        <v>0.64255701</v>
      </c>
      <c r="M52" s="18" t="n">
        <v>0.34127969</v>
      </c>
      <c r="N52" s="20" t="n">
        <v>0.08861005</v>
      </c>
      <c r="O52" s="18" t="s">
        <v>182</v>
      </c>
      <c r="P52" s="20" t="s">
        <v>182</v>
      </c>
      <c r="Q52" s="18" t="n">
        <v>0</v>
      </c>
      <c r="R52" s="20" t="n">
        <v>0</v>
      </c>
      <c r="S52" s="18" t="n">
        <v>0</v>
      </c>
      <c r="T52" s="20" t="n">
        <v>0</v>
      </c>
      <c r="U52" s="18" t="n">
        <v>5.02408911</v>
      </c>
      <c r="V52" s="20" t="n">
        <v>0.52039148</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(560.0/B54*100)</f>
        <v/>
      </c>
      <c r="D54" s="19" t="n">
        <v>4180</v>
      </c>
      <c r="E54" s="18" t="n">
        <v>9.059795510000001</v>
      </c>
      <c r="F54" s="20" t="n">
        <v>0.57769551</v>
      </c>
      <c r="G54" s="18" t="n">
        <v>9.685621039999999</v>
      </c>
      <c r="H54" s="20" t="n">
        <v>0.58156527</v>
      </c>
      <c r="I54" s="18" t="n">
        <v>37.69148287</v>
      </c>
      <c r="J54" s="20" t="n">
        <v>1.07278019</v>
      </c>
      <c r="K54" s="18" t="n">
        <v>25.51415118</v>
      </c>
      <c r="L54" s="20" t="n">
        <v>0.98653119</v>
      </c>
      <c r="M54" s="18" t="n">
        <v>3.42426643</v>
      </c>
      <c r="N54" s="20" t="n">
        <v>0.33025922</v>
      </c>
      <c r="O54" s="18" t="s">
        <v>182</v>
      </c>
      <c r="P54" s="20" t="s">
        <v>182</v>
      </c>
      <c r="Q54" s="18" t="n">
        <v>0</v>
      </c>
      <c r="R54" s="20" t="n">
        <v>0</v>
      </c>
      <c r="S54" s="18" t="n">
        <v>0</v>
      </c>
      <c r="T54" s="20" t="n">
        <v>0</v>
      </c>
      <c r="U54" s="18" t="n">
        <v>14.62468297</v>
      </c>
      <c r="V54" s="20" t="n">
        <v>1.19401088</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2.66380543</v>
      </c>
      <c r="F56" s="20" t="n">
        <v>0.25110104</v>
      </c>
      <c r="G56" s="18" t="n">
        <v>7.62413292</v>
      </c>
      <c r="H56" s="20" t="n">
        <v>0.37676573</v>
      </c>
      <c r="I56" s="18" t="n">
        <v>66.51681101</v>
      </c>
      <c r="J56" s="20" t="n">
        <v>0.77006366</v>
      </c>
      <c r="K56" s="18" t="n">
        <v>21.19651386</v>
      </c>
      <c r="L56" s="20" t="n">
        <v>0.6694808</v>
      </c>
      <c r="M56" s="18" t="n">
        <v>0.86031267</v>
      </c>
      <c r="N56" s="20" t="n">
        <v>0.13753162</v>
      </c>
      <c r="O56" s="18" t="s">
        <v>182</v>
      </c>
      <c r="P56" s="20" t="s">
        <v>182</v>
      </c>
      <c r="Q56" s="18" t="n">
        <v>0</v>
      </c>
      <c r="R56" s="20" t="n">
        <v>0</v>
      </c>
      <c r="S56" s="18" t="n">
        <v>0</v>
      </c>
      <c r="T56" s="20" t="n">
        <v>0</v>
      </c>
      <c r="U56" s="18" t="n">
        <v>1.13842412</v>
      </c>
      <c r="V56" s="20" t="n">
        <v>0.24488021</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(287.0/B61*100)</f>
        <v/>
      </c>
      <c r="D61" s="19" t="n">
        <v>6238</v>
      </c>
      <c r="E61" s="18" t="n">
        <v>8.31200473</v>
      </c>
      <c r="F61" s="20" t="n">
        <v>0.52633122</v>
      </c>
      <c r="G61" s="18" t="n">
        <v>15.89350593</v>
      </c>
      <c r="H61" s="20" t="n">
        <v>0.5605193000000001</v>
      </c>
      <c r="I61" s="18" t="n">
        <v>37.97593014</v>
      </c>
      <c r="J61" s="20" t="n">
        <v>0.69346273</v>
      </c>
      <c r="K61" s="18" t="n">
        <v>31.5594343</v>
      </c>
      <c r="L61" s="20" t="n">
        <v>0.78522598</v>
      </c>
      <c r="M61" s="18" t="n">
        <v>1.11847231</v>
      </c>
      <c r="N61" s="20" t="n">
        <v>0.15933529</v>
      </c>
      <c r="O61" s="18" t="s">
        <v>182</v>
      </c>
      <c r="P61" s="20" t="s">
        <v>182</v>
      </c>
      <c r="Q61" s="18" t="n">
        <v>0</v>
      </c>
      <c r="R61" s="20" t="n">
        <v>0</v>
      </c>
      <c r="S61" s="18" t="n">
        <v>0</v>
      </c>
      <c r="T61" s="20" t="n">
        <v>0</v>
      </c>
      <c r="U61" s="18" t="n">
        <v>5.14065259</v>
      </c>
      <c r="V61" s="20" t="n">
        <v>0.63288754</v>
      </c>
    </row>
    <row r="62" spans="1:22">
      <c r="A62" s="15" t="s">
        <v>237</v>
      </c>
      <c r="B62" s="17" t="n">
        <v>4476</v>
      </c>
      <c r="C62" s="18">
        <f>(5.0/B62*100)</f>
        <v/>
      </c>
      <c r="D62" s="19" t="n">
        <v>4471</v>
      </c>
      <c r="E62" s="18" t="n">
        <v>1.99426956</v>
      </c>
      <c r="F62" s="20" t="n">
        <v>0.19522866</v>
      </c>
      <c r="G62" s="18" t="n">
        <v>11.59389948</v>
      </c>
      <c r="H62" s="20" t="n">
        <v>0.48275477</v>
      </c>
      <c r="I62" s="18" t="n">
        <v>67.1498339</v>
      </c>
      <c r="J62" s="20" t="n">
        <v>0.66717995</v>
      </c>
      <c r="K62" s="18" t="n">
        <v>18.34129853</v>
      </c>
      <c r="L62" s="20" t="n">
        <v>0.53008407</v>
      </c>
      <c r="M62" s="18" t="n">
        <v>0.58527585</v>
      </c>
      <c r="N62" s="20" t="n">
        <v>0.13101018</v>
      </c>
      <c r="O62" s="18" t="s">
        <v>182</v>
      </c>
      <c r="P62" s="20" t="s">
        <v>182</v>
      </c>
      <c r="Q62" s="18" t="n">
        <v>0</v>
      </c>
      <c r="R62" s="20" t="n">
        <v>0</v>
      </c>
      <c r="S62" s="18" t="n">
        <v>0</v>
      </c>
      <c r="T62" s="20" t="n">
        <v>0</v>
      </c>
      <c r="U62" s="18" t="n">
        <v>0.33542268</v>
      </c>
      <c r="V62" s="20" t="n">
        <v>0.09233603</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(941.0/B67*100)</f>
        <v/>
      </c>
      <c r="D67" s="19" t="n">
        <v>6030</v>
      </c>
      <c r="E67" s="18" t="n">
        <v>5.81397455</v>
      </c>
      <c r="F67" s="20" t="n">
        <v>0.36172876</v>
      </c>
      <c r="G67" s="18" t="n">
        <v>16.36561975</v>
      </c>
      <c r="H67" s="20" t="n">
        <v>0.59402032</v>
      </c>
      <c r="I67" s="18" t="n">
        <v>50.34836697</v>
      </c>
      <c r="J67" s="20" t="n">
        <v>0.76804223</v>
      </c>
      <c r="K67" s="18" t="n">
        <v>18.17967826</v>
      </c>
      <c r="L67" s="20" t="n">
        <v>0.59535554</v>
      </c>
      <c r="M67" s="18" t="n">
        <v>4.8503665</v>
      </c>
      <c r="N67" s="20" t="n">
        <v>0.39773004</v>
      </c>
      <c r="O67" s="18" t="s">
        <v>182</v>
      </c>
      <c r="P67" s="20" t="s">
        <v>182</v>
      </c>
      <c r="Q67" s="18" t="n">
        <v>0</v>
      </c>
      <c r="R67" s="20" t="n">
        <v>0</v>
      </c>
      <c r="S67" s="18" t="n">
        <v>0</v>
      </c>
      <c r="T67" s="20" t="n">
        <v>0</v>
      </c>
      <c r="U67" s="18" t="n">
        <v>4.44199397</v>
      </c>
      <c r="V67" s="20" t="n">
        <v>0.33154381</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3.17464816</v>
      </c>
      <c r="F70" s="20" t="n">
        <v>0.27643564</v>
      </c>
      <c r="G70" s="18" t="n">
        <v>12.48795734</v>
      </c>
      <c r="H70" s="20" t="n">
        <v>0.640673</v>
      </c>
      <c r="I70" s="18" t="n">
        <v>60.33582863</v>
      </c>
      <c r="J70" s="20" t="n">
        <v>0.72553103</v>
      </c>
      <c r="K70" s="18" t="n">
        <v>17.61480669</v>
      </c>
      <c r="L70" s="20" t="n">
        <v>0.76552928</v>
      </c>
      <c r="M70" s="18" t="n">
        <v>0.78554432</v>
      </c>
      <c r="N70" s="20" t="n">
        <v>0.1032537</v>
      </c>
      <c r="O70" s="18" t="s">
        <v>182</v>
      </c>
      <c r="P70" s="20" t="s">
        <v>182</v>
      </c>
      <c r="Q70" s="18" t="n">
        <v>0</v>
      </c>
      <c r="R70" s="20" t="n">
        <v>0</v>
      </c>
      <c r="S70" s="18" t="n">
        <v>0</v>
      </c>
      <c r="T70" s="20" t="n">
        <v>0</v>
      </c>
      <c r="U70" s="18" t="n">
        <v>5.60121485</v>
      </c>
      <c r="V70" s="20" t="n">
        <v>0.54041975</v>
      </c>
    </row>
    <row r="71" spans="1:22">
      <c r="A71" s="15" t="s">
        <v>246</v>
      </c>
      <c r="B71" s="17" t="n">
        <v>6115</v>
      </c>
      <c r="C71" s="18">
        <f>(132.0/B71*100)</f>
        <v/>
      </c>
      <c r="D71" s="19" t="n">
        <v>5983</v>
      </c>
      <c r="E71" s="18" t="n">
        <v>2.44677362</v>
      </c>
      <c r="F71" s="20" t="n">
        <v>0.2011248</v>
      </c>
      <c r="G71" s="18" t="n">
        <v>9.753244199999999</v>
      </c>
      <c r="H71" s="20" t="n">
        <v>0.37687092</v>
      </c>
      <c r="I71" s="18" t="n">
        <v>59.24445961</v>
      </c>
      <c r="J71" s="20" t="n">
        <v>0.6483666300000001</v>
      </c>
      <c r="K71" s="18" t="n">
        <v>26.84110183</v>
      </c>
      <c r="L71" s="20" t="n">
        <v>0.57561564</v>
      </c>
      <c r="M71" s="18" t="n">
        <v>0.43960865</v>
      </c>
      <c r="N71" s="20" t="n">
        <v>0.07833616</v>
      </c>
      <c r="O71" s="18" t="s">
        <v>182</v>
      </c>
      <c r="P71" s="20" t="s">
        <v>182</v>
      </c>
      <c r="Q71" s="18" t="n">
        <v>0</v>
      </c>
      <c r="R71" s="20" t="n">
        <v>0</v>
      </c>
      <c r="S71" s="18" t="n">
        <v>0</v>
      </c>
      <c r="T71" s="20" t="n">
        <v>0</v>
      </c>
      <c r="U71" s="18" t="n">
        <v>1.27481209</v>
      </c>
      <c r="V71" s="20" t="n">
        <v>0.12565877</v>
      </c>
    </row>
    <row r="72" spans="1:22">
      <c r="A72" s="15" t="s">
        <v>247</v>
      </c>
      <c r="B72" s="17" t="n">
        <v>7708</v>
      </c>
      <c r="C72" s="18">
        <f>(9.0/B72*100)</f>
        <v/>
      </c>
      <c r="D72" s="19" t="n">
        <v>7699</v>
      </c>
      <c r="E72" s="18" t="n">
        <v>3.32156875</v>
      </c>
      <c r="F72" s="20" t="n">
        <v>0.19284007</v>
      </c>
      <c r="G72" s="18" t="n">
        <v>11.6748611</v>
      </c>
      <c r="H72" s="20" t="n">
        <v>0.37020719</v>
      </c>
      <c r="I72" s="18" t="n">
        <v>65.18505852</v>
      </c>
      <c r="J72" s="20" t="n">
        <v>0.51525706</v>
      </c>
      <c r="K72" s="18" t="n">
        <v>18.97968143</v>
      </c>
      <c r="L72" s="20" t="n">
        <v>0.46014626</v>
      </c>
      <c r="M72" s="18" t="n">
        <v>0.58568115</v>
      </c>
      <c r="N72" s="20" t="n">
        <v>0.09795208</v>
      </c>
      <c r="O72" s="18" t="s">
        <v>182</v>
      </c>
      <c r="P72" s="20" t="s">
        <v>182</v>
      </c>
      <c r="Q72" s="18" t="n">
        <v>0</v>
      </c>
      <c r="R72" s="20" t="n">
        <v>0</v>
      </c>
      <c r="S72" s="18" t="n">
        <v>0</v>
      </c>
      <c r="T72" s="20" t="n">
        <v>0</v>
      </c>
      <c r="U72" s="18" t="n">
        <v>0.25314907</v>
      </c>
      <c r="V72" s="20" t="n">
        <v>0.06144196</v>
      </c>
    </row>
    <row r="73" spans="1:22">
      <c r="A73" s="15" t="s">
        <v>248</v>
      </c>
      <c r="B73" s="17" t="n">
        <v>8249</v>
      </c>
      <c r="C73" s="18">
        <f>(274.0/B73*100)</f>
        <v/>
      </c>
      <c r="D73" s="19" t="n">
        <v>7975</v>
      </c>
      <c r="E73" s="18" t="n">
        <v>3.84690704</v>
      </c>
      <c r="F73" s="20" t="n">
        <v>0.28065463</v>
      </c>
      <c r="G73" s="18" t="n">
        <v>19.22437539</v>
      </c>
      <c r="H73" s="20" t="n">
        <v>0.66157672</v>
      </c>
      <c r="I73" s="18" t="n">
        <v>62.52139994</v>
      </c>
      <c r="J73" s="20" t="n">
        <v>0.75409526</v>
      </c>
      <c r="K73" s="18" t="n">
        <v>10.14627789</v>
      </c>
      <c r="L73" s="20" t="n">
        <v>0.47067445</v>
      </c>
      <c r="M73" s="18" t="n">
        <v>2.49837083</v>
      </c>
      <c r="N73" s="20" t="n">
        <v>0.25200376</v>
      </c>
      <c r="O73" s="18" t="s">
        <v>182</v>
      </c>
      <c r="P73" s="20" t="s">
        <v>182</v>
      </c>
      <c r="Q73" s="18" t="n">
        <v>0</v>
      </c>
      <c r="R73" s="20" t="n">
        <v>0</v>
      </c>
      <c r="S73" s="18" t="n">
        <v>0</v>
      </c>
      <c r="T73" s="20" t="n">
        <v>0</v>
      </c>
      <c r="U73" s="18" t="n">
        <v>1.76266892</v>
      </c>
      <c r="V73" s="20" t="n">
        <v>0.21019253</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(347.0/B77*100)</f>
        <v/>
      </c>
      <c r="D77" s="19" t="n">
        <v>5715</v>
      </c>
      <c r="E77" s="18" t="n">
        <v>5.80425662</v>
      </c>
      <c r="F77" s="20" t="n">
        <v>0.3477267</v>
      </c>
      <c r="G77" s="18" t="n">
        <v>9.76270811</v>
      </c>
      <c r="H77" s="20" t="n">
        <v>0.43208613</v>
      </c>
      <c r="I77" s="18" t="n">
        <v>41.53824744</v>
      </c>
      <c r="J77" s="20" t="n">
        <v>0.87471886</v>
      </c>
      <c r="K77" s="18" t="n">
        <v>20.03516919</v>
      </c>
      <c r="L77" s="20" t="n">
        <v>0.67923355</v>
      </c>
      <c r="M77" s="18" t="n">
        <v>1.00068244</v>
      </c>
      <c r="N77" s="20" t="n">
        <v>0.11866155</v>
      </c>
      <c r="O77" s="18" t="s">
        <v>182</v>
      </c>
      <c r="P77" s="20" t="s">
        <v>182</v>
      </c>
      <c r="Q77" s="18" t="n">
        <v>0</v>
      </c>
      <c r="R77" s="20" t="n">
        <v>0</v>
      </c>
      <c r="S77" s="18" t="n">
        <v>0</v>
      </c>
      <c r="T77" s="20" t="n">
        <v>0</v>
      </c>
      <c r="U77" s="18" t="n">
        <v>21.8589362</v>
      </c>
      <c r="V77" s="20" t="n">
        <v>1.0735605</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8.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369</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(1793.0/B7*100)</f>
        <v/>
      </c>
      <c r="D7" s="19" t="n">
        <v>12737</v>
      </c>
      <c r="E7" s="18" t="n">
        <v>5.82800953</v>
      </c>
      <c r="F7" s="20" t="n">
        <v>0.23948757</v>
      </c>
      <c r="G7" s="18" t="n">
        <v>21.24329829</v>
      </c>
      <c r="H7" s="20" t="n">
        <v>0.46233414</v>
      </c>
      <c r="I7" s="18" t="n">
        <v>50.16928885</v>
      </c>
      <c r="J7" s="20" t="n">
        <v>0.61958273</v>
      </c>
      <c r="K7" s="18" t="n">
        <v>9.690570599999999</v>
      </c>
      <c r="L7" s="20" t="n">
        <v>0.35049623</v>
      </c>
      <c r="M7" s="18" t="n">
        <v>0.71060976</v>
      </c>
      <c r="N7" s="20" t="n">
        <v>0.09280918000000001</v>
      </c>
      <c r="O7" s="18" t="s">
        <v>182</v>
      </c>
      <c r="P7" s="20" t="s">
        <v>182</v>
      </c>
      <c r="Q7" s="18" t="n">
        <v>0</v>
      </c>
      <c r="R7" s="20" t="n">
        <v>0</v>
      </c>
      <c r="S7" s="18" t="n">
        <v>0</v>
      </c>
      <c r="T7" s="20" t="n">
        <v>0</v>
      </c>
      <c r="U7" s="18" t="n">
        <v>12.35822297</v>
      </c>
      <c r="V7" s="20" t="n">
        <v>0.67421712</v>
      </c>
    </row>
    <row r="8" spans="1:22">
      <c r="A8" s="15" t="s">
        <v>183</v>
      </c>
      <c r="B8" s="17" t="n">
        <v>7007</v>
      </c>
      <c r="C8" s="18">
        <f>(306.0/B8*100)</f>
        <v/>
      </c>
      <c r="D8" s="19" t="n">
        <v>6701</v>
      </c>
      <c r="E8" s="18" t="n">
        <v>18.49433112</v>
      </c>
      <c r="F8" s="20" t="n">
        <v>0.60685892</v>
      </c>
      <c r="G8" s="18" t="n">
        <v>29.26528973</v>
      </c>
      <c r="H8" s="20" t="n">
        <v>0.66532163</v>
      </c>
      <c r="I8" s="18" t="n">
        <v>29.31704238</v>
      </c>
      <c r="J8" s="20" t="n">
        <v>0.6197874</v>
      </c>
      <c r="K8" s="18" t="n">
        <v>15.73420724</v>
      </c>
      <c r="L8" s="20" t="n">
        <v>0.59717922</v>
      </c>
      <c r="M8" s="18" t="n">
        <v>0.39287574</v>
      </c>
      <c r="N8" s="20" t="n">
        <v>0.10294733</v>
      </c>
      <c r="O8" s="18" t="s">
        <v>182</v>
      </c>
      <c r="P8" s="20" t="s">
        <v>182</v>
      </c>
      <c r="Q8" s="18" t="n">
        <v>0.49309799</v>
      </c>
      <c r="R8" s="20" t="n">
        <v>0.12136471</v>
      </c>
      <c r="S8" s="18" t="n">
        <v>0</v>
      </c>
      <c r="T8" s="20" t="n">
        <v>0</v>
      </c>
      <c r="U8" s="18" t="n">
        <v>6.30315579</v>
      </c>
      <c r="V8" s="20" t="n">
        <v>0.51949336</v>
      </c>
    </row>
    <row r="9" spans="1:22">
      <c r="A9" s="15" t="s">
        <v>184</v>
      </c>
      <c r="B9" s="17" t="n">
        <v>9651</v>
      </c>
      <c r="C9" s="18">
        <f>(709.0/B9*100)</f>
        <v/>
      </c>
      <c r="D9" s="19" t="n">
        <v>8942</v>
      </c>
      <c r="E9" s="18" t="n">
        <v>9.335861299999999</v>
      </c>
      <c r="F9" s="20" t="n">
        <v>0.31313255</v>
      </c>
      <c r="G9" s="18" t="n">
        <v>22.97890213</v>
      </c>
      <c r="H9" s="20" t="n">
        <v>0.5108959</v>
      </c>
      <c r="I9" s="18" t="n">
        <v>45.01540832</v>
      </c>
      <c r="J9" s="20" t="n">
        <v>0.63017859</v>
      </c>
      <c r="K9" s="18" t="n">
        <v>11.35414208</v>
      </c>
      <c r="L9" s="20" t="n">
        <v>0.44319822</v>
      </c>
      <c r="M9" s="18" t="n">
        <v>0.05110713</v>
      </c>
      <c r="N9" s="20" t="n">
        <v>0.02032728</v>
      </c>
      <c r="O9" s="18" t="s">
        <v>182</v>
      </c>
      <c r="P9" s="20" t="s">
        <v>182</v>
      </c>
      <c r="Q9" s="18" t="n">
        <v>3.22068134</v>
      </c>
      <c r="R9" s="20" t="n">
        <v>0.57486064</v>
      </c>
      <c r="S9" s="18" t="n">
        <v>0</v>
      </c>
      <c r="T9" s="20" t="n">
        <v>0</v>
      </c>
      <c r="U9" s="18" t="n">
        <v>8.0438977</v>
      </c>
      <c r="V9" s="20" t="n">
        <v>0.5545874200000001</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(192.0/B11*100)</f>
        <v/>
      </c>
      <c r="D11" s="19" t="n">
        <v>6861</v>
      </c>
      <c r="E11" s="18" t="n">
        <v>7.41285648</v>
      </c>
      <c r="F11" s="20" t="n">
        <v>0.33619037</v>
      </c>
      <c r="G11" s="18" t="n">
        <v>16.59324292</v>
      </c>
      <c r="H11" s="20" t="n">
        <v>0.55740765</v>
      </c>
      <c r="I11" s="18" t="n">
        <v>50.77488494</v>
      </c>
      <c r="J11" s="20" t="n">
        <v>0.9127523400000001</v>
      </c>
      <c r="K11" s="18" t="n">
        <v>13.30027455</v>
      </c>
      <c r="L11" s="20" t="n">
        <v>0.53737927</v>
      </c>
      <c r="M11" s="18" t="n">
        <v>0.51790672</v>
      </c>
      <c r="N11" s="20" t="n">
        <v>0.12535602</v>
      </c>
      <c r="O11" s="18" t="s">
        <v>182</v>
      </c>
      <c r="P11" s="20" t="s">
        <v>182</v>
      </c>
      <c r="Q11" s="18" t="n">
        <v>0</v>
      </c>
      <c r="R11" s="20" t="n">
        <v>0</v>
      </c>
      <c r="S11" s="18" t="n">
        <v>0</v>
      </c>
      <c r="T11" s="20" t="n">
        <v>0</v>
      </c>
      <c r="U11" s="18" t="n">
        <v>11.40083439</v>
      </c>
      <c r="V11" s="20" t="n">
        <v>1.02682269</v>
      </c>
    </row>
    <row r="12" spans="1:22">
      <c r="A12" s="15" t="s">
        <v>187</v>
      </c>
      <c r="B12" s="17" t="n">
        <v>6894</v>
      </c>
      <c r="C12" s="18">
        <f>(129.0/B12*100)</f>
        <v/>
      </c>
      <c r="D12" s="19" t="n">
        <v>6765</v>
      </c>
      <c r="E12" s="18" t="n">
        <v>11.79018437</v>
      </c>
      <c r="F12" s="20" t="n">
        <v>0.53693176</v>
      </c>
      <c r="G12" s="18" t="n">
        <v>30.16318713</v>
      </c>
      <c r="H12" s="20" t="n">
        <v>0.70681102</v>
      </c>
      <c r="I12" s="18" t="n">
        <v>39.35238481</v>
      </c>
      <c r="J12" s="20" t="n">
        <v>0.79698455</v>
      </c>
      <c r="K12" s="18" t="n">
        <v>10.62696093</v>
      </c>
      <c r="L12" s="20" t="n">
        <v>0.42451391</v>
      </c>
      <c r="M12" s="18" t="n">
        <v>0.27953785</v>
      </c>
      <c r="N12" s="20" t="n">
        <v>0.06469403</v>
      </c>
      <c r="O12" s="18" t="s">
        <v>182</v>
      </c>
      <c r="P12" s="20" t="s">
        <v>182</v>
      </c>
      <c r="Q12" s="18" t="n">
        <v>2.37613269</v>
      </c>
      <c r="R12" s="20" t="n">
        <v>0.59846797</v>
      </c>
      <c r="S12" s="18" t="n">
        <v>0</v>
      </c>
      <c r="T12" s="20" t="n">
        <v>0</v>
      </c>
      <c r="U12" s="18" t="n">
        <v>5.41161221</v>
      </c>
      <c r="V12" s="20" t="n">
        <v>0.50284711</v>
      </c>
    </row>
    <row r="13" spans="1:22">
      <c r="A13" s="15" t="s">
        <v>188</v>
      </c>
      <c r="B13" s="17" t="n">
        <v>7161</v>
      </c>
      <c r="C13" s="18">
        <f>(382.0/B13*100)</f>
        <v/>
      </c>
      <c r="D13" s="19" t="n">
        <v>6779</v>
      </c>
      <c r="E13" s="18" t="n">
        <v>6.3724765</v>
      </c>
      <c r="F13" s="20" t="n">
        <v>0.32848639</v>
      </c>
      <c r="G13" s="18" t="n">
        <v>20.94883241</v>
      </c>
      <c r="H13" s="20" t="n">
        <v>0.69071116</v>
      </c>
      <c r="I13" s="18" t="n">
        <v>51.08958798</v>
      </c>
      <c r="J13" s="20" t="n">
        <v>0.82234347</v>
      </c>
      <c r="K13" s="18" t="n">
        <v>10.0668804</v>
      </c>
      <c r="L13" s="20" t="n">
        <v>0.43555444</v>
      </c>
      <c r="M13" s="18" t="n">
        <v>0.21906354</v>
      </c>
      <c r="N13" s="20" t="n">
        <v>0.05296657</v>
      </c>
      <c r="O13" s="18" t="s">
        <v>182</v>
      </c>
      <c r="P13" s="20" t="s">
        <v>182</v>
      </c>
      <c r="Q13" s="18" t="n">
        <v>4.23093618</v>
      </c>
      <c r="R13" s="20" t="n">
        <v>0.48644505</v>
      </c>
      <c r="S13" s="18" t="n">
        <v>0</v>
      </c>
      <c r="T13" s="20" t="n">
        <v>0</v>
      </c>
      <c r="U13" s="18" t="n">
        <v>7.07222299</v>
      </c>
      <c r="V13" s="20" t="n">
        <v>0.66037937</v>
      </c>
    </row>
    <row r="14" spans="1:22">
      <c r="A14" s="15" t="s">
        <v>189</v>
      </c>
      <c r="B14" s="17" t="n">
        <v>5587</v>
      </c>
      <c r="C14" s="18">
        <f>(214.0/B14*100)</f>
        <v/>
      </c>
      <c r="D14" s="19" t="n">
        <v>5373</v>
      </c>
      <c r="E14" s="18" t="n">
        <v>9.766025000000001</v>
      </c>
      <c r="F14" s="20" t="n">
        <v>0.50746509</v>
      </c>
      <c r="G14" s="18" t="n">
        <v>26.88403297</v>
      </c>
      <c r="H14" s="20" t="n">
        <v>0.72225089</v>
      </c>
      <c r="I14" s="18" t="n">
        <v>48.50325376</v>
      </c>
      <c r="J14" s="20" t="n">
        <v>0.72517706</v>
      </c>
      <c r="K14" s="18" t="n">
        <v>12.07832985</v>
      </c>
      <c r="L14" s="20" t="n">
        <v>0.51425731</v>
      </c>
      <c r="M14" s="18" t="n">
        <v>0.6172500400000001</v>
      </c>
      <c r="N14" s="20" t="n">
        <v>0.11436715</v>
      </c>
      <c r="O14" s="18" t="s">
        <v>182</v>
      </c>
      <c r="P14" s="20" t="s">
        <v>182</v>
      </c>
      <c r="Q14" s="18" t="n">
        <v>0</v>
      </c>
      <c r="R14" s="20" t="n">
        <v>0</v>
      </c>
      <c r="S14" s="18" t="n">
        <v>0</v>
      </c>
      <c r="T14" s="20" t="n">
        <v>0</v>
      </c>
      <c r="U14" s="18" t="n">
        <v>2.15110838</v>
      </c>
      <c r="V14" s="20" t="n">
        <v>0.20341739</v>
      </c>
    </row>
    <row r="15" spans="1:22">
      <c r="A15" s="15" t="s">
        <v>190</v>
      </c>
      <c r="B15" s="17" t="n">
        <v>5882</v>
      </c>
      <c r="C15" s="18">
        <f>(215.0/B15*100)</f>
        <v/>
      </c>
      <c r="D15" s="19" t="n">
        <v>5667</v>
      </c>
      <c r="E15" s="18" t="n">
        <v>6.37200639</v>
      </c>
      <c r="F15" s="20" t="n">
        <v>0.29346946</v>
      </c>
      <c r="G15" s="18" t="n">
        <v>18.81417027</v>
      </c>
      <c r="H15" s="20" t="n">
        <v>0.51206755</v>
      </c>
      <c r="I15" s="18" t="n">
        <v>57.78835752</v>
      </c>
      <c r="J15" s="20" t="n">
        <v>0.80833141</v>
      </c>
      <c r="K15" s="18" t="n">
        <v>11.09884692</v>
      </c>
      <c r="L15" s="20" t="n">
        <v>0.4327664</v>
      </c>
      <c r="M15" s="18" t="n">
        <v>0.47649819</v>
      </c>
      <c r="N15" s="20" t="n">
        <v>0.1076533</v>
      </c>
      <c r="O15" s="18" t="s">
        <v>182</v>
      </c>
      <c r="P15" s="20" t="s">
        <v>182</v>
      </c>
      <c r="Q15" s="18" t="n">
        <v>1.04125988</v>
      </c>
      <c r="R15" s="20" t="n">
        <v>0.46674465</v>
      </c>
      <c r="S15" s="18" t="n">
        <v>0</v>
      </c>
      <c r="T15" s="20" t="n">
        <v>0</v>
      </c>
      <c r="U15" s="18" t="n">
        <v>4.40886083</v>
      </c>
      <c r="V15" s="20" t="n">
        <v>0.51644503</v>
      </c>
    </row>
    <row r="16" spans="1:22">
      <c r="A16" s="15" t="s">
        <v>191</v>
      </c>
      <c r="B16" s="17" t="n">
        <v>6108</v>
      </c>
      <c r="C16" s="18">
        <f>(283.0/B16*100)</f>
        <v/>
      </c>
      <c r="D16" s="19" t="n">
        <v>5825</v>
      </c>
      <c r="E16" s="18" t="n">
        <v>9.1245563</v>
      </c>
      <c r="F16" s="20" t="n">
        <v>0.37337719</v>
      </c>
      <c r="G16" s="18" t="n">
        <v>20.74084721</v>
      </c>
      <c r="H16" s="20" t="n">
        <v>0.60376682</v>
      </c>
      <c r="I16" s="18" t="n">
        <v>43.01308931</v>
      </c>
      <c r="J16" s="20" t="n">
        <v>0.66601941</v>
      </c>
      <c r="K16" s="18" t="n">
        <v>17.36925852</v>
      </c>
      <c r="L16" s="20" t="n">
        <v>0.55141996</v>
      </c>
      <c r="M16" s="18" t="n">
        <v>0.51571293</v>
      </c>
      <c r="N16" s="20" t="n">
        <v>0.08803929000000001</v>
      </c>
      <c r="O16" s="18" t="s">
        <v>182</v>
      </c>
      <c r="P16" s="20" t="s">
        <v>182</v>
      </c>
      <c r="Q16" s="18" t="n">
        <v>0</v>
      </c>
      <c r="R16" s="20" t="n">
        <v>0</v>
      </c>
      <c r="S16" s="18" t="n">
        <v>0</v>
      </c>
      <c r="T16" s="20" t="n">
        <v>0</v>
      </c>
      <c r="U16" s="18" t="n">
        <v>9.23653573</v>
      </c>
      <c r="V16" s="20" t="n">
        <v>0.73198261</v>
      </c>
    </row>
    <row r="17" spans="1:22">
      <c r="A17" s="15" t="s">
        <v>192</v>
      </c>
      <c r="B17" s="17" t="n">
        <v>6504</v>
      </c>
      <c r="C17" s="18">
        <f>(868.0/B17*100)</f>
        <v/>
      </c>
      <c r="D17" s="19" t="n">
        <v>5636</v>
      </c>
      <c r="E17" s="18" t="n">
        <v>12.0016083</v>
      </c>
      <c r="F17" s="20" t="n">
        <v>0.45404961</v>
      </c>
      <c r="G17" s="18" t="n">
        <v>26.93014282</v>
      </c>
      <c r="H17" s="20" t="n">
        <v>0.5655118</v>
      </c>
      <c r="I17" s="18" t="n">
        <v>39.61479362</v>
      </c>
      <c r="J17" s="20" t="n">
        <v>0.66906066</v>
      </c>
      <c r="K17" s="18" t="n">
        <v>13.19945385</v>
      </c>
      <c r="L17" s="20" t="n">
        <v>0.43659968</v>
      </c>
      <c r="M17" s="18" t="n">
        <v>0</v>
      </c>
      <c r="N17" s="20" t="n">
        <v>0</v>
      </c>
      <c r="O17" s="18" t="s">
        <v>182</v>
      </c>
      <c r="P17" s="20" t="s">
        <v>182</v>
      </c>
      <c r="Q17" s="18" t="n">
        <v>2.62714202</v>
      </c>
      <c r="R17" s="20" t="n">
        <v>0.34934623</v>
      </c>
      <c r="S17" s="18" t="n">
        <v>0</v>
      </c>
      <c r="T17" s="20" t="n">
        <v>0</v>
      </c>
      <c r="U17" s="18" t="n">
        <v>5.62685939</v>
      </c>
      <c r="V17" s="20" t="n">
        <v>0.57035395</v>
      </c>
    </row>
    <row r="18" spans="1:22">
      <c r="A18" s="15" t="s">
        <v>193</v>
      </c>
      <c r="B18" s="17" t="n">
        <v>5532</v>
      </c>
      <c r="C18" s="18">
        <f>(44.0/B18*100)</f>
        <v/>
      </c>
      <c r="D18" s="19" t="n">
        <v>5488</v>
      </c>
      <c r="E18" s="18" t="n">
        <v>9.63548347</v>
      </c>
      <c r="F18" s="20" t="n">
        <v>0.3971231</v>
      </c>
      <c r="G18" s="18" t="n">
        <v>17.36456964</v>
      </c>
      <c r="H18" s="20" t="n">
        <v>0.53487922</v>
      </c>
      <c r="I18" s="18" t="n">
        <v>48.71833496</v>
      </c>
      <c r="J18" s="20" t="n">
        <v>0.89085109</v>
      </c>
      <c r="K18" s="18" t="n">
        <v>15.4656161</v>
      </c>
      <c r="L18" s="20" t="n">
        <v>0.49097019</v>
      </c>
      <c r="M18" s="18" t="n">
        <v>1.16534041</v>
      </c>
      <c r="N18" s="20" t="n">
        <v>0.19359298</v>
      </c>
      <c r="O18" s="18" t="s">
        <v>182</v>
      </c>
      <c r="P18" s="20" t="s">
        <v>182</v>
      </c>
      <c r="Q18" s="18" t="n">
        <v>0</v>
      </c>
      <c r="R18" s="20" t="n">
        <v>0</v>
      </c>
      <c r="S18" s="18" t="n">
        <v>0</v>
      </c>
      <c r="T18" s="20" t="n">
        <v>0</v>
      </c>
      <c r="U18" s="18" t="n">
        <v>7.65065542</v>
      </c>
      <c r="V18" s="20" t="n">
        <v>0.8456343200000001</v>
      </c>
    </row>
    <row r="19" spans="1:22">
      <c r="A19" s="15" t="s">
        <v>194</v>
      </c>
      <c r="B19" s="17" t="n">
        <v>5658</v>
      </c>
      <c r="C19" s="18">
        <f>(345.0/B19*100)</f>
        <v/>
      </c>
      <c r="D19" s="19" t="n">
        <v>5313</v>
      </c>
      <c r="E19" s="18" t="n">
        <v>12.9564306</v>
      </c>
      <c r="F19" s="20" t="n">
        <v>0.5445556</v>
      </c>
      <c r="G19" s="18" t="n">
        <v>23.95446227</v>
      </c>
      <c r="H19" s="20" t="n">
        <v>0.69239684</v>
      </c>
      <c r="I19" s="18" t="n">
        <v>46.17294822</v>
      </c>
      <c r="J19" s="20" t="n">
        <v>0.7550375</v>
      </c>
      <c r="K19" s="18" t="n">
        <v>10.25391037</v>
      </c>
      <c r="L19" s="20" t="n">
        <v>0.51501919</v>
      </c>
      <c r="M19" s="18" t="n">
        <v>0.67188878</v>
      </c>
      <c r="N19" s="20" t="n">
        <v>0.13977543</v>
      </c>
      <c r="O19" s="18" t="s">
        <v>182</v>
      </c>
      <c r="P19" s="20" t="s">
        <v>182</v>
      </c>
      <c r="Q19" s="18" t="n">
        <v>0</v>
      </c>
      <c r="R19" s="20" t="n">
        <v>0</v>
      </c>
      <c r="S19" s="18" t="n">
        <v>0</v>
      </c>
      <c r="T19" s="20" t="n">
        <v>0</v>
      </c>
      <c r="U19" s="18" t="n">
        <v>5.99035977</v>
      </c>
      <c r="V19" s="20" t="n">
        <v>0.6052399000000001</v>
      </c>
    </row>
    <row r="20" spans="1:22">
      <c r="A20" s="15" t="s">
        <v>195</v>
      </c>
      <c r="B20" s="17" t="n">
        <v>3371</v>
      </c>
      <c r="C20" s="18">
        <f>(81.0/B20*100)</f>
        <v/>
      </c>
      <c r="D20" s="19" t="n">
        <v>3290</v>
      </c>
      <c r="E20" s="18" t="n">
        <v>6.68771647</v>
      </c>
      <c r="F20" s="20" t="n">
        <v>0.46009146</v>
      </c>
      <c r="G20" s="18" t="n">
        <v>15.70066136</v>
      </c>
      <c r="H20" s="20" t="n">
        <v>0.61612766</v>
      </c>
      <c r="I20" s="18" t="n">
        <v>56.5171019</v>
      </c>
      <c r="J20" s="20" t="n">
        <v>0.89969181</v>
      </c>
      <c r="K20" s="18" t="n">
        <v>11.73123934</v>
      </c>
      <c r="L20" s="20" t="n">
        <v>0.53214805</v>
      </c>
      <c r="M20" s="18" t="n">
        <v>0</v>
      </c>
      <c r="N20" s="20" t="n">
        <v>0</v>
      </c>
      <c r="O20" s="18" t="s">
        <v>182</v>
      </c>
      <c r="P20" s="20" t="s">
        <v>182</v>
      </c>
      <c r="Q20" s="18" t="n">
        <v>0</v>
      </c>
      <c r="R20" s="20" t="n">
        <v>0</v>
      </c>
      <c r="S20" s="18" t="n">
        <v>0</v>
      </c>
      <c r="T20" s="20" t="n">
        <v>0</v>
      </c>
      <c r="U20" s="18" t="n">
        <v>9.36328093</v>
      </c>
      <c r="V20" s="20" t="n">
        <v>0.4980569</v>
      </c>
    </row>
    <row r="21" spans="1:22">
      <c r="A21" s="15" t="s">
        <v>196</v>
      </c>
      <c r="B21" s="17" t="n">
        <v>5741</v>
      </c>
      <c r="C21" s="18">
        <f>(122.0/B21*100)</f>
        <v/>
      </c>
      <c r="D21" s="19" t="n">
        <v>5619</v>
      </c>
      <c r="E21" s="18" t="n">
        <v>8.271301920000001</v>
      </c>
      <c r="F21" s="20" t="n">
        <v>0.39877805</v>
      </c>
      <c r="G21" s="18" t="n">
        <v>32.19954452</v>
      </c>
      <c r="H21" s="20" t="n">
        <v>0.62940052</v>
      </c>
      <c r="I21" s="18" t="n">
        <v>47.37088267</v>
      </c>
      <c r="J21" s="20" t="n">
        <v>0.71735982</v>
      </c>
      <c r="K21" s="18" t="n">
        <v>8.228621779999999</v>
      </c>
      <c r="L21" s="20" t="n">
        <v>0.43426055</v>
      </c>
      <c r="M21" s="18" t="n">
        <v>0.18344128</v>
      </c>
      <c r="N21" s="20" t="n">
        <v>0.05745069</v>
      </c>
      <c r="O21" s="18" t="s">
        <v>182</v>
      </c>
      <c r="P21" s="20" t="s">
        <v>182</v>
      </c>
      <c r="Q21" s="18" t="n">
        <v>0</v>
      </c>
      <c r="R21" s="20" t="n">
        <v>0</v>
      </c>
      <c r="S21" s="18" t="n">
        <v>0</v>
      </c>
      <c r="T21" s="20" t="n">
        <v>0</v>
      </c>
      <c r="U21" s="18" t="n">
        <v>3.74620784</v>
      </c>
      <c r="V21" s="20" t="n">
        <v>0.3287982</v>
      </c>
    </row>
    <row r="22" spans="1:22">
      <c r="A22" s="15" t="s">
        <v>197</v>
      </c>
      <c r="B22" s="17" t="n">
        <v>6598</v>
      </c>
      <c r="C22" s="18">
        <f>(108.0/B22*100)</f>
        <v/>
      </c>
      <c r="D22" s="19" t="n">
        <v>6490</v>
      </c>
      <c r="E22" s="18" t="n">
        <v>14.19396291</v>
      </c>
      <c r="F22" s="20" t="n">
        <v>0.6328101699999999</v>
      </c>
      <c r="G22" s="18" t="n">
        <v>19.7955721</v>
      </c>
      <c r="H22" s="20" t="n">
        <v>0.67251503</v>
      </c>
      <c r="I22" s="18" t="n">
        <v>34.56589416</v>
      </c>
      <c r="J22" s="20" t="n">
        <v>0.93458587</v>
      </c>
      <c r="K22" s="18" t="n">
        <v>11.12943992</v>
      </c>
      <c r="L22" s="20" t="n">
        <v>0.50660231</v>
      </c>
      <c r="M22" s="18" t="n">
        <v>2.36126057</v>
      </c>
      <c r="N22" s="20" t="n">
        <v>0.31619635</v>
      </c>
      <c r="O22" s="18" t="s">
        <v>182</v>
      </c>
      <c r="P22" s="20" t="s">
        <v>182</v>
      </c>
      <c r="Q22" s="18" t="n">
        <v>10.39572174</v>
      </c>
      <c r="R22" s="20" t="n">
        <v>1.34231032</v>
      </c>
      <c r="S22" s="18" t="n">
        <v>0</v>
      </c>
      <c r="T22" s="20" t="n">
        <v>0</v>
      </c>
      <c r="U22" s="18" t="n">
        <v>7.55814861</v>
      </c>
      <c r="V22" s="20" t="n">
        <v>0.68316093</v>
      </c>
    </row>
    <row r="23" spans="1:22">
      <c r="A23" s="15" t="s">
        <v>198</v>
      </c>
      <c r="B23" s="17" t="n">
        <v>11583</v>
      </c>
      <c r="C23" s="18">
        <f>(592.0/B23*100)</f>
        <v/>
      </c>
      <c r="D23" s="19" t="n">
        <v>10991</v>
      </c>
      <c r="E23" s="18" t="n">
        <v>6.82378289</v>
      </c>
      <c r="F23" s="20" t="n">
        <v>0.40251512</v>
      </c>
      <c r="G23" s="18" t="n">
        <v>14.3668002</v>
      </c>
      <c r="H23" s="20" t="n">
        <v>0.51496454</v>
      </c>
      <c r="I23" s="18" t="n">
        <v>60.17837343</v>
      </c>
      <c r="J23" s="20" t="n">
        <v>0.77072324</v>
      </c>
      <c r="K23" s="18" t="n">
        <v>10.86193452</v>
      </c>
      <c r="L23" s="20" t="n">
        <v>0.40662506</v>
      </c>
      <c r="M23" s="18" t="n">
        <v>0.42374089</v>
      </c>
      <c r="N23" s="20" t="n">
        <v>0.10220725</v>
      </c>
      <c r="O23" s="18" t="s">
        <v>182</v>
      </c>
      <c r="P23" s="20" t="s">
        <v>182</v>
      </c>
      <c r="Q23" s="18" t="n">
        <v>0</v>
      </c>
      <c r="R23" s="20" t="n">
        <v>0</v>
      </c>
      <c r="S23" s="18" t="n">
        <v>0</v>
      </c>
      <c r="T23" s="20" t="n">
        <v>0</v>
      </c>
      <c r="U23" s="18" t="n">
        <v>7.34536807</v>
      </c>
      <c r="V23" s="20" t="n">
        <v>0.49021382</v>
      </c>
    </row>
    <row r="24" spans="1:22">
      <c r="A24" s="15" t="s">
        <v>199</v>
      </c>
      <c r="B24" s="17" t="n">
        <v>6647</v>
      </c>
      <c r="C24" s="18">
        <f>(36.0/B24*100)</f>
        <v/>
      </c>
      <c r="D24" s="19" t="n">
        <v>6611</v>
      </c>
      <c r="E24" s="18" t="n">
        <v>24.86639967</v>
      </c>
      <c r="F24" s="20" t="n">
        <v>0.62813069</v>
      </c>
      <c r="G24" s="18" t="n">
        <v>34.3723354</v>
      </c>
      <c r="H24" s="20" t="n">
        <v>0.60396519</v>
      </c>
      <c r="I24" s="18" t="n">
        <v>30.35174927</v>
      </c>
      <c r="J24" s="20" t="n">
        <v>0.56225877</v>
      </c>
      <c r="K24" s="18" t="n">
        <v>7.43814704</v>
      </c>
      <c r="L24" s="20" t="n">
        <v>0.33557797</v>
      </c>
      <c r="M24" s="18" t="n">
        <v>0.7447063</v>
      </c>
      <c r="N24" s="20" t="n">
        <v>0.1358543</v>
      </c>
      <c r="O24" s="18" t="s">
        <v>182</v>
      </c>
      <c r="P24" s="20" t="s">
        <v>182</v>
      </c>
      <c r="Q24" s="18" t="n">
        <v>0</v>
      </c>
      <c r="R24" s="20" t="n">
        <v>0</v>
      </c>
      <c r="S24" s="18" t="n">
        <v>0</v>
      </c>
      <c r="T24" s="20" t="n">
        <v>0</v>
      </c>
      <c r="U24" s="18" t="n">
        <v>2.22666232</v>
      </c>
      <c r="V24" s="20" t="n">
        <v>0.33518806</v>
      </c>
    </row>
    <row r="25" spans="1:22">
      <c r="A25" s="15" t="s">
        <v>200</v>
      </c>
      <c r="B25" s="17" t="n">
        <v>5581</v>
      </c>
      <c r="C25" s="18">
        <f>(28.0/B25*100)</f>
        <v/>
      </c>
      <c r="D25" s="19" t="n">
        <v>5553</v>
      </c>
      <c r="E25" s="18" t="n">
        <v>20.61716675</v>
      </c>
      <c r="F25" s="20" t="n">
        <v>0.60782002</v>
      </c>
      <c r="G25" s="18" t="n">
        <v>36.96761612</v>
      </c>
      <c r="H25" s="20" t="n">
        <v>0.65259794</v>
      </c>
      <c r="I25" s="18" t="n">
        <v>36.98491537</v>
      </c>
      <c r="J25" s="20" t="n">
        <v>0.71409186</v>
      </c>
      <c r="K25" s="18" t="n">
        <v>4.40683294</v>
      </c>
      <c r="L25" s="20" t="n">
        <v>0.3354305</v>
      </c>
      <c r="M25" s="18" t="n">
        <v>0.26888821</v>
      </c>
      <c r="N25" s="20" t="n">
        <v>0.07687529999999999</v>
      </c>
      <c r="O25" s="18" t="s">
        <v>182</v>
      </c>
      <c r="P25" s="20" t="s">
        <v>182</v>
      </c>
      <c r="Q25" s="18" t="n">
        <v>0</v>
      </c>
      <c r="R25" s="20" t="n">
        <v>0</v>
      </c>
      <c r="S25" s="18" t="n">
        <v>0</v>
      </c>
      <c r="T25" s="20" t="n">
        <v>0</v>
      </c>
      <c r="U25" s="18" t="n">
        <v>0.75458061</v>
      </c>
      <c r="V25" s="20" t="n">
        <v>0.15102957</v>
      </c>
    </row>
    <row r="26" spans="1:22">
      <c r="A26" s="15" t="s">
        <v>201</v>
      </c>
      <c r="B26" s="17" t="n">
        <v>4869</v>
      </c>
      <c r="C26" s="18">
        <f>(131.0/B26*100)</f>
        <v/>
      </c>
      <c r="D26" s="19" t="n">
        <v>4738</v>
      </c>
      <c r="E26" s="18" t="n">
        <v>8.279347680000001</v>
      </c>
      <c r="F26" s="20" t="n">
        <v>0.42044093</v>
      </c>
      <c r="G26" s="18" t="n">
        <v>19.88301651</v>
      </c>
      <c r="H26" s="20" t="n">
        <v>0.61434689</v>
      </c>
      <c r="I26" s="18" t="n">
        <v>57.73849934</v>
      </c>
      <c r="J26" s="20" t="n">
        <v>0.78724311</v>
      </c>
      <c r="K26" s="18" t="n">
        <v>11.46241118</v>
      </c>
      <c r="L26" s="20" t="n">
        <v>0.54615592</v>
      </c>
      <c r="M26" s="18" t="n">
        <v>0</v>
      </c>
      <c r="N26" s="20" t="n">
        <v>0</v>
      </c>
      <c r="O26" s="18" t="s">
        <v>182</v>
      </c>
      <c r="P26" s="20" t="s">
        <v>182</v>
      </c>
      <c r="Q26" s="18" t="n">
        <v>0</v>
      </c>
      <c r="R26" s="20" t="n">
        <v>0</v>
      </c>
      <c r="S26" s="18" t="n">
        <v>0</v>
      </c>
      <c r="T26" s="20" t="n">
        <v>0</v>
      </c>
      <c r="U26" s="18" t="n">
        <v>2.63672528</v>
      </c>
      <c r="V26" s="20" t="n">
        <v>0.30418262</v>
      </c>
    </row>
    <row r="27" spans="1:22">
      <c r="A27" s="15" t="s">
        <v>202</v>
      </c>
      <c r="B27" s="17" t="n">
        <v>5299</v>
      </c>
      <c r="C27" s="18">
        <f>(277.0/B27*100)</f>
        <v/>
      </c>
      <c r="D27" s="19" t="n">
        <v>5022</v>
      </c>
      <c r="E27" s="18" t="n">
        <v>14.61140908</v>
      </c>
      <c r="F27" s="20" t="n">
        <v>0.48502629</v>
      </c>
      <c r="G27" s="18" t="n">
        <v>25.25973426</v>
      </c>
      <c r="H27" s="20" t="n">
        <v>0.65406507</v>
      </c>
      <c r="I27" s="18" t="n">
        <v>32.65344458</v>
      </c>
      <c r="J27" s="20" t="n">
        <v>0.73697716</v>
      </c>
      <c r="K27" s="18" t="n">
        <v>14.23995078</v>
      </c>
      <c r="L27" s="20" t="n">
        <v>0.4981565</v>
      </c>
      <c r="M27" s="18" t="n">
        <v>1.23297374</v>
      </c>
      <c r="N27" s="20" t="n">
        <v>0.13883088</v>
      </c>
      <c r="O27" s="18" t="s">
        <v>182</v>
      </c>
      <c r="P27" s="20" t="s">
        <v>182</v>
      </c>
      <c r="Q27" s="18" t="n">
        <v>0</v>
      </c>
      <c r="R27" s="20" t="n">
        <v>0</v>
      </c>
      <c r="S27" s="18" t="n">
        <v>0</v>
      </c>
      <c r="T27" s="20" t="n">
        <v>0</v>
      </c>
      <c r="U27" s="18" t="n">
        <v>12.00248757</v>
      </c>
      <c r="V27" s="20" t="n">
        <v>0.44697251</v>
      </c>
    </row>
    <row r="28" spans="1:22">
      <c r="A28" s="15" t="s">
        <v>203</v>
      </c>
      <c r="B28" s="17" t="n">
        <v>7568</v>
      </c>
      <c r="C28" s="18">
        <f>(184.0/B28*100)</f>
        <v/>
      </c>
      <c r="D28" s="19" t="n">
        <v>7384</v>
      </c>
      <c r="E28" s="18" t="n">
        <v>8.668542110000001</v>
      </c>
      <c r="F28" s="20" t="n">
        <v>0.3693253</v>
      </c>
      <c r="G28" s="18" t="n">
        <v>16.14849102</v>
      </c>
      <c r="H28" s="20" t="n">
        <v>0.41411249</v>
      </c>
      <c r="I28" s="18" t="n">
        <v>58.50259962</v>
      </c>
      <c r="J28" s="20" t="n">
        <v>0.77169897</v>
      </c>
      <c r="K28" s="18" t="n">
        <v>12.07452579</v>
      </c>
      <c r="L28" s="20" t="n">
        <v>0.49681623</v>
      </c>
      <c r="M28" s="18" t="n">
        <v>2.27714991</v>
      </c>
      <c r="N28" s="20" t="n">
        <v>0.33294197</v>
      </c>
      <c r="O28" s="18" t="s">
        <v>182</v>
      </c>
      <c r="P28" s="20" t="s">
        <v>182</v>
      </c>
      <c r="Q28" s="18" t="n">
        <v>0</v>
      </c>
      <c r="R28" s="20" t="n">
        <v>0</v>
      </c>
      <c r="S28" s="18" t="n">
        <v>0</v>
      </c>
      <c r="T28" s="20" t="n">
        <v>0</v>
      </c>
      <c r="U28" s="18" t="n">
        <v>2.32869156</v>
      </c>
      <c r="V28" s="20" t="n">
        <v>0.49317516</v>
      </c>
    </row>
    <row r="29" spans="1:22">
      <c r="A29" s="15" t="s">
        <v>204</v>
      </c>
      <c r="B29" s="17" t="n">
        <v>5385</v>
      </c>
      <c r="C29" s="18">
        <f>(37.0/B29*100)</f>
        <v/>
      </c>
      <c r="D29" s="19" t="n">
        <v>5348</v>
      </c>
      <c r="E29" s="18" t="n">
        <v>9.289828419999999</v>
      </c>
      <c r="F29" s="20" t="n">
        <v>0.41395468</v>
      </c>
      <c r="G29" s="18" t="n">
        <v>31.152207</v>
      </c>
      <c r="H29" s="20" t="n">
        <v>0.68631097</v>
      </c>
      <c r="I29" s="18" t="n">
        <v>49.15302541</v>
      </c>
      <c r="J29" s="20" t="n">
        <v>0.78574744</v>
      </c>
      <c r="K29" s="18" t="n">
        <v>5.69011818</v>
      </c>
      <c r="L29" s="20" t="n">
        <v>0.3841862</v>
      </c>
      <c r="M29" s="18" t="n">
        <v>0.11230563</v>
      </c>
      <c r="N29" s="20" t="n">
        <v>0.03615354</v>
      </c>
      <c r="O29" s="18" t="s">
        <v>182</v>
      </c>
      <c r="P29" s="20" t="s">
        <v>182</v>
      </c>
      <c r="Q29" s="18" t="n">
        <v>2.76962022</v>
      </c>
      <c r="R29" s="20" t="n">
        <v>0.2415476</v>
      </c>
      <c r="S29" s="18" t="n">
        <v>0</v>
      </c>
      <c r="T29" s="20" t="n">
        <v>0</v>
      </c>
      <c r="U29" s="18" t="n">
        <v>1.83289514</v>
      </c>
      <c r="V29" s="20" t="n">
        <v>0.22008467</v>
      </c>
    </row>
    <row r="30" spans="1:22">
      <c r="A30" s="15" t="s">
        <v>205</v>
      </c>
      <c r="B30" s="17" t="n">
        <v>4520</v>
      </c>
      <c r="C30" s="18">
        <f>(696.0/B30*100)</f>
        <v/>
      </c>
      <c r="D30" s="19" t="n">
        <v>3824</v>
      </c>
      <c r="E30" s="18" t="n">
        <v>5.78403365</v>
      </c>
      <c r="F30" s="20" t="n">
        <v>0.31450226</v>
      </c>
      <c r="G30" s="18" t="n">
        <v>21.25263338</v>
      </c>
      <c r="H30" s="20" t="n">
        <v>0.76340589</v>
      </c>
      <c r="I30" s="18" t="n">
        <v>53.58397719</v>
      </c>
      <c r="J30" s="20" t="n">
        <v>0.96635905</v>
      </c>
      <c r="K30" s="18" t="n">
        <v>10.25615432</v>
      </c>
      <c r="L30" s="20" t="n">
        <v>0.52185659</v>
      </c>
      <c r="M30" s="18" t="n">
        <v>0.83240402</v>
      </c>
      <c r="N30" s="20" t="n">
        <v>0.1609921</v>
      </c>
      <c r="O30" s="18" t="s">
        <v>182</v>
      </c>
      <c r="P30" s="20" t="s">
        <v>182</v>
      </c>
      <c r="Q30" s="18" t="n">
        <v>0</v>
      </c>
      <c r="R30" s="20" t="n">
        <v>0</v>
      </c>
      <c r="S30" s="18" t="n">
        <v>0</v>
      </c>
      <c r="T30" s="20" t="n">
        <v>0</v>
      </c>
      <c r="U30" s="18" t="n">
        <v>8.29079744</v>
      </c>
      <c r="V30" s="20" t="n">
        <v>0.78353639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(21.0/B32*100)</f>
        <v/>
      </c>
      <c r="D32" s="19" t="n">
        <v>4457</v>
      </c>
      <c r="E32" s="18" t="n">
        <v>6.80173134</v>
      </c>
      <c r="F32" s="20" t="n">
        <v>0.42065861</v>
      </c>
      <c r="G32" s="18" t="n">
        <v>17.76565324</v>
      </c>
      <c r="H32" s="20" t="n">
        <v>0.65497992</v>
      </c>
      <c r="I32" s="18" t="n">
        <v>61.92470785</v>
      </c>
      <c r="J32" s="20" t="n">
        <v>0.85842765</v>
      </c>
      <c r="K32" s="18" t="n">
        <v>9.901025580000001</v>
      </c>
      <c r="L32" s="20" t="n">
        <v>0.46352397</v>
      </c>
      <c r="M32" s="18" t="n">
        <v>0.34561415</v>
      </c>
      <c r="N32" s="20" t="n">
        <v>0.08419719000000001</v>
      </c>
      <c r="O32" s="18" t="s">
        <v>182</v>
      </c>
      <c r="P32" s="20" t="s">
        <v>182</v>
      </c>
      <c r="Q32" s="18" t="n">
        <v>0</v>
      </c>
      <c r="R32" s="20" t="n">
        <v>0</v>
      </c>
      <c r="S32" s="18" t="n">
        <v>0</v>
      </c>
      <c r="T32" s="20" t="n">
        <v>0</v>
      </c>
      <c r="U32" s="18" t="n">
        <v>3.26126784</v>
      </c>
      <c r="V32" s="20" t="n">
        <v>0.37154858</v>
      </c>
    </row>
    <row r="33" spans="1:22">
      <c r="A33" s="15" t="s">
        <v>208</v>
      </c>
      <c r="B33" s="17" t="n">
        <v>7325</v>
      </c>
      <c r="C33" s="18">
        <f>(275.0/B33*100)</f>
        <v/>
      </c>
      <c r="D33" s="19" t="n">
        <v>7050</v>
      </c>
      <c r="E33" s="18" t="n">
        <v>4.02745609</v>
      </c>
      <c r="F33" s="20" t="n">
        <v>0.30324998</v>
      </c>
      <c r="G33" s="18" t="n">
        <v>13.25096143</v>
      </c>
      <c r="H33" s="20" t="n">
        <v>0.54566441</v>
      </c>
      <c r="I33" s="18" t="n">
        <v>59.98076324</v>
      </c>
      <c r="J33" s="20" t="n">
        <v>0.8116795</v>
      </c>
      <c r="K33" s="18" t="n">
        <v>19.56450518</v>
      </c>
      <c r="L33" s="20" t="n">
        <v>0.63245538</v>
      </c>
      <c r="M33" s="18" t="n">
        <v>0.23245675</v>
      </c>
      <c r="N33" s="20" t="n">
        <v>0.06137206</v>
      </c>
      <c r="O33" s="18" t="s">
        <v>182</v>
      </c>
      <c r="P33" s="20" t="s">
        <v>182</v>
      </c>
      <c r="Q33" s="18" t="n">
        <v>0</v>
      </c>
      <c r="R33" s="20" t="n">
        <v>0</v>
      </c>
      <c r="S33" s="18" t="n">
        <v>0</v>
      </c>
      <c r="T33" s="20" t="n">
        <v>0</v>
      </c>
      <c r="U33" s="18" t="n">
        <v>2.94385732</v>
      </c>
      <c r="V33" s="20" t="n">
        <v>0.31774842</v>
      </c>
    </row>
    <row r="34" spans="1:22">
      <c r="A34" s="15" t="s">
        <v>209</v>
      </c>
      <c r="B34" s="17" t="n">
        <v>6350</v>
      </c>
      <c r="C34" s="18">
        <f>(123.0/B34*100)</f>
        <v/>
      </c>
      <c r="D34" s="19" t="n">
        <v>6227</v>
      </c>
      <c r="E34" s="18" t="n">
        <v>10.12995485</v>
      </c>
      <c r="F34" s="20" t="n">
        <v>0.42773707</v>
      </c>
      <c r="G34" s="18" t="n">
        <v>18.38891401</v>
      </c>
      <c r="H34" s="20" t="n">
        <v>0.61560409</v>
      </c>
      <c r="I34" s="18" t="n">
        <v>53.94977415</v>
      </c>
      <c r="J34" s="20" t="n">
        <v>0.85884542</v>
      </c>
      <c r="K34" s="18" t="n">
        <v>8.23669479</v>
      </c>
      <c r="L34" s="20" t="n">
        <v>0.46089926</v>
      </c>
      <c r="M34" s="18" t="n">
        <v>1.17424243</v>
      </c>
      <c r="N34" s="20" t="n">
        <v>0.13926733</v>
      </c>
      <c r="O34" s="18" t="s">
        <v>182</v>
      </c>
      <c r="P34" s="20" t="s">
        <v>182</v>
      </c>
      <c r="Q34" s="18" t="n">
        <v>2.59699621</v>
      </c>
      <c r="R34" s="20" t="n">
        <v>0.5383820499999999</v>
      </c>
      <c r="S34" s="18" t="n">
        <v>0</v>
      </c>
      <c r="T34" s="20" t="n">
        <v>0</v>
      </c>
      <c r="U34" s="18" t="n">
        <v>5.52342356</v>
      </c>
      <c r="V34" s="20" t="n">
        <v>0.53968753</v>
      </c>
    </row>
    <row r="35" spans="1:22">
      <c r="A35" s="15" t="s">
        <v>210</v>
      </c>
      <c r="B35" s="17" t="n">
        <v>6406</v>
      </c>
      <c r="C35" s="18">
        <f>(111.0/B35*100)</f>
        <v/>
      </c>
      <c r="D35" s="19" t="n">
        <v>6295</v>
      </c>
      <c r="E35" s="18" t="n">
        <v>8.528218559999999</v>
      </c>
      <c r="F35" s="20" t="n">
        <v>0.34459949</v>
      </c>
      <c r="G35" s="18" t="n">
        <v>22.25902831</v>
      </c>
      <c r="H35" s="20" t="n">
        <v>0.67465675</v>
      </c>
      <c r="I35" s="18" t="n">
        <v>54.33385203</v>
      </c>
      <c r="J35" s="20" t="n">
        <v>0.72899303</v>
      </c>
      <c r="K35" s="18" t="n">
        <v>8.94367877</v>
      </c>
      <c r="L35" s="20" t="n">
        <v>0.51591686</v>
      </c>
      <c r="M35" s="18" t="n">
        <v>0.5320789500000001</v>
      </c>
      <c r="N35" s="20" t="n">
        <v>0.09370868</v>
      </c>
      <c r="O35" s="18" t="s">
        <v>182</v>
      </c>
      <c r="P35" s="20" t="s">
        <v>182</v>
      </c>
      <c r="Q35" s="18" t="n">
        <v>1.04934069</v>
      </c>
      <c r="R35" s="20" t="n">
        <v>0.05736495</v>
      </c>
      <c r="S35" s="18" t="n">
        <v>0</v>
      </c>
      <c r="T35" s="20" t="n">
        <v>0</v>
      </c>
      <c r="U35" s="18" t="n">
        <v>4.3538027</v>
      </c>
      <c r="V35" s="20" t="n">
        <v>0.26107513</v>
      </c>
    </row>
    <row r="36" spans="1:22">
      <c r="A36" s="15" t="s">
        <v>211</v>
      </c>
      <c r="B36" s="17" t="n">
        <v>6736</v>
      </c>
      <c r="C36" s="18">
        <f>(118.0/B36*100)</f>
        <v/>
      </c>
      <c r="D36" s="19" t="n">
        <v>6618</v>
      </c>
      <c r="E36" s="18" t="n">
        <v>6.03387864</v>
      </c>
      <c r="F36" s="20" t="n">
        <v>0.33292975</v>
      </c>
      <c r="G36" s="18" t="n">
        <v>15.78410318</v>
      </c>
      <c r="H36" s="20" t="n">
        <v>0.45421709</v>
      </c>
      <c r="I36" s="18" t="n">
        <v>57.62429354</v>
      </c>
      <c r="J36" s="20" t="n">
        <v>0.70690492</v>
      </c>
      <c r="K36" s="18" t="n">
        <v>14.92903024</v>
      </c>
      <c r="L36" s="20" t="n">
        <v>0.45590017</v>
      </c>
      <c r="M36" s="18" t="n">
        <v>0.42022779</v>
      </c>
      <c r="N36" s="20" t="n">
        <v>0.08218536</v>
      </c>
      <c r="O36" s="18" t="s">
        <v>182</v>
      </c>
      <c r="P36" s="20" t="s">
        <v>182</v>
      </c>
      <c r="Q36" s="18" t="n">
        <v>0</v>
      </c>
      <c r="R36" s="20" t="n">
        <v>0</v>
      </c>
      <c r="S36" s="18" t="n">
        <v>0</v>
      </c>
      <c r="T36" s="20" t="n">
        <v>0</v>
      </c>
      <c r="U36" s="18" t="n">
        <v>5.2084666</v>
      </c>
      <c r="V36" s="20" t="n">
        <v>0.44727642</v>
      </c>
    </row>
    <row r="37" spans="1:22">
      <c r="A37" s="15" t="s">
        <v>212</v>
      </c>
      <c r="B37" s="17" t="n">
        <v>5458</v>
      </c>
      <c r="C37" s="18">
        <f>(394.0/B37*100)</f>
        <v/>
      </c>
      <c r="D37" s="19" t="n">
        <v>5064</v>
      </c>
      <c r="E37" s="18" t="n">
        <v>10.40671713</v>
      </c>
      <c r="F37" s="20" t="n">
        <v>0.3780205</v>
      </c>
      <c r="G37" s="18" t="n">
        <v>26.00253855</v>
      </c>
      <c r="H37" s="20" t="n">
        <v>0.84881606</v>
      </c>
      <c r="I37" s="18" t="n">
        <v>36.83676009</v>
      </c>
      <c r="J37" s="20" t="n">
        <v>0.8823852599999999</v>
      </c>
      <c r="K37" s="18" t="n">
        <v>13.86184163</v>
      </c>
      <c r="L37" s="20" t="n">
        <v>0.51799457</v>
      </c>
      <c r="M37" s="18" t="n">
        <v>0.8071012400000001</v>
      </c>
      <c r="N37" s="20" t="n">
        <v>0.14314348</v>
      </c>
      <c r="O37" s="18" t="s">
        <v>182</v>
      </c>
      <c r="P37" s="20" t="s">
        <v>182</v>
      </c>
      <c r="Q37" s="18" t="n">
        <v>0</v>
      </c>
      <c r="R37" s="20" t="n">
        <v>0</v>
      </c>
      <c r="S37" s="18" t="n">
        <v>0</v>
      </c>
      <c r="T37" s="20" t="n">
        <v>0</v>
      </c>
      <c r="U37" s="18" t="n">
        <v>12.08504136</v>
      </c>
      <c r="V37" s="20" t="n">
        <v>1.07053802</v>
      </c>
    </row>
    <row r="38" spans="1:22">
      <c r="A38" s="15" t="s">
        <v>213</v>
      </c>
      <c r="B38" s="17" t="n">
        <v>5860</v>
      </c>
      <c r="C38" s="18">
        <f>(87.0/B38*100)</f>
        <v/>
      </c>
      <c r="D38" s="19" t="n">
        <v>5773</v>
      </c>
      <c r="E38" s="18" t="n">
        <v>13.11810344</v>
      </c>
      <c r="F38" s="20" t="n">
        <v>0.5164476099999999</v>
      </c>
      <c r="G38" s="18" t="n">
        <v>28.70299862</v>
      </c>
      <c r="H38" s="20" t="n">
        <v>0.74248619</v>
      </c>
      <c r="I38" s="18" t="n">
        <v>35.1258795</v>
      </c>
      <c r="J38" s="20" t="n">
        <v>0.88157357</v>
      </c>
      <c r="K38" s="18" t="n">
        <v>13.44066185</v>
      </c>
      <c r="L38" s="20" t="n">
        <v>0.54040152</v>
      </c>
      <c r="M38" s="18" t="n">
        <v>0.6411062</v>
      </c>
      <c r="N38" s="20" t="n">
        <v>0.12697225</v>
      </c>
      <c r="O38" s="18" t="s">
        <v>182</v>
      </c>
      <c r="P38" s="20" t="s">
        <v>182</v>
      </c>
      <c r="Q38" s="18" t="n">
        <v>0</v>
      </c>
      <c r="R38" s="20" t="n">
        <v>0</v>
      </c>
      <c r="S38" s="18" t="n">
        <v>0</v>
      </c>
      <c r="T38" s="20" t="n">
        <v>0</v>
      </c>
      <c r="U38" s="18" t="n">
        <v>8.971250400000001</v>
      </c>
      <c r="V38" s="20" t="n">
        <v>0.71695566</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(5715.0/B40*100)</f>
        <v/>
      </c>
      <c r="D40" s="19" t="n">
        <v>8442</v>
      </c>
      <c r="E40" s="18" t="n">
        <v>5.81488644</v>
      </c>
      <c r="F40" s="20" t="n">
        <v>0.29386014</v>
      </c>
      <c r="G40" s="18" t="n">
        <v>22.075458</v>
      </c>
      <c r="H40" s="20" t="n">
        <v>0.75798011</v>
      </c>
      <c r="I40" s="18" t="n">
        <v>46.35039476</v>
      </c>
      <c r="J40" s="20" t="n">
        <v>0.75846528</v>
      </c>
      <c r="K40" s="18" t="n">
        <v>9.02614943</v>
      </c>
      <c r="L40" s="20" t="n">
        <v>0.39940872</v>
      </c>
      <c r="M40" s="18" t="n">
        <v>0.41723831</v>
      </c>
      <c r="N40" s="20" t="n">
        <v>0.09697085</v>
      </c>
      <c r="O40" s="18" t="s">
        <v>182</v>
      </c>
      <c r="P40" s="20" t="s">
        <v>182</v>
      </c>
      <c r="Q40" s="18" t="n">
        <v>9.080669240000001</v>
      </c>
      <c r="R40" s="20" t="n">
        <v>0.20343929</v>
      </c>
      <c r="S40" s="18" t="n">
        <v>0</v>
      </c>
      <c r="T40" s="20" t="n">
        <v>0</v>
      </c>
      <c r="U40" s="18" t="n">
        <v>7.23520381</v>
      </c>
      <c r="V40" s="20" t="n">
        <v>0.87097509</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(3114.0/B46*100)</f>
        <v/>
      </c>
      <c r="D46" s="19" t="n">
        <v>20027</v>
      </c>
      <c r="E46" s="18" t="n">
        <v>4.53863405</v>
      </c>
      <c r="F46" s="20" t="n">
        <v>0.24369172</v>
      </c>
      <c r="G46" s="18" t="n">
        <v>8.43923317</v>
      </c>
      <c r="H46" s="20" t="n">
        <v>0.34459936</v>
      </c>
      <c r="I46" s="18" t="n">
        <v>35.28187505</v>
      </c>
      <c r="J46" s="20" t="n">
        <v>0.89636357</v>
      </c>
      <c r="K46" s="18" t="n">
        <v>8.64706393</v>
      </c>
      <c r="L46" s="20" t="n">
        <v>0.35226737</v>
      </c>
      <c r="M46" s="18" t="n">
        <v>1.15443112</v>
      </c>
      <c r="N46" s="20" t="n">
        <v>0.10276228</v>
      </c>
      <c r="O46" s="18" t="s">
        <v>182</v>
      </c>
      <c r="P46" s="20" t="s">
        <v>182</v>
      </c>
      <c r="Q46" s="18" t="n">
        <v>0</v>
      </c>
      <c r="R46" s="20" t="n">
        <v>0</v>
      </c>
      <c r="S46" s="18" t="n">
        <v>0</v>
      </c>
      <c r="T46" s="20" t="n">
        <v>0</v>
      </c>
      <c r="U46" s="18" t="n">
        <v>41.93876268</v>
      </c>
      <c r="V46" s="20" t="n">
        <v>1.32600304</v>
      </c>
    </row>
    <row r="47" spans="1:22">
      <c r="A47" s="15" t="s">
        <v>222</v>
      </c>
      <c r="B47" s="17" t="n">
        <v>5928</v>
      </c>
      <c r="C47" s="18">
        <f>(318.0/B47*100)</f>
        <v/>
      </c>
      <c r="D47" s="19" t="n">
        <v>5610</v>
      </c>
      <c r="E47" s="18" t="n">
        <v>9.08583258</v>
      </c>
      <c r="F47" s="20" t="n">
        <v>0.45292397</v>
      </c>
      <c r="G47" s="18" t="n">
        <v>13.94954355</v>
      </c>
      <c r="H47" s="20" t="n">
        <v>0.52537011</v>
      </c>
      <c r="I47" s="18" t="n">
        <v>46.72335753</v>
      </c>
      <c r="J47" s="20" t="n">
        <v>1.09288536</v>
      </c>
      <c r="K47" s="18" t="n">
        <v>11.94094098</v>
      </c>
      <c r="L47" s="20" t="n">
        <v>0.47408303</v>
      </c>
      <c r="M47" s="18" t="n">
        <v>1.47905596</v>
      </c>
      <c r="N47" s="20" t="n">
        <v>0.19296685</v>
      </c>
      <c r="O47" s="18" t="s">
        <v>182</v>
      </c>
      <c r="P47" s="20" t="s">
        <v>182</v>
      </c>
      <c r="Q47" s="18" t="n">
        <v>0</v>
      </c>
      <c r="R47" s="20" t="n">
        <v>0</v>
      </c>
      <c r="S47" s="18" t="n">
        <v>0</v>
      </c>
      <c r="T47" s="20" t="n">
        <v>0</v>
      </c>
      <c r="U47" s="18" t="n">
        <v>16.8212694</v>
      </c>
      <c r="V47" s="20" t="n">
        <v>1.14996014</v>
      </c>
    </row>
    <row r="48" spans="1:22">
      <c r="A48" s="15" t="s">
        <v>223</v>
      </c>
      <c r="B48" s="17" t="n">
        <v>9841</v>
      </c>
      <c r="C48" s="18">
        <f>(19.0/B48*100)</f>
        <v/>
      </c>
      <c r="D48" s="19" t="n">
        <v>9822</v>
      </c>
      <c r="E48" s="18" t="n">
        <v>6.19790705</v>
      </c>
      <c r="F48" s="20" t="n">
        <v>0.33847775</v>
      </c>
      <c r="G48" s="18" t="n">
        <v>22.44285559</v>
      </c>
      <c r="H48" s="20" t="n">
        <v>0.62926718</v>
      </c>
      <c r="I48" s="18" t="n">
        <v>59.82369665</v>
      </c>
      <c r="J48" s="20" t="n">
        <v>0.85859743</v>
      </c>
      <c r="K48" s="18" t="n">
        <v>7.97383585</v>
      </c>
      <c r="L48" s="20" t="n">
        <v>0.4149425</v>
      </c>
      <c r="M48" s="18" t="n">
        <v>2.15559195</v>
      </c>
      <c r="N48" s="20" t="n">
        <v>0.33339127</v>
      </c>
      <c r="O48" s="18" t="s">
        <v>182</v>
      </c>
      <c r="P48" s="20" t="s">
        <v>182</v>
      </c>
      <c r="Q48" s="18" t="n">
        <v>0</v>
      </c>
      <c r="R48" s="20" t="n">
        <v>0</v>
      </c>
      <c r="S48" s="18" t="n">
        <v>0</v>
      </c>
      <c r="T48" s="20" t="n">
        <v>0</v>
      </c>
      <c r="U48" s="18" t="n">
        <v>1.4061129</v>
      </c>
      <c r="V48" s="20" t="n">
        <v>0.4429973</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(1335.0/B50*100)</f>
        <v/>
      </c>
      <c r="D50" s="19" t="n">
        <v>10460</v>
      </c>
      <c r="E50" s="18" t="n">
        <v>8.030605810000001</v>
      </c>
      <c r="F50" s="20" t="n">
        <v>0.40804097</v>
      </c>
      <c r="G50" s="18" t="n">
        <v>12.59527511</v>
      </c>
      <c r="H50" s="20" t="n">
        <v>0.41959503</v>
      </c>
      <c r="I50" s="18" t="n">
        <v>56.34537478</v>
      </c>
      <c r="J50" s="20" t="n">
        <v>0.93301104</v>
      </c>
      <c r="K50" s="18" t="n">
        <v>13.45352079</v>
      </c>
      <c r="L50" s="20" t="n">
        <v>0.47099023</v>
      </c>
      <c r="M50" s="18" t="n">
        <v>1.78924711</v>
      </c>
      <c r="N50" s="20" t="n">
        <v>0.27073039</v>
      </c>
      <c r="O50" s="18" t="s">
        <v>182</v>
      </c>
      <c r="P50" s="20" t="s">
        <v>182</v>
      </c>
      <c r="Q50" s="18" t="n">
        <v>0</v>
      </c>
      <c r="R50" s="20" t="n">
        <v>0</v>
      </c>
      <c r="S50" s="18" t="n">
        <v>0</v>
      </c>
      <c r="T50" s="20" t="n">
        <v>0</v>
      </c>
      <c r="U50" s="18" t="n">
        <v>7.78597641</v>
      </c>
      <c r="V50" s="20" t="n">
        <v>0.8035478</v>
      </c>
    </row>
    <row r="51" spans="1:22">
      <c r="A51" s="15" t="s">
        <v>226</v>
      </c>
      <c r="B51" s="17" t="n">
        <v>6866</v>
      </c>
      <c r="C51" s="18">
        <f>(116.0/B51*100)</f>
        <v/>
      </c>
      <c r="D51" s="19" t="n">
        <v>6750</v>
      </c>
      <c r="E51" s="18" t="n">
        <v>6.15100765</v>
      </c>
      <c r="F51" s="20" t="n">
        <v>0.3142309</v>
      </c>
      <c r="G51" s="18" t="n">
        <v>11.50341146</v>
      </c>
      <c r="H51" s="20" t="n">
        <v>0.47060464</v>
      </c>
      <c r="I51" s="18" t="n">
        <v>41.13891873</v>
      </c>
      <c r="J51" s="20" t="n">
        <v>0.97916146</v>
      </c>
      <c r="K51" s="18" t="n">
        <v>17.63606944</v>
      </c>
      <c r="L51" s="20" t="n">
        <v>0.57298861</v>
      </c>
      <c r="M51" s="18" t="n">
        <v>0.58298937</v>
      </c>
      <c r="N51" s="20" t="n">
        <v>0.10104232</v>
      </c>
      <c r="O51" s="18" t="s">
        <v>182</v>
      </c>
      <c r="P51" s="20" t="s">
        <v>182</v>
      </c>
      <c r="Q51" s="18" t="n">
        <v>10.58118693</v>
      </c>
      <c r="R51" s="20" t="n">
        <v>0.61238781</v>
      </c>
      <c r="S51" s="18" t="n">
        <v>0</v>
      </c>
      <c r="T51" s="20" t="n">
        <v>0</v>
      </c>
      <c r="U51" s="18" t="n">
        <v>12.40641643</v>
      </c>
      <c r="V51" s="20" t="n">
        <v>1.41884911</v>
      </c>
    </row>
    <row r="52" spans="1:22">
      <c r="A52" s="15" t="s">
        <v>227</v>
      </c>
      <c r="B52" s="17" t="n">
        <v>5809</v>
      </c>
      <c r="C52" s="18">
        <f>(135.0/B52*100)</f>
        <v/>
      </c>
      <c r="D52" s="19" t="n">
        <v>5674</v>
      </c>
      <c r="E52" s="18" t="n">
        <v>11.08766775</v>
      </c>
      <c r="F52" s="20" t="n">
        <v>0.4004262</v>
      </c>
      <c r="G52" s="18" t="n">
        <v>22.13139002</v>
      </c>
      <c r="H52" s="20" t="n">
        <v>0.73159202</v>
      </c>
      <c r="I52" s="18" t="n">
        <v>47.97714952</v>
      </c>
      <c r="J52" s="20" t="n">
        <v>0.80479418</v>
      </c>
      <c r="K52" s="18" t="n">
        <v>13.08668388</v>
      </c>
      <c r="L52" s="20" t="n">
        <v>0.46874354</v>
      </c>
      <c r="M52" s="18" t="n">
        <v>0.34150622</v>
      </c>
      <c r="N52" s="20" t="n">
        <v>0.08867274</v>
      </c>
      <c r="O52" s="18" t="s">
        <v>182</v>
      </c>
      <c r="P52" s="20" t="s">
        <v>182</v>
      </c>
      <c r="Q52" s="18" t="n">
        <v>0</v>
      </c>
      <c r="R52" s="20" t="n">
        <v>0</v>
      </c>
      <c r="S52" s="18" t="n">
        <v>0</v>
      </c>
      <c r="T52" s="20" t="n">
        <v>0</v>
      </c>
      <c r="U52" s="18" t="n">
        <v>5.37560262</v>
      </c>
      <c r="V52" s="20" t="n">
        <v>0.5475918</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(577.0/B54*100)</f>
        <v/>
      </c>
      <c r="D54" s="19" t="n">
        <v>4163</v>
      </c>
      <c r="E54" s="18" t="n">
        <v>8.99818205</v>
      </c>
      <c r="F54" s="20" t="n">
        <v>0.56405967</v>
      </c>
      <c r="G54" s="18" t="n">
        <v>6.23971635</v>
      </c>
      <c r="H54" s="20" t="n">
        <v>0.47155638</v>
      </c>
      <c r="I54" s="18" t="n">
        <v>45.83422297</v>
      </c>
      <c r="J54" s="20" t="n">
        <v>1.07655538</v>
      </c>
      <c r="K54" s="18" t="n">
        <v>22.7941292</v>
      </c>
      <c r="L54" s="20" t="n">
        <v>0.87719002</v>
      </c>
      <c r="M54" s="18" t="n">
        <v>3.43929094</v>
      </c>
      <c r="N54" s="20" t="n">
        <v>0.33218031</v>
      </c>
      <c r="O54" s="18" t="s">
        <v>182</v>
      </c>
      <c r="P54" s="20" t="s">
        <v>182</v>
      </c>
      <c r="Q54" s="18" t="n">
        <v>0</v>
      </c>
      <c r="R54" s="20" t="n">
        <v>0</v>
      </c>
      <c r="S54" s="18" t="n">
        <v>0</v>
      </c>
      <c r="T54" s="20" t="n">
        <v>0</v>
      </c>
      <c r="U54" s="18" t="n">
        <v>12.69445849</v>
      </c>
      <c r="V54" s="20" t="n">
        <v>1.14228103</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6.61115402</v>
      </c>
      <c r="F56" s="20" t="n">
        <v>0.39033701</v>
      </c>
      <c r="G56" s="18" t="n">
        <v>28.97482515</v>
      </c>
      <c r="H56" s="20" t="n">
        <v>0.72101032</v>
      </c>
      <c r="I56" s="18" t="n">
        <v>53.28701617</v>
      </c>
      <c r="J56" s="20" t="n">
        <v>0.73545991</v>
      </c>
      <c r="K56" s="18" t="n">
        <v>9.05027379</v>
      </c>
      <c r="L56" s="20" t="n">
        <v>0.44990687</v>
      </c>
      <c r="M56" s="18" t="n">
        <v>0.86031267</v>
      </c>
      <c r="N56" s="20" t="n">
        <v>0.13753162</v>
      </c>
      <c r="O56" s="18" t="s">
        <v>182</v>
      </c>
      <c r="P56" s="20" t="s">
        <v>182</v>
      </c>
      <c r="Q56" s="18" t="n">
        <v>0</v>
      </c>
      <c r="R56" s="20" t="n">
        <v>0</v>
      </c>
      <c r="S56" s="18" t="n">
        <v>0</v>
      </c>
      <c r="T56" s="20" t="n">
        <v>0</v>
      </c>
      <c r="U56" s="18" t="n">
        <v>1.2164182</v>
      </c>
      <c r="V56" s="20" t="n">
        <v>0.22750065</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(292.0/B61*100)</f>
        <v/>
      </c>
      <c r="D61" s="19" t="n">
        <v>6233</v>
      </c>
      <c r="E61" s="18" t="n">
        <v>11.53378602</v>
      </c>
      <c r="F61" s="20" t="n">
        <v>0.47056675</v>
      </c>
      <c r="G61" s="18" t="n">
        <v>17.817182</v>
      </c>
      <c r="H61" s="20" t="n">
        <v>0.57083156</v>
      </c>
      <c r="I61" s="18" t="n">
        <v>45.31498081</v>
      </c>
      <c r="J61" s="20" t="n">
        <v>0.76803119</v>
      </c>
      <c r="K61" s="18" t="n">
        <v>19.17415195</v>
      </c>
      <c r="L61" s="20" t="n">
        <v>0.66015432</v>
      </c>
      <c r="M61" s="18" t="n">
        <v>1.11945913</v>
      </c>
      <c r="N61" s="20" t="n">
        <v>0.15946046</v>
      </c>
      <c r="O61" s="18" t="s">
        <v>182</v>
      </c>
      <c r="P61" s="20" t="s">
        <v>182</v>
      </c>
      <c r="Q61" s="18" t="n">
        <v>0</v>
      </c>
      <c r="R61" s="20" t="n">
        <v>0</v>
      </c>
      <c r="S61" s="18" t="n">
        <v>0</v>
      </c>
      <c r="T61" s="20" t="n">
        <v>0</v>
      </c>
      <c r="U61" s="18" t="n">
        <v>5.04044009</v>
      </c>
      <c r="V61" s="20" t="n">
        <v>0.63944136</v>
      </c>
    </row>
    <row r="62" spans="1:22">
      <c r="A62" s="15" t="s">
        <v>237</v>
      </c>
      <c r="B62" s="17" t="n">
        <v>4476</v>
      </c>
      <c r="C62" s="18">
        <f>(5.0/B62*100)</f>
        <v/>
      </c>
      <c r="D62" s="19" t="n">
        <v>4471</v>
      </c>
      <c r="E62" s="18" t="n">
        <v>4.71745801</v>
      </c>
      <c r="F62" s="20" t="n">
        <v>0.2939684</v>
      </c>
      <c r="G62" s="18" t="n">
        <v>22.33039873</v>
      </c>
      <c r="H62" s="20" t="n">
        <v>0.59756361</v>
      </c>
      <c r="I62" s="18" t="n">
        <v>62.90868062</v>
      </c>
      <c r="J62" s="20" t="n">
        <v>0.73750393</v>
      </c>
      <c r="K62" s="18" t="n">
        <v>9.145190360000001</v>
      </c>
      <c r="L62" s="20" t="n">
        <v>0.39698384</v>
      </c>
      <c r="M62" s="18" t="n">
        <v>0.58527585</v>
      </c>
      <c r="N62" s="20" t="n">
        <v>0.13101018</v>
      </c>
      <c r="O62" s="18" t="s">
        <v>182</v>
      </c>
      <c r="P62" s="20" t="s">
        <v>182</v>
      </c>
      <c r="Q62" s="18" t="n">
        <v>0</v>
      </c>
      <c r="R62" s="20" t="n">
        <v>0</v>
      </c>
      <c r="S62" s="18" t="n">
        <v>0</v>
      </c>
      <c r="T62" s="20" t="n">
        <v>0</v>
      </c>
      <c r="U62" s="18" t="n">
        <v>0.31299643</v>
      </c>
      <c r="V62" s="20" t="n">
        <v>0.08229221</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(1072.0/B67*100)</f>
        <v/>
      </c>
      <c r="D67" s="19" t="n">
        <v>5899</v>
      </c>
      <c r="E67" s="18" t="n">
        <v>6.43634083</v>
      </c>
      <c r="F67" s="20" t="n">
        <v>0.31455202</v>
      </c>
      <c r="G67" s="18" t="n">
        <v>20.79683843</v>
      </c>
      <c r="H67" s="20" t="n">
        <v>0.60115201</v>
      </c>
      <c r="I67" s="18" t="n">
        <v>57.33877633</v>
      </c>
      <c r="J67" s="20" t="n">
        <v>0.69073791</v>
      </c>
      <c r="K67" s="18" t="n">
        <v>7.69758924</v>
      </c>
      <c r="L67" s="20" t="n">
        <v>0.39804477</v>
      </c>
      <c r="M67" s="18" t="n">
        <v>4.95936436</v>
      </c>
      <c r="N67" s="20" t="n">
        <v>0.40813256</v>
      </c>
      <c r="O67" s="18" t="s">
        <v>182</v>
      </c>
      <c r="P67" s="20" t="s">
        <v>182</v>
      </c>
      <c r="Q67" s="18" t="n">
        <v>0</v>
      </c>
      <c r="R67" s="20" t="n">
        <v>0</v>
      </c>
      <c r="S67" s="18" t="n">
        <v>0</v>
      </c>
      <c r="T67" s="20" t="n">
        <v>0</v>
      </c>
      <c r="U67" s="18" t="n">
        <v>2.77109081</v>
      </c>
      <c r="V67" s="20" t="n">
        <v>0.27185904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5.56691543</v>
      </c>
      <c r="F70" s="20" t="n">
        <v>0.52100634</v>
      </c>
      <c r="G70" s="18" t="n">
        <v>18.51510529</v>
      </c>
      <c r="H70" s="20" t="n">
        <v>0.57526781</v>
      </c>
      <c r="I70" s="18" t="n">
        <v>60.644252</v>
      </c>
      <c r="J70" s="20" t="n">
        <v>0.81422555</v>
      </c>
      <c r="K70" s="18" t="n">
        <v>9.21753958</v>
      </c>
      <c r="L70" s="20" t="n">
        <v>0.38394176</v>
      </c>
      <c r="M70" s="18" t="n">
        <v>0.78554432</v>
      </c>
      <c r="N70" s="20" t="n">
        <v>0.1032537</v>
      </c>
      <c r="O70" s="18" t="s">
        <v>182</v>
      </c>
      <c r="P70" s="20" t="s">
        <v>182</v>
      </c>
      <c r="Q70" s="18" t="n">
        <v>0</v>
      </c>
      <c r="R70" s="20" t="n">
        <v>0</v>
      </c>
      <c r="S70" s="18" t="n">
        <v>0</v>
      </c>
      <c r="T70" s="20" t="n">
        <v>0</v>
      </c>
      <c r="U70" s="18" t="n">
        <v>5.27064339</v>
      </c>
      <c r="V70" s="20" t="n">
        <v>0.54616687</v>
      </c>
    </row>
    <row r="71" spans="1:22">
      <c r="A71" s="15" t="s">
        <v>246</v>
      </c>
      <c r="B71" s="17" t="n">
        <v>6115</v>
      </c>
      <c r="C71" s="18">
        <f>(132.0/B71*100)</f>
        <v/>
      </c>
      <c r="D71" s="19" t="n">
        <v>5983</v>
      </c>
      <c r="E71" s="18" t="n">
        <v>6.15443552</v>
      </c>
      <c r="F71" s="20" t="n">
        <v>0.29572318</v>
      </c>
      <c r="G71" s="18" t="n">
        <v>20.85609558</v>
      </c>
      <c r="H71" s="20" t="n">
        <v>0.46206571</v>
      </c>
      <c r="I71" s="18" t="n">
        <v>59.80067754</v>
      </c>
      <c r="J71" s="20" t="n">
        <v>0.62123846</v>
      </c>
      <c r="K71" s="18" t="n">
        <v>11.54986379</v>
      </c>
      <c r="L71" s="20" t="n">
        <v>0.40268781</v>
      </c>
      <c r="M71" s="18" t="n">
        <v>0.43960865</v>
      </c>
      <c r="N71" s="20" t="n">
        <v>0.07833616</v>
      </c>
      <c r="O71" s="18" t="s">
        <v>182</v>
      </c>
      <c r="P71" s="20" t="s">
        <v>182</v>
      </c>
      <c r="Q71" s="18" t="n">
        <v>0</v>
      </c>
      <c r="R71" s="20" t="n">
        <v>0</v>
      </c>
      <c r="S71" s="18" t="n">
        <v>0</v>
      </c>
      <c r="T71" s="20" t="n">
        <v>0</v>
      </c>
      <c r="U71" s="18" t="n">
        <v>1.19931892</v>
      </c>
      <c r="V71" s="20" t="n">
        <v>0.13018106</v>
      </c>
    </row>
    <row r="72" spans="1:22">
      <c r="A72" s="15" t="s">
        <v>247</v>
      </c>
      <c r="B72" s="17" t="n">
        <v>7708</v>
      </c>
      <c r="C72" s="18">
        <f>(9.0/B72*100)</f>
        <v/>
      </c>
      <c r="D72" s="19" t="n">
        <v>7699</v>
      </c>
      <c r="E72" s="18" t="n">
        <v>6.00610428</v>
      </c>
      <c r="F72" s="20" t="n">
        <v>0.30030878</v>
      </c>
      <c r="G72" s="18" t="n">
        <v>25.846868</v>
      </c>
      <c r="H72" s="20" t="n">
        <v>0.51385987</v>
      </c>
      <c r="I72" s="18" t="n">
        <v>58.0206779</v>
      </c>
      <c r="J72" s="20" t="n">
        <v>0.52055414</v>
      </c>
      <c r="K72" s="18" t="n">
        <v>9.312203350000001</v>
      </c>
      <c r="L72" s="20" t="n">
        <v>0.4303735</v>
      </c>
      <c r="M72" s="18" t="n">
        <v>0.58568115</v>
      </c>
      <c r="N72" s="20" t="n">
        <v>0.09795208</v>
      </c>
      <c r="O72" s="18" t="s">
        <v>182</v>
      </c>
      <c r="P72" s="20" t="s">
        <v>182</v>
      </c>
      <c r="Q72" s="18" t="n">
        <v>0</v>
      </c>
      <c r="R72" s="20" t="n">
        <v>0</v>
      </c>
      <c r="S72" s="18" t="n">
        <v>0</v>
      </c>
      <c r="T72" s="20" t="n">
        <v>0</v>
      </c>
      <c r="U72" s="18" t="n">
        <v>0.22846533</v>
      </c>
      <c r="V72" s="20" t="n">
        <v>0.05664949</v>
      </c>
    </row>
    <row r="73" spans="1:22">
      <c r="A73" s="15" t="s">
        <v>248</v>
      </c>
      <c r="B73" s="17" t="n">
        <v>8249</v>
      </c>
      <c r="C73" s="18">
        <f>(279.0/B73*100)</f>
        <v/>
      </c>
      <c r="D73" s="19" t="n">
        <v>7970</v>
      </c>
      <c r="E73" s="18" t="n">
        <v>3.65379169</v>
      </c>
      <c r="F73" s="20" t="n">
        <v>0.28918618</v>
      </c>
      <c r="G73" s="18" t="n">
        <v>13.03571998</v>
      </c>
      <c r="H73" s="20" t="n">
        <v>0.46372387</v>
      </c>
      <c r="I73" s="18" t="n">
        <v>71.26105953</v>
      </c>
      <c r="J73" s="20" t="n">
        <v>0.64832801</v>
      </c>
      <c r="K73" s="18" t="n">
        <v>8.22108976</v>
      </c>
      <c r="L73" s="20" t="n">
        <v>0.45408319</v>
      </c>
      <c r="M73" s="18" t="n">
        <v>2.50010483</v>
      </c>
      <c r="N73" s="20" t="n">
        <v>0.25244572</v>
      </c>
      <c r="O73" s="18" t="s">
        <v>182</v>
      </c>
      <c r="P73" s="20" t="s">
        <v>182</v>
      </c>
      <c r="Q73" s="18" t="n">
        <v>0</v>
      </c>
      <c r="R73" s="20" t="n">
        <v>0</v>
      </c>
      <c r="S73" s="18" t="n">
        <v>0</v>
      </c>
      <c r="T73" s="20" t="n">
        <v>0</v>
      </c>
      <c r="U73" s="18" t="n">
        <v>1.3282342</v>
      </c>
      <c r="V73" s="20" t="n">
        <v>0.17451013</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(368.0/B77*100)</f>
        <v/>
      </c>
      <c r="D77" s="19" t="n">
        <v>5694</v>
      </c>
      <c r="E77" s="18" t="n">
        <v>7.70652592</v>
      </c>
      <c r="F77" s="20" t="n">
        <v>0.39023588</v>
      </c>
      <c r="G77" s="18" t="n">
        <v>13.5164923</v>
      </c>
      <c r="H77" s="20" t="n">
        <v>0.56962875</v>
      </c>
      <c r="I77" s="18" t="n">
        <v>43.22727441</v>
      </c>
      <c r="J77" s="20" t="n">
        <v>0.79945677</v>
      </c>
      <c r="K77" s="18" t="n">
        <v>12.28388223</v>
      </c>
      <c r="L77" s="20" t="n">
        <v>0.50482726</v>
      </c>
      <c r="M77" s="18" t="n">
        <v>1.00443101</v>
      </c>
      <c r="N77" s="20" t="n">
        <v>0.11930233</v>
      </c>
      <c r="O77" s="18" t="s">
        <v>182</v>
      </c>
      <c r="P77" s="20" t="s">
        <v>182</v>
      </c>
      <c r="Q77" s="18" t="n">
        <v>0</v>
      </c>
      <c r="R77" s="20" t="n">
        <v>0</v>
      </c>
      <c r="S77" s="18" t="n">
        <v>0</v>
      </c>
      <c r="T77" s="20" t="n">
        <v>0</v>
      </c>
      <c r="U77" s="18" t="n">
        <v>22.26139414</v>
      </c>
      <c r="V77" s="20" t="n">
        <v>1.01190804</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79.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370</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(1793.0/B7*100)</f>
        <v/>
      </c>
      <c r="D7" s="19" t="n">
        <v>12737</v>
      </c>
      <c r="E7" s="18" t="n">
        <v>12.42450995</v>
      </c>
      <c r="F7" s="20" t="n">
        <v>0.34844665</v>
      </c>
      <c r="G7" s="18" t="n">
        <v>32.99727534</v>
      </c>
      <c r="H7" s="20" t="n">
        <v>0.51875721</v>
      </c>
      <c r="I7" s="18" t="n">
        <v>33.60721999</v>
      </c>
      <c r="J7" s="20" t="n">
        <v>0.52376562</v>
      </c>
      <c r="K7" s="18" t="n">
        <v>7.51680258</v>
      </c>
      <c r="L7" s="20" t="n">
        <v>0.29638046</v>
      </c>
      <c r="M7" s="18" t="n">
        <v>0.71060976</v>
      </c>
      <c r="N7" s="20" t="n">
        <v>0.09280918000000001</v>
      </c>
      <c r="O7" s="18" t="s">
        <v>182</v>
      </c>
      <c r="P7" s="20" t="s">
        <v>182</v>
      </c>
      <c r="Q7" s="18" t="n">
        <v>0</v>
      </c>
      <c r="R7" s="20" t="n">
        <v>0</v>
      </c>
      <c r="S7" s="18" t="n">
        <v>0</v>
      </c>
      <c r="T7" s="20" t="n">
        <v>0</v>
      </c>
      <c r="U7" s="18" t="n">
        <v>12.74358238</v>
      </c>
      <c r="V7" s="20" t="n">
        <v>0.66536218</v>
      </c>
    </row>
    <row r="8" spans="1:22">
      <c r="A8" s="15" t="s">
        <v>183</v>
      </c>
      <c r="B8" s="17" t="n">
        <v>7007</v>
      </c>
      <c r="C8" s="18">
        <f>(306.0/B8*100)</f>
        <v/>
      </c>
      <c r="D8" s="19" t="n">
        <v>6701</v>
      </c>
      <c r="E8" s="18" t="n">
        <v>24.27591297</v>
      </c>
      <c r="F8" s="20" t="n">
        <v>0.73965675</v>
      </c>
      <c r="G8" s="18" t="n">
        <v>28.94865288</v>
      </c>
      <c r="H8" s="20" t="n">
        <v>0.65848176</v>
      </c>
      <c r="I8" s="18" t="n">
        <v>27.11654129</v>
      </c>
      <c r="J8" s="20" t="n">
        <v>0.60001836</v>
      </c>
      <c r="K8" s="18" t="n">
        <v>11.65930651</v>
      </c>
      <c r="L8" s="20" t="n">
        <v>0.48693488</v>
      </c>
      <c r="M8" s="18" t="n">
        <v>0.39287574</v>
      </c>
      <c r="N8" s="20" t="n">
        <v>0.10294733</v>
      </c>
      <c r="O8" s="18" t="s">
        <v>182</v>
      </c>
      <c r="P8" s="20" t="s">
        <v>182</v>
      </c>
      <c r="Q8" s="18" t="n">
        <v>0.49309799</v>
      </c>
      <c r="R8" s="20" t="n">
        <v>0.12136471</v>
      </c>
      <c r="S8" s="18" t="n">
        <v>0</v>
      </c>
      <c r="T8" s="20" t="n">
        <v>0</v>
      </c>
      <c r="U8" s="18" t="n">
        <v>7.11361261</v>
      </c>
      <c r="V8" s="20" t="n">
        <v>0.5170546499999999</v>
      </c>
    </row>
    <row r="9" spans="1:22">
      <c r="A9" s="15" t="s">
        <v>184</v>
      </c>
      <c r="B9" s="17" t="n">
        <v>9651</v>
      </c>
      <c r="C9" s="18">
        <f>(709.0/B9*100)</f>
        <v/>
      </c>
      <c r="D9" s="19" t="n">
        <v>8942</v>
      </c>
      <c r="E9" s="18" t="n">
        <v>14.63045571</v>
      </c>
      <c r="F9" s="20" t="n">
        <v>0.44381296</v>
      </c>
      <c r="G9" s="18" t="n">
        <v>32.36679381</v>
      </c>
      <c r="H9" s="20" t="n">
        <v>0.6623038</v>
      </c>
      <c r="I9" s="18" t="n">
        <v>32.86017975</v>
      </c>
      <c r="J9" s="20" t="n">
        <v>0.62997591</v>
      </c>
      <c r="K9" s="18" t="n">
        <v>7.83595051</v>
      </c>
      <c r="L9" s="20" t="n">
        <v>0.39191619</v>
      </c>
      <c r="M9" s="18" t="n">
        <v>0.05110713</v>
      </c>
      <c r="N9" s="20" t="n">
        <v>0.02032728</v>
      </c>
      <c r="O9" s="18" t="s">
        <v>182</v>
      </c>
      <c r="P9" s="20" t="s">
        <v>182</v>
      </c>
      <c r="Q9" s="18" t="n">
        <v>3.22068134</v>
      </c>
      <c r="R9" s="20" t="n">
        <v>0.57486064</v>
      </c>
      <c r="S9" s="18" t="n">
        <v>0</v>
      </c>
      <c r="T9" s="20" t="n">
        <v>0</v>
      </c>
      <c r="U9" s="18" t="n">
        <v>9.03483174</v>
      </c>
      <c r="V9" s="20" t="n">
        <v>0.56016923</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(192.0/B11*100)</f>
        <v/>
      </c>
      <c r="D11" s="19" t="n">
        <v>6861</v>
      </c>
      <c r="E11" s="18" t="n">
        <v>11.04571406</v>
      </c>
      <c r="F11" s="20" t="n">
        <v>0.47298347</v>
      </c>
      <c r="G11" s="18" t="n">
        <v>28.21068963</v>
      </c>
      <c r="H11" s="20" t="n">
        <v>0.80048652</v>
      </c>
      <c r="I11" s="18" t="n">
        <v>37.7387067</v>
      </c>
      <c r="J11" s="20" t="n">
        <v>0.90498763</v>
      </c>
      <c r="K11" s="18" t="n">
        <v>10.63937556</v>
      </c>
      <c r="L11" s="20" t="n">
        <v>0.51023294</v>
      </c>
      <c r="M11" s="18" t="n">
        <v>0.51790672</v>
      </c>
      <c r="N11" s="20" t="n">
        <v>0.12535602</v>
      </c>
      <c r="O11" s="18" t="s">
        <v>182</v>
      </c>
      <c r="P11" s="20" t="s">
        <v>182</v>
      </c>
      <c r="Q11" s="18" t="n">
        <v>0</v>
      </c>
      <c r="R11" s="20" t="n">
        <v>0</v>
      </c>
      <c r="S11" s="18" t="n">
        <v>0</v>
      </c>
      <c r="T11" s="20" t="n">
        <v>0</v>
      </c>
      <c r="U11" s="18" t="n">
        <v>11.84760733</v>
      </c>
      <c r="V11" s="20" t="n">
        <v>1.03291388</v>
      </c>
    </row>
    <row r="12" spans="1:22">
      <c r="A12" s="15" t="s">
        <v>187</v>
      </c>
      <c r="B12" s="17" t="n">
        <v>6894</v>
      </c>
      <c r="C12" s="18">
        <f>(129.0/B12*100)</f>
        <v/>
      </c>
      <c r="D12" s="19" t="n">
        <v>6765</v>
      </c>
      <c r="E12" s="18" t="n">
        <v>13.8358336</v>
      </c>
      <c r="F12" s="20" t="n">
        <v>0.53608186</v>
      </c>
      <c r="G12" s="18" t="n">
        <v>39.16023721</v>
      </c>
      <c r="H12" s="20" t="n">
        <v>0.73313337</v>
      </c>
      <c r="I12" s="18" t="n">
        <v>30.43428525</v>
      </c>
      <c r="J12" s="20" t="n">
        <v>0.7137393</v>
      </c>
      <c r="K12" s="18" t="n">
        <v>7.63029866</v>
      </c>
      <c r="L12" s="20" t="n">
        <v>0.37332105</v>
      </c>
      <c r="M12" s="18" t="n">
        <v>0.27953785</v>
      </c>
      <c r="N12" s="20" t="n">
        <v>0.06469403</v>
      </c>
      <c r="O12" s="18" t="s">
        <v>182</v>
      </c>
      <c r="P12" s="20" t="s">
        <v>182</v>
      </c>
      <c r="Q12" s="18" t="n">
        <v>2.37613269</v>
      </c>
      <c r="R12" s="20" t="n">
        <v>0.59846797</v>
      </c>
      <c r="S12" s="18" t="n">
        <v>0</v>
      </c>
      <c r="T12" s="20" t="n">
        <v>0</v>
      </c>
      <c r="U12" s="18" t="n">
        <v>6.28367474</v>
      </c>
      <c r="V12" s="20" t="n">
        <v>0.49579322</v>
      </c>
    </row>
    <row r="13" spans="1:22">
      <c r="A13" s="15" t="s">
        <v>188</v>
      </c>
      <c r="B13" s="17" t="n">
        <v>7161</v>
      </c>
      <c r="C13" s="18">
        <f>(382.0/B13*100)</f>
        <v/>
      </c>
      <c r="D13" s="19" t="n">
        <v>6779</v>
      </c>
      <c r="E13" s="18" t="n">
        <v>13.25212521</v>
      </c>
      <c r="F13" s="20" t="n">
        <v>0.49576098</v>
      </c>
      <c r="G13" s="18" t="n">
        <v>34.09817699</v>
      </c>
      <c r="H13" s="20" t="n">
        <v>0.80880232</v>
      </c>
      <c r="I13" s="18" t="n">
        <v>32.90354612</v>
      </c>
      <c r="J13" s="20" t="n">
        <v>0.6360430500000001</v>
      </c>
      <c r="K13" s="18" t="n">
        <v>7.68422311</v>
      </c>
      <c r="L13" s="20" t="n">
        <v>0.36432611</v>
      </c>
      <c r="M13" s="18" t="n">
        <v>0.21906354</v>
      </c>
      <c r="N13" s="20" t="n">
        <v>0.05296657</v>
      </c>
      <c r="O13" s="18" t="s">
        <v>182</v>
      </c>
      <c r="P13" s="20" t="s">
        <v>182</v>
      </c>
      <c r="Q13" s="18" t="n">
        <v>4.23093618</v>
      </c>
      <c r="R13" s="20" t="n">
        <v>0.48644505</v>
      </c>
      <c r="S13" s="18" t="n">
        <v>0</v>
      </c>
      <c r="T13" s="20" t="n">
        <v>0</v>
      </c>
      <c r="U13" s="18" t="n">
        <v>7.61192884</v>
      </c>
      <c r="V13" s="20" t="n">
        <v>0.66293788</v>
      </c>
    </row>
    <row r="14" spans="1:22">
      <c r="A14" s="15" t="s">
        <v>189</v>
      </c>
      <c r="B14" s="17" t="n">
        <v>5587</v>
      </c>
      <c r="C14" s="18">
        <f>(214.0/B14*100)</f>
        <v/>
      </c>
      <c r="D14" s="19" t="n">
        <v>5373</v>
      </c>
      <c r="E14" s="18" t="n">
        <v>11.94442458</v>
      </c>
      <c r="F14" s="20" t="n">
        <v>0.51113381</v>
      </c>
      <c r="G14" s="18" t="n">
        <v>37.11897562</v>
      </c>
      <c r="H14" s="20" t="n">
        <v>0.73549288</v>
      </c>
      <c r="I14" s="18" t="n">
        <v>38.79314917</v>
      </c>
      <c r="J14" s="20" t="n">
        <v>0.74268914</v>
      </c>
      <c r="K14" s="18" t="n">
        <v>8.99658705</v>
      </c>
      <c r="L14" s="20" t="n">
        <v>0.40493772</v>
      </c>
      <c r="M14" s="18" t="n">
        <v>0.6172500400000001</v>
      </c>
      <c r="N14" s="20" t="n">
        <v>0.11436715</v>
      </c>
      <c r="O14" s="18" t="s">
        <v>182</v>
      </c>
      <c r="P14" s="20" t="s">
        <v>182</v>
      </c>
      <c r="Q14" s="18" t="n">
        <v>0</v>
      </c>
      <c r="R14" s="20" t="n">
        <v>0</v>
      </c>
      <c r="S14" s="18" t="n">
        <v>0</v>
      </c>
      <c r="T14" s="20" t="n">
        <v>0</v>
      </c>
      <c r="U14" s="18" t="n">
        <v>2.52961353</v>
      </c>
      <c r="V14" s="20" t="n">
        <v>0.20965202</v>
      </c>
    </row>
    <row r="15" spans="1:22">
      <c r="A15" s="15" t="s">
        <v>190</v>
      </c>
      <c r="B15" s="17" t="n">
        <v>5882</v>
      </c>
      <c r="C15" s="18">
        <f>(215.0/B15*100)</f>
        <v/>
      </c>
      <c r="D15" s="19" t="n">
        <v>5667</v>
      </c>
      <c r="E15" s="18" t="n">
        <v>12.9415055</v>
      </c>
      <c r="F15" s="20" t="n">
        <v>0.45580701</v>
      </c>
      <c r="G15" s="18" t="n">
        <v>35.53999832</v>
      </c>
      <c r="H15" s="20" t="n">
        <v>0.7847933499999999</v>
      </c>
      <c r="I15" s="18" t="n">
        <v>36.84451948</v>
      </c>
      <c r="J15" s="20" t="n">
        <v>0.75897146</v>
      </c>
      <c r="K15" s="18" t="n">
        <v>7.86066272</v>
      </c>
      <c r="L15" s="20" t="n">
        <v>0.37561074</v>
      </c>
      <c r="M15" s="18" t="n">
        <v>0.47649819</v>
      </c>
      <c r="N15" s="20" t="n">
        <v>0.1076533</v>
      </c>
      <c r="O15" s="18" t="s">
        <v>182</v>
      </c>
      <c r="P15" s="20" t="s">
        <v>182</v>
      </c>
      <c r="Q15" s="18" t="n">
        <v>1.04125988</v>
      </c>
      <c r="R15" s="20" t="n">
        <v>0.46674465</v>
      </c>
      <c r="S15" s="18" t="n">
        <v>0</v>
      </c>
      <c r="T15" s="20" t="n">
        <v>0</v>
      </c>
      <c r="U15" s="18" t="n">
        <v>5.29555591</v>
      </c>
      <c r="V15" s="20" t="n">
        <v>0.54117063</v>
      </c>
    </row>
    <row r="16" spans="1:22">
      <c r="A16" s="15" t="s">
        <v>191</v>
      </c>
      <c r="B16" s="17" t="n">
        <v>6108</v>
      </c>
      <c r="C16" s="18">
        <f>(283.0/B16*100)</f>
        <v/>
      </c>
      <c r="D16" s="19" t="n">
        <v>5825</v>
      </c>
      <c r="E16" s="18" t="n">
        <v>13.90878121</v>
      </c>
      <c r="F16" s="20" t="n">
        <v>0.54284003</v>
      </c>
      <c r="G16" s="18" t="n">
        <v>29.85650479</v>
      </c>
      <c r="H16" s="20" t="n">
        <v>0.7803672</v>
      </c>
      <c r="I16" s="18" t="n">
        <v>33.18958091</v>
      </c>
      <c r="J16" s="20" t="n">
        <v>0.66019744</v>
      </c>
      <c r="K16" s="18" t="n">
        <v>12.23793411</v>
      </c>
      <c r="L16" s="20" t="n">
        <v>0.44095577</v>
      </c>
      <c r="M16" s="18" t="n">
        <v>0.51571293</v>
      </c>
      <c r="N16" s="20" t="n">
        <v>0.08803929000000001</v>
      </c>
      <c r="O16" s="18" t="s">
        <v>182</v>
      </c>
      <c r="P16" s="20" t="s">
        <v>182</v>
      </c>
      <c r="Q16" s="18" t="n">
        <v>0</v>
      </c>
      <c r="R16" s="20" t="n">
        <v>0</v>
      </c>
      <c r="S16" s="18" t="n">
        <v>0</v>
      </c>
      <c r="T16" s="20" t="n">
        <v>0</v>
      </c>
      <c r="U16" s="18" t="n">
        <v>10.29148605</v>
      </c>
      <c r="V16" s="20" t="n">
        <v>0.75957031</v>
      </c>
    </row>
    <row r="17" spans="1:22">
      <c r="A17" s="15" t="s">
        <v>192</v>
      </c>
      <c r="B17" s="17" t="n">
        <v>6504</v>
      </c>
      <c r="C17" s="18">
        <f>(868.0/B17*100)</f>
        <v/>
      </c>
      <c r="D17" s="19" t="n">
        <v>5636</v>
      </c>
      <c r="E17" s="18" t="n">
        <v>28.94820357</v>
      </c>
      <c r="F17" s="20" t="n">
        <v>0.74913692</v>
      </c>
      <c r="G17" s="18" t="n">
        <v>31.50473359</v>
      </c>
      <c r="H17" s="20" t="n">
        <v>0.69892456</v>
      </c>
      <c r="I17" s="18" t="n">
        <v>22.67226231</v>
      </c>
      <c r="J17" s="20" t="n">
        <v>0.57319179</v>
      </c>
      <c r="K17" s="18" t="n">
        <v>8.018563929999999</v>
      </c>
      <c r="L17" s="20" t="n">
        <v>0.42527683</v>
      </c>
      <c r="M17" s="18" t="n">
        <v>0</v>
      </c>
      <c r="N17" s="20" t="n">
        <v>0</v>
      </c>
      <c r="O17" s="18" t="s">
        <v>182</v>
      </c>
      <c r="P17" s="20" t="s">
        <v>182</v>
      </c>
      <c r="Q17" s="18" t="n">
        <v>2.62714202</v>
      </c>
      <c r="R17" s="20" t="n">
        <v>0.34934623</v>
      </c>
      <c r="S17" s="18" t="n">
        <v>0</v>
      </c>
      <c r="T17" s="20" t="n">
        <v>0</v>
      </c>
      <c r="U17" s="18" t="n">
        <v>6.22909458</v>
      </c>
      <c r="V17" s="20" t="n">
        <v>0.58641222</v>
      </c>
    </row>
    <row r="18" spans="1:22">
      <c r="A18" s="15" t="s">
        <v>193</v>
      </c>
      <c r="B18" s="17" t="n">
        <v>5532</v>
      </c>
      <c r="C18" s="18">
        <f>(44.0/B18*100)</f>
        <v/>
      </c>
      <c r="D18" s="19" t="n">
        <v>5488</v>
      </c>
      <c r="E18" s="18" t="n">
        <v>10.07883901</v>
      </c>
      <c r="F18" s="20" t="n">
        <v>0.42647072</v>
      </c>
      <c r="G18" s="18" t="n">
        <v>26.97928552</v>
      </c>
      <c r="H18" s="20" t="n">
        <v>0.7069986700000001</v>
      </c>
      <c r="I18" s="18" t="n">
        <v>40.94531593</v>
      </c>
      <c r="J18" s="20" t="n">
        <v>0.81608878</v>
      </c>
      <c r="K18" s="18" t="n">
        <v>12.73850106</v>
      </c>
      <c r="L18" s="20" t="n">
        <v>0.47210507</v>
      </c>
      <c r="M18" s="18" t="n">
        <v>1.16534041</v>
      </c>
      <c r="N18" s="20" t="n">
        <v>0.19359298</v>
      </c>
      <c r="O18" s="18" t="s">
        <v>182</v>
      </c>
      <c r="P18" s="20" t="s">
        <v>182</v>
      </c>
      <c r="Q18" s="18" t="n">
        <v>0</v>
      </c>
      <c r="R18" s="20" t="n">
        <v>0</v>
      </c>
      <c r="S18" s="18" t="n">
        <v>0</v>
      </c>
      <c r="T18" s="20" t="n">
        <v>0</v>
      </c>
      <c r="U18" s="18" t="n">
        <v>8.092718079999999</v>
      </c>
      <c r="V18" s="20" t="n">
        <v>0.83963964</v>
      </c>
    </row>
    <row r="19" spans="1:22">
      <c r="A19" s="15" t="s">
        <v>194</v>
      </c>
      <c r="B19" s="17" t="n">
        <v>5658</v>
      </c>
      <c r="C19" s="18">
        <f>(345.0/B19*100)</f>
        <v/>
      </c>
      <c r="D19" s="19" t="n">
        <v>5313</v>
      </c>
      <c r="E19" s="18" t="n">
        <v>13.23296237</v>
      </c>
      <c r="F19" s="20" t="n">
        <v>0.57228827</v>
      </c>
      <c r="G19" s="18" t="n">
        <v>31.05604626</v>
      </c>
      <c r="H19" s="20" t="n">
        <v>0.7494066</v>
      </c>
      <c r="I19" s="18" t="n">
        <v>38.8990949</v>
      </c>
      <c r="J19" s="20" t="n">
        <v>0.73454497</v>
      </c>
      <c r="K19" s="18" t="n">
        <v>9.66242823</v>
      </c>
      <c r="L19" s="20" t="n">
        <v>0.45547124</v>
      </c>
      <c r="M19" s="18" t="n">
        <v>0.67188878</v>
      </c>
      <c r="N19" s="20" t="n">
        <v>0.13977543</v>
      </c>
      <c r="O19" s="18" t="s">
        <v>182</v>
      </c>
      <c r="P19" s="20" t="s">
        <v>182</v>
      </c>
      <c r="Q19" s="18" t="n">
        <v>0</v>
      </c>
      <c r="R19" s="20" t="n">
        <v>0</v>
      </c>
      <c r="S19" s="18" t="n">
        <v>0</v>
      </c>
      <c r="T19" s="20" t="n">
        <v>0</v>
      </c>
      <c r="U19" s="18" t="n">
        <v>6.47757946</v>
      </c>
      <c r="V19" s="20" t="n">
        <v>0.63508086</v>
      </c>
    </row>
    <row r="20" spans="1:22">
      <c r="A20" s="15" t="s">
        <v>195</v>
      </c>
      <c r="B20" s="17" t="n">
        <v>3371</v>
      </c>
      <c r="C20" s="18">
        <f>(81.0/B20*100)</f>
        <v/>
      </c>
      <c r="D20" s="19" t="n">
        <v>3290</v>
      </c>
      <c r="E20" s="18" t="n">
        <v>8.42868361</v>
      </c>
      <c r="F20" s="20" t="n">
        <v>0.58277542</v>
      </c>
      <c r="G20" s="18" t="n">
        <v>24.22027189</v>
      </c>
      <c r="H20" s="20" t="n">
        <v>0.79294489</v>
      </c>
      <c r="I20" s="18" t="n">
        <v>47.43940295</v>
      </c>
      <c r="J20" s="20" t="n">
        <v>0.8754821699999999</v>
      </c>
      <c r="K20" s="18" t="n">
        <v>9.966945519999999</v>
      </c>
      <c r="L20" s="20" t="n">
        <v>0.50003747</v>
      </c>
      <c r="M20" s="18" t="n">
        <v>0</v>
      </c>
      <c r="N20" s="20" t="n">
        <v>0</v>
      </c>
      <c r="O20" s="18" t="s">
        <v>182</v>
      </c>
      <c r="P20" s="20" t="s">
        <v>182</v>
      </c>
      <c r="Q20" s="18" t="n">
        <v>0</v>
      </c>
      <c r="R20" s="20" t="n">
        <v>0</v>
      </c>
      <c r="S20" s="18" t="n">
        <v>0</v>
      </c>
      <c r="T20" s="20" t="n">
        <v>0</v>
      </c>
      <c r="U20" s="18" t="n">
        <v>9.944696029999999</v>
      </c>
      <c r="V20" s="20" t="n">
        <v>0.52227881</v>
      </c>
    </row>
    <row r="21" spans="1:22">
      <c r="A21" s="15" t="s">
        <v>196</v>
      </c>
      <c r="B21" s="17" t="n">
        <v>5741</v>
      </c>
      <c r="C21" s="18">
        <f>(122.0/B21*100)</f>
        <v/>
      </c>
      <c r="D21" s="19" t="n">
        <v>5619</v>
      </c>
      <c r="E21" s="18" t="n">
        <v>13.90034832</v>
      </c>
      <c r="F21" s="20" t="n">
        <v>0.48907582</v>
      </c>
      <c r="G21" s="18" t="n">
        <v>43.17367568</v>
      </c>
      <c r="H21" s="20" t="n">
        <v>0.79337958</v>
      </c>
      <c r="I21" s="18" t="n">
        <v>31.8681477</v>
      </c>
      <c r="J21" s="20" t="n">
        <v>0.5966695400000001</v>
      </c>
      <c r="K21" s="18" t="n">
        <v>6.43803975</v>
      </c>
      <c r="L21" s="20" t="n">
        <v>0.41168262</v>
      </c>
      <c r="M21" s="18" t="n">
        <v>0.18344128</v>
      </c>
      <c r="N21" s="20" t="n">
        <v>0.05745069</v>
      </c>
      <c r="O21" s="18" t="s">
        <v>182</v>
      </c>
      <c r="P21" s="20" t="s">
        <v>182</v>
      </c>
      <c r="Q21" s="18" t="n">
        <v>0</v>
      </c>
      <c r="R21" s="20" t="n">
        <v>0</v>
      </c>
      <c r="S21" s="18" t="n">
        <v>0</v>
      </c>
      <c r="T21" s="20" t="n">
        <v>0</v>
      </c>
      <c r="U21" s="18" t="n">
        <v>4.43634726</v>
      </c>
      <c r="V21" s="20" t="n">
        <v>0.34429723</v>
      </c>
    </row>
    <row r="22" spans="1:22">
      <c r="A22" s="15" t="s">
        <v>197</v>
      </c>
      <c r="B22" s="17" t="n">
        <v>6598</v>
      </c>
      <c r="C22" s="18">
        <f>(108.0/B22*100)</f>
        <v/>
      </c>
      <c r="D22" s="19" t="n">
        <v>6490</v>
      </c>
      <c r="E22" s="18" t="n">
        <v>17.35307302</v>
      </c>
      <c r="F22" s="20" t="n">
        <v>0.7165037</v>
      </c>
      <c r="G22" s="18" t="n">
        <v>24.21216998</v>
      </c>
      <c r="H22" s="20" t="n">
        <v>0.94240017</v>
      </c>
      <c r="I22" s="18" t="n">
        <v>27.70777471</v>
      </c>
      <c r="J22" s="20" t="n">
        <v>0.91768923</v>
      </c>
      <c r="K22" s="18" t="n">
        <v>9.74663782</v>
      </c>
      <c r="L22" s="20" t="n">
        <v>0.49364586</v>
      </c>
      <c r="M22" s="18" t="n">
        <v>2.36126057</v>
      </c>
      <c r="N22" s="20" t="n">
        <v>0.31619635</v>
      </c>
      <c r="O22" s="18" t="s">
        <v>182</v>
      </c>
      <c r="P22" s="20" t="s">
        <v>182</v>
      </c>
      <c r="Q22" s="18" t="n">
        <v>10.39572174</v>
      </c>
      <c r="R22" s="20" t="n">
        <v>1.34231032</v>
      </c>
      <c r="S22" s="18" t="n">
        <v>0</v>
      </c>
      <c r="T22" s="20" t="n">
        <v>0</v>
      </c>
      <c r="U22" s="18" t="n">
        <v>8.223362160000001</v>
      </c>
      <c r="V22" s="20" t="n">
        <v>0.71143316</v>
      </c>
    </row>
    <row r="23" spans="1:22">
      <c r="A23" s="15" t="s">
        <v>198</v>
      </c>
      <c r="B23" s="17" t="n">
        <v>11583</v>
      </c>
      <c r="C23" s="18">
        <f>(592.0/B23*100)</f>
        <v/>
      </c>
      <c r="D23" s="19" t="n">
        <v>10991</v>
      </c>
      <c r="E23" s="18" t="n">
        <v>9.005720520000001</v>
      </c>
      <c r="F23" s="20" t="n">
        <v>0.38358619</v>
      </c>
      <c r="G23" s="18" t="n">
        <v>28.32775025</v>
      </c>
      <c r="H23" s="20" t="n">
        <v>0.77011419</v>
      </c>
      <c r="I23" s="18" t="n">
        <v>44.99702574</v>
      </c>
      <c r="J23" s="20" t="n">
        <v>0.7089528899999999</v>
      </c>
      <c r="K23" s="18" t="n">
        <v>9.21707694</v>
      </c>
      <c r="L23" s="20" t="n">
        <v>0.38365878</v>
      </c>
      <c r="M23" s="18" t="n">
        <v>0.42374089</v>
      </c>
      <c r="N23" s="20" t="n">
        <v>0.10220725</v>
      </c>
      <c r="O23" s="18" t="s">
        <v>182</v>
      </c>
      <c r="P23" s="20" t="s">
        <v>182</v>
      </c>
      <c r="Q23" s="18" t="n">
        <v>0</v>
      </c>
      <c r="R23" s="20" t="n">
        <v>0</v>
      </c>
      <c r="S23" s="18" t="n">
        <v>0</v>
      </c>
      <c r="T23" s="20" t="n">
        <v>0</v>
      </c>
      <c r="U23" s="18" t="n">
        <v>8.02868567</v>
      </c>
      <c r="V23" s="20" t="n">
        <v>0.5281585600000001</v>
      </c>
    </row>
    <row r="24" spans="1:22">
      <c r="A24" s="15" t="s">
        <v>199</v>
      </c>
      <c r="B24" s="17" t="n">
        <v>6647</v>
      </c>
      <c r="C24" s="18">
        <f>(36.0/B24*100)</f>
        <v/>
      </c>
      <c r="D24" s="19" t="n">
        <v>6611</v>
      </c>
      <c r="E24" s="18" t="n">
        <v>28.1194037</v>
      </c>
      <c r="F24" s="20" t="n">
        <v>0.69185039</v>
      </c>
      <c r="G24" s="18" t="n">
        <v>37.07825278</v>
      </c>
      <c r="H24" s="20" t="n">
        <v>0.66431363</v>
      </c>
      <c r="I24" s="18" t="n">
        <v>24.80974868</v>
      </c>
      <c r="J24" s="20" t="n">
        <v>0.60893073</v>
      </c>
      <c r="K24" s="18" t="n">
        <v>6.81213218</v>
      </c>
      <c r="L24" s="20" t="n">
        <v>0.26827295</v>
      </c>
      <c r="M24" s="18" t="n">
        <v>0.7447063</v>
      </c>
      <c r="N24" s="20" t="n">
        <v>0.1358543</v>
      </c>
      <c r="O24" s="18" t="s">
        <v>182</v>
      </c>
      <c r="P24" s="20" t="s">
        <v>182</v>
      </c>
      <c r="Q24" s="18" t="n">
        <v>0</v>
      </c>
      <c r="R24" s="20" t="n">
        <v>0</v>
      </c>
      <c r="S24" s="18" t="n">
        <v>0</v>
      </c>
      <c r="T24" s="20" t="n">
        <v>0</v>
      </c>
      <c r="U24" s="18" t="n">
        <v>2.43575636</v>
      </c>
      <c r="V24" s="20" t="n">
        <v>0.32318043</v>
      </c>
    </row>
    <row r="25" spans="1:22">
      <c r="A25" s="15" t="s">
        <v>200</v>
      </c>
      <c r="B25" s="17" t="n">
        <v>5581</v>
      </c>
      <c r="C25" s="18">
        <f>(28.0/B25*100)</f>
        <v/>
      </c>
      <c r="D25" s="19" t="n">
        <v>5553</v>
      </c>
      <c r="E25" s="18" t="n">
        <v>26.27950716</v>
      </c>
      <c r="F25" s="20" t="n">
        <v>0.60382818</v>
      </c>
      <c r="G25" s="18" t="n">
        <v>40.66938766</v>
      </c>
      <c r="H25" s="20" t="n">
        <v>0.71070766</v>
      </c>
      <c r="I25" s="18" t="n">
        <v>28.1409408</v>
      </c>
      <c r="J25" s="20" t="n">
        <v>0.7186091100000001</v>
      </c>
      <c r="K25" s="18" t="n">
        <v>3.73171192</v>
      </c>
      <c r="L25" s="20" t="n">
        <v>0.30911537</v>
      </c>
      <c r="M25" s="18" t="n">
        <v>0.26888821</v>
      </c>
      <c r="N25" s="20" t="n">
        <v>0.07687529999999999</v>
      </c>
      <c r="O25" s="18" t="s">
        <v>182</v>
      </c>
      <c r="P25" s="20" t="s">
        <v>182</v>
      </c>
      <c r="Q25" s="18" t="n">
        <v>0</v>
      </c>
      <c r="R25" s="20" t="n">
        <v>0</v>
      </c>
      <c r="S25" s="18" t="n">
        <v>0</v>
      </c>
      <c r="T25" s="20" t="n">
        <v>0</v>
      </c>
      <c r="U25" s="18" t="n">
        <v>0.90956425</v>
      </c>
      <c r="V25" s="20" t="n">
        <v>0.1393404</v>
      </c>
    </row>
    <row r="26" spans="1:22">
      <c r="A26" s="15" t="s">
        <v>201</v>
      </c>
      <c r="B26" s="17" t="n">
        <v>4869</v>
      </c>
      <c r="C26" s="18">
        <f>(131.0/B26*100)</f>
        <v/>
      </c>
      <c r="D26" s="19" t="n">
        <v>4738</v>
      </c>
      <c r="E26" s="18" t="n">
        <v>12.1643057</v>
      </c>
      <c r="F26" s="20" t="n">
        <v>0.56365664</v>
      </c>
      <c r="G26" s="18" t="n">
        <v>36.77613531</v>
      </c>
      <c r="H26" s="20" t="n">
        <v>0.8358062000000001</v>
      </c>
      <c r="I26" s="18" t="n">
        <v>40.45695768</v>
      </c>
      <c r="J26" s="20" t="n">
        <v>0.78591085</v>
      </c>
      <c r="K26" s="18" t="n">
        <v>7.58696346</v>
      </c>
      <c r="L26" s="20" t="n">
        <v>0.43173528</v>
      </c>
      <c r="M26" s="18" t="n">
        <v>0</v>
      </c>
      <c r="N26" s="20" t="n">
        <v>0</v>
      </c>
      <c r="O26" s="18" t="s">
        <v>182</v>
      </c>
      <c r="P26" s="20" t="s">
        <v>182</v>
      </c>
      <c r="Q26" s="18" t="n">
        <v>0</v>
      </c>
      <c r="R26" s="20" t="n">
        <v>0</v>
      </c>
      <c r="S26" s="18" t="n">
        <v>0</v>
      </c>
      <c r="T26" s="20" t="n">
        <v>0</v>
      </c>
      <c r="U26" s="18" t="n">
        <v>3.01563785</v>
      </c>
      <c r="V26" s="20" t="n">
        <v>0.29793194</v>
      </c>
    </row>
    <row r="27" spans="1:22">
      <c r="A27" s="15" t="s">
        <v>202</v>
      </c>
      <c r="B27" s="17" t="n">
        <v>5299</v>
      </c>
      <c r="C27" s="18">
        <f>(277.0/B27*100)</f>
        <v/>
      </c>
      <c r="D27" s="19" t="n">
        <v>5022</v>
      </c>
      <c r="E27" s="18" t="n">
        <v>17.53413868</v>
      </c>
      <c r="F27" s="20" t="n">
        <v>0.52576694</v>
      </c>
      <c r="G27" s="18" t="n">
        <v>28.37798606</v>
      </c>
      <c r="H27" s="20" t="n">
        <v>0.60996488</v>
      </c>
      <c r="I27" s="18" t="n">
        <v>29.11182214</v>
      </c>
      <c r="J27" s="20" t="n">
        <v>0.58028401</v>
      </c>
      <c r="K27" s="18" t="n">
        <v>10.93123955</v>
      </c>
      <c r="L27" s="20" t="n">
        <v>0.45795583</v>
      </c>
      <c r="M27" s="18" t="n">
        <v>1.23297374</v>
      </c>
      <c r="N27" s="20" t="n">
        <v>0.13883088</v>
      </c>
      <c r="O27" s="18" t="s">
        <v>182</v>
      </c>
      <c r="P27" s="20" t="s">
        <v>182</v>
      </c>
      <c r="Q27" s="18" t="n">
        <v>0</v>
      </c>
      <c r="R27" s="20" t="n">
        <v>0</v>
      </c>
      <c r="S27" s="18" t="n">
        <v>0</v>
      </c>
      <c r="T27" s="20" t="n">
        <v>0</v>
      </c>
      <c r="U27" s="18" t="n">
        <v>12.81183984</v>
      </c>
      <c r="V27" s="20" t="n">
        <v>0.4345384</v>
      </c>
    </row>
    <row r="28" spans="1:22">
      <c r="A28" s="15" t="s">
        <v>203</v>
      </c>
      <c r="B28" s="17" t="n">
        <v>7568</v>
      </c>
      <c r="C28" s="18">
        <f>(184.0/B28*100)</f>
        <v/>
      </c>
      <c r="D28" s="19" t="n">
        <v>7384</v>
      </c>
      <c r="E28" s="18" t="n">
        <v>8.625443369999999</v>
      </c>
      <c r="F28" s="20" t="n">
        <v>0.38703696</v>
      </c>
      <c r="G28" s="18" t="n">
        <v>24.97414584</v>
      </c>
      <c r="H28" s="20" t="n">
        <v>0.6510663</v>
      </c>
      <c r="I28" s="18" t="n">
        <v>50.84462333</v>
      </c>
      <c r="J28" s="20" t="n">
        <v>0.77151989</v>
      </c>
      <c r="K28" s="18" t="n">
        <v>10.53248901</v>
      </c>
      <c r="L28" s="20" t="n">
        <v>0.43489386</v>
      </c>
      <c r="M28" s="18" t="n">
        <v>2.27714991</v>
      </c>
      <c r="N28" s="20" t="n">
        <v>0.33294197</v>
      </c>
      <c r="O28" s="18" t="s">
        <v>182</v>
      </c>
      <c r="P28" s="20" t="s">
        <v>182</v>
      </c>
      <c r="Q28" s="18" t="n">
        <v>0</v>
      </c>
      <c r="R28" s="20" t="n">
        <v>0</v>
      </c>
      <c r="S28" s="18" t="n">
        <v>0</v>
      </c>
      <c r="T28" s="20" t="n">
        <v>0</v>
      </c>
      <c r="U28" s="18" t="n">
        <v>2.74614854</v>
      </c>
      <c r="V28" s="20" t="n">
        <v>0.46238057</v>
      </c>
    </row>
    <row r="29" spans="1:22">
      <c r="A29" s="15" t="s">
        <v>204</v>
      </c>
      <c r="B29" s="17" t="n">
        <v>5385</v>
      </c>
      <c r="C29" s="18">
        <f>(37.0/B29*100)</f>
        <v/>
      </c>
      <c r="D29" s="19" t="n">
        <v>5348</v>
      </c>
      <c r="E29" s="18" t="n">
        <v>14.47308448</v>
      </c>
      <c r="F29" s="20" t="n">
        <v>0.47461165</v>
      </c>
      <c r="G29" s="18" t="n">
        <v>41.58156769</v>
      </c>
      <c r="H29" s="20" t="n">
        <v>0.6012822799999999</v>
      </c>
      <c r="I29" s="18" t="n">
        <v>34.3138712</v>
      </c>
      <c r="J29" s="20" t="n">
        <v>0.61303716</v>
      </c>
      <c r="K29" s="18" t="n">
        <v>4.53347565</v>
      </c>
      <c r="L29" s="20" t="n">
        <v>0.31127628</v>
      </c>
      <c r="M29" s="18" t="n">
        <v>0.11230563</v>
      </c>
      <c r="N29" s="20" t="n">
        <v>0.03615354</v>
      </c>
      <c r="O29" s="18" t="s">
        <v>182</v>
      </c>
      <c r="P29" s="20" t="s">
        <v>182</v>
      </c>
      <c r="Q29" s="18" t="n">
        <v>2.76962022</v>
      </c>
      <c r="R29" s="20" t="n">
        <v>0.2415476</v>
      </c>
      <c r="S29" s="18" t="n">
        <v>0</v>
      </c>
      <c r="T29" s="20" t="n">
        <v>0</v>
      </c>
      <c r="U29" s="18" t="n">
        <v>2.21607514</v>
      </c>
      <c r="V29" s="20" t="n">
        <v>0.23444899</v>
      </c>
    </row>
    <row r="30" spans="1:22">
      <c r="A30" s="15" t="s">
        <v>205</v>
      </c>
      <c r="B30" s="17" t="n">
        <v>4520</v>
      </c>
      <c r="C30" s="18">
        <f>(696.0/B30*100)</f>
        <v/>
      </c>
      <c r="D30" s="19" t="n">
        <v>3824</v>
      </c>
      <c r="E30" s="18" t="n">
        <v>12.52534625</v>
      </c>
      <c r="F30" s="20" t="n">
        <v>0.56865903</v>
      </c>
      <c r="G30" s="18" t="n">
        <v>33.15569093</v>
      </c>
      <c r="H30" s="20" t="n">
        <v>0.9279075</v>
      </c>
      <c r="I30" s="18" t="n">
        <v>37.16949392</v>
      </c>
      <c r="J30" s="20" t="n">
        <v>0.84952207</v>
      </c>
      <c r="K30" s="18" t="n">
        <v>7.59892624</v>
      </c>
      <c r="L30" s="20" t="n">
        <v>0.45070906</v>
      </c>
      <c r="M30" s="18" t="n">
        <v>0.83240402</v>
      </c>
      <c r="N30" s="20" t="n">
        <v>0.1609921</v>
      </c>
      <c r="O30" s="18" t="s">
        <v>182</v>
      </c>
      <c r="P30" s="20" t="s">
        <v>182</v>
      </c>
      <c r="Q30" s="18" t="n">
        <v>0</v>
      </c>
      <c r="R30" s="20" t="n">
        <v>0</v>
      </c>
      <c r="S30" s="18" t="n">
        <v>0</v>
      </c>
      <c r="T30" s="20" t="n">
        <v>0</v>
      </c>
      <c r="U30" s="18" t="n">
        <v>8.71813865</v>
      </c>
      <c r="V30" s="20" t="n">
        <v>0.77646629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(21.0/B32*100)</f>
        <v/>
      </c>
      <c r="D32" s="19" t="n">
        <v>4457</v>
      </c>
      <c r="E32" s="18" t="n">
        <v>10.20752653</v>
      </c>
      <c r="F32" s="20" t="n">
        <v>0.58851502</v>
      </c>
      <c r="G32" s="18" t="n">
        <v>35.4957448</v>
      </c>
      <c r="H32" s="20" t="n">
        <v>0.74765404</v>
      </c>
      <c r="I32" s="18" t="n">
        <v>41.98483939</v>
      </c>
      <c r="J32" s="20" t="n">
        <v>0.80126753</v>
      </c>
      <c r="K32" s="18" t="n">
        <v>8.454473139999999</v>
      </c>
      <c r="L32" s="20" t="n">
        <v>0.47139923</v>
      </c>
      <c r="M32" s="18" t="n">
        <v>0.34561415</v>
      </c>
      <c r="N32" s="20" t="n">
        <v>0.08419719000000001</v>
      </c>
      <c r="O32" s="18" t="s">
        <v>182</v>
      </c>
      <c r="P32" s="20" t="s">
        <v>182</v>
      </c>
      <c r="Q32" s="18" t="n">
        <v>0</v>
      </c>
      <c r="R32" s="20" t="n">
        <v>0</v>
      </c>
      <c r="S32" s="18" t="n">
        <v>0</v>
      </c>
      <c r="T32" s="20" t="n">
        <v>0</v>
      </c>
      <c r="U32" s="18" t="n">
        <v>3.51180198</v>
      </c>
      <c r="V32" s="20" t="n">
        <v>0.35418909</v>
      </c>
    </row>
    <row r="33" spans="1:22">
      <c r="A33" s="15" t="s">
        <v>208</v>
      </c>
      <c r="B33" s="17" t="n">
        <v>7325</v>
      </c>
      <c r="C33" s="18">
        <f>(275.0/B33*100)</f>
        <v/>
      </c>
      <c r="D33" s="19" t="n">
        <v>7050</v>
      </c>
      <c r="E33" s="18" t="n">
        <v>6.5730509</v>
      </c>
      <c r="F33" s="20" t="n">
        <v>0.37086123</v>
      </c>
      <c r="G33" s="18" t="n">
        <v>22.9295437</v>
      </c>
      <c r="H33" s="20" t="n">
        <v>0.65500176</v>
      </c>
      <c r="I33" s="18" t="n">
        <v>51.61101089</v>
      </c>
      <c r="J33" s="20" t="n">
        <v>0.77662509</v>
      </c>
      <c r="K33" s="18" t="n">
        <v>15.29702561</v>
      </c>
      <c r="L33" s="20" t="n">
        <v>0.56417922</v>
      </c>
      <c r="M33" s="18" t="n">
        <v>0.23245675</v>
      </c>
      <c r="N33" s="20" t="n">
        <v>0.06137206</v>
      </c>
      <c r="O33" s="18" t="s">
        <v>182</v>
      </c>
      <c r="P33" s="20" t="s">
        <v>182</v>
      </c>
      <c r="Q33" s="18" t="n">
        <v>0</v>
      </c>
      <c r="R33" s="20" t="n">
        <v>0</v>
      </c>
      <c r="S33" s="18" t="n">
        <v>0</v>
      </c>
      <c r="T33" s="20" t="n">
        <v>0</v>
      </c>
      <c r="U33" s="18" t="n">
        <v>3.35691216</v>
      </c>
      <c r="V33" s="20" t="n">
        <v>0.33234169</v>
      </c>
    </row>
    <row r="34" spans="1:22">
      <c r="A34" s="15" t="s">
        <v>209</v>
      </c>
      <c r="B34" s="17" t="n">
        <v>6350</v>
      </c>
      <c r="C34" s="18">
        <f>(123.0/B34*100)</f>
        <v/>
      </c>
      <c r="D34" s="19" t="n">
        <v>6227</v>
      </c>
      <c r="E34" s="18" t="n">
        <v>8.82868058</v>
      </c>
      <c r="F34" s="20" t="n">
        <v>0.40845389</v>
      </c>
      <c r="G34" s="18" t="n">
        <v>31.21600048</v>
      </c>
      <c r="H34" s="20" t="n">
        <v>0.62864556</v>
      </c>
      <c r="I34" s="18" t="n">
        <v>42.46534784</v>
      </c>
      <c r="J34" s="20" t="n">
        <v>0.69798117</v>
      </c>
      <c r="K34" s="18" t="n">
        <v>7.21169063</v>
      </c>
      <c r="L34" s="20" t="n">
        <v>0.39874948</v>
      </c>
      <c r="M34" s="18" t="n">
        <v>1.17424243</v>
      </c>
      <c r="N34" s="20" t="n">
        <v>0.13926733</v>
      </c>
      <c r="O34" s="18" t="s">
        <v>182</v>
      </c>
      <c r="P34" s="20" t="s">
        <v>182</v>
      </c>
      <c r="Q34" s="18" t="n">
        <v>2.59699621</v>
      </c>
      <c r="R34" s="20" t="n">
        <v>0.5383820499999999</v>
      </c>
      <c r="S34" s="18" t="n">
        <v>0</v>
      </c>
      <c r="T34" s="20" t="n">
        <v>0</v>
      </c>
      <c r="U34" s="18" t="n">
        <v>6.50704182</v>
      </c>
      <c r="V34" s="20" t="n">
        <v>0.56068261</v>
      </c>
    </row>
    <row r="35" spans="1:22">
      <c r="A35" s="15" t="s">
        <v>210</v>
      </c>
      <c r="B35" s="17" t="n">
        <v>6406</v>
      </c>
      <c r="C35" s="18">
        <f>(111.0/B35*100)</f>
        <v/>
      </c>
      <c r="D35" s="19" t="n">
        <v>6295</v>
      </c>
      <c r="E35" s="18" t="n">
        <v>11.0448215</v>
      </c>
      <c r="F35" s="20" t="n">
        <v>0.42062577</v>
      </c>
      <c r="G35" s="18" t="n">
        <v>32.04117774</v>
      </c>
      <c r="H35" s="20" t="n">
        <v>0.71848652</v>
      </c>
      <c r="I35" s="18" t="n">
        <v>41.36376724</v>
      </c>
      <c r="J35" s="20" t="n">
        <v>0.66812209</v>
      </c>
      <c r="K35" s="18" t="n">
        <v>9.12950751</v>
      </c>
      <c r="L35" s="20" t="n">
        <v>0.45295015</v>
      </c>
      <c r="M35" s="18" t="n">
        <v>0.5320789500000001</v>
      </c>
      <c r="N35" s="20" t="n">
        <v>0.09370868</v>
      </c>
      <c r="O35" s="18" t="s">
        <v>182</v>
      </c>
      <c r="P35" s="20" t="s">
        <v>182</v>
      </c>
      <c r="Q35" s="18" t="n">
        <v>1.04934069</v>
      </c>
      <c r="R35" s="20" t="n">
        <v>0.05736495</v>
      </c>
      <c r="S35" s="18" t="n">
        <v>0</v>
      </c>
      <c r="T35" s="20" t="n">
        <v>0</v>
      </c>
      <c r="U35" s="18" t="n">
        <v>4.83930638</v>
      </c>
      <c r="V35" s="20" t="n">
        <v>0.29472636</v>
      </c>
    </row>
    <row r="36" spans="1:22">
      <c r="A36" s="15" t="s">
        <v>211</v>
      </c>
      <c r="B36" s="17" t="n">
        <v>6736</v>
      </c>
      <c r="C36" s="18">
        <f>(118.0/B36*100)</f>
        <v/>
      </c>
      <c r="D36" s="19" t="n">
        <v>6618</v>
      </c>
      <c r="E36" s="18" t="n">
        <v>13.08985229</v>
      </c>
      <c r="F36" s="20" t="n">
        <v>0.42994206</v>
      </c>
      <c r="G36" s="18" t="n">
        <v>32.15956932</v>
      </c>
      <c r="H36" s="20" t="n">
        <v>0.75639848</v>
      </c>
      <c r="I36" s="18" t="n">
        <v>38.50044209</v>
      </c>
      <c r="J36" s="20" t="n">
        <v>0.68176559</v>
      </c>
      <c r="K36" s="18" t="n">
        <v>10.13358082</v>
      </c>
      <c r="L36" s="20" t="n">
        <v>0.40198229</v>
      </c>
      <c r="M36" s="18" t="n">
        <v>0.42022779</v>
      </c>
      <c r="N36" s="20" t="n">
        <v>0.08218536</v>
      </c>
      <c r="O36" s="18" t="s">
        <v>182</v>
      </c>
      <c r="P36" s="20" t="s">
        <v>182</v>
      </c>
      <c r="Q36" s="18" t="n">
        <v>0</v>
      </c>
      <c r="R36" s="20" t="n">
        <v>0</v>
      </c>
      <c r="S36" s="18" t="n">
        <v>0</v>
      </c>
      <c r="T36" s="20" t="n">
        <v>0</v>
      </c>
      <c r="U36" s="18" t="n">
        <v>5.69632768</v>
      </c>
      <c r="V36" s="20" t="n">
        <v>0.47219742</v>
      </c>
    </row>
    <row r="37" spans="1:22">
      <c r="A37" s="15" t="s">
        <v>212</v>
      </c>
      <c r="B37" s="17" t="n">
        <v>5458</v>
      </c>
      <c r="C37" s="18">
        <f>(394.0/B37*100)</f>
        <v/>
      </c>
      <c r="D37" s="19" t="n">
        <v>5064</v>
      </c>
      <c r="E37" s="18" t="n">
        <v>12.56404197</v>
      </c>
      <c r="F37" s="20" t="n">
        <v>0.50880708</v>
      </c>
      <c r="G37" s="18" t="n">
        <v>32.24178593</v>
      </c>
      <c r="H37" s="20" t="n">
        <v>0.9379282</v>
      </c>
      <c r="I37" s="18" t="n">
        <v>30.24053295</v>
      </c>
      <c r="J37" s="20" t="n">
        <v>0.7521039899999999</v>
      </c>
      <c r="K37" s="18" t="n">
        <v>11.23464619</v>
      </c>
      <c r="L37" s="20" t="n">
        <v>0.49249581</v>
      </c>
      <c r="M37" s="18" t="n">
        <v>0.8071012400000001</v>
      </c>
      <c r="N37" s="20" t="n">
        <v>0.14314348</v>
      </c>
      <c r="O37" s="18" t="s">
        <v>182</v>
      </c>
      <c r="P37" s="20" t="s">
        <v>182</v>
      </c>
      <c r="Q37" s="18" t="n">
        <v>0</v>
      </c>
      <c r="R37" s="20" t="n">
        <v>0</v>
      </c>
      <c r="S37" s="18" t="n">
        <v>0</v>
      </c>
      <c r="T37" s="20" t="n">
        <v>0</v>
      </c>
      <c r="U37" s="18" t="n">
        <v>12.91189172</v>
      </c>
      <c r="V37" s="20" t="n">
        <v>1.06587794</v>
      </c>
    </row>
    <row r="38" spans="1:22">
      <c r="A38" s="15" t="s">
        <v>213</v>
      </c>
      <c r="B38" s="17" t="n">
        <v>5860</v>
      </c>
      <c r="C38" s="18">
        <f>(87.0/B38*100)</f>
        <v/>
      </c>
      <c r="D38" s="19" t="n">
        <v>5773</v>
      </c>
      <c r="E38" s="18" t="n">
        <v>20.42563665</v>
      </c>
      <c r="F38" s="20" t="n">
        <v>0.58947563</v>
      </c>
      <c r="G38" s="18" t="n">
        <v>31.07247811</v>
      </c>
      <c r="H38" s="20" t="n">
        <v>0.7794944499999999</v>
      </c>
      <c r="I38" s="18" t="n">
        <v>28.27625535</v>
      </c>
      <c r="J38" s="20" t="n">
        <v>0.7557237999999999</v>
      </c>
      <c r="K38" s="18" t="n">
        <v>9.817754600000001</v>
      </c>
      <c r="L38" s="20" t="n">
        <v>0.48954565</v>
      </c>
      <c r="M38" s="18" t="n">
        <v>0.6411062</v>
      </c>
      <c r="N38" s="20" t="n">
        <v>0.12697225</v>
      </c>
      <c r="O38" s="18" t="s">
        <v>182</v>
      </c>
      <c r="P38" s="20" t="s">
        <v>182</v>
      </c>
      <c r="Q38" s="18" t="n">
        <v>0</v>
      </c>
      <c r="R38" s="20" t="n">
        <v>0</v>
      </c>
      <c r="S38" s="18" t="n">
        <v>0</v>
      </c>
      <c r="T38" s="20" t="n">
        <v>0</v>
      </c>
      <c r="U38" s="18" t="n">
        <v>9.766769099999999</v>
      </c>
      <c r="V38" s="20" t="n">
        <v>0.7701472499999999</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(5715.0/B40*100)</f>
        <v/>
      </c>
      <c r="D40" s="19" t="n">
        <v>8442</v>
      </c>
      <c r="E40" s="18" t="n">
        <v>11.50282625</v>
      </c>
      <c r="F40" s="20" t="n">
        <v>0.46204691</v>
      </c>
      <c r="G40" s="18" t="n">
        <v>33.41133433</v>
      </c>
      <c r="H40" s="20" t="n">
        <v>0.8363016</v>
      </c>
      <c r="I40" s="18" t="n">
        <v>30.7355063</v>
      </c>
      <c r="J40" s="20" t="n">
        <v>0.65950457</v>
      </c>
      <c r="K40" s="18" t="n">
        <v>7.25254354</v>
      </c>
      <c r="L40" s="20" t="n">
        <v>0.34414537</v>
      </c>
      <c r="M40" s="18" t="n">
        <v>0.41723831</v>
      </c>
      <c r="N40" s="20" t="n">
        <v>0.09697085</v>
      </c>
      <c r="O40" s="18" t="s">
        <v>182</v>
      </c>
      <c r="P40" s="20" t="s">
        <v>182</v>
      </c>
      <c r="Q40" s="18" t="n">
        <v>9.080669240000001</v>
      </c>
      <c r="R40" s="20" t="n">
        <v>0.20343929</v>
      </c>
      <c r="S40" s="18" t="n">
        <v>0</v>
      </c>
      <c r="T40" s="20" t="n">
        <v>0</v>
      </c>
      <c r="U40" s="18" t="n">
        <v>7.59988202</v>
      </c>
      <c r="V40" s="20" t="n">
        <v>0.88712886</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(3114.0/B46*100)</f>
        <v/>
      </c>
      <c r="D46" s="19" t="n">
        <v>20027</v>
      </c>
      <c r="E46" s="18" t="n">
        <v>4.70799829</v>
      </c>
      <c r="F46" s="20" t="n">
        <v>0.21405521</v>
      </c>
      <c r="G46" s="18" t="n">
        <v>16.08336906</v>
      </c>
      <c r="H46" s="20" t="n">
        <v>0.58236681</v>
      </c>
      <c r="I46" s="18" t="n">
        <v>28.05110282</v>
      </c>
      <c r="J46" s="20" t="n">
        <v>0.72146803</v>
      </c>
      <c r="K46" s="18" t="n">
        <v>7.13208881</v>
      </c>
      <c r="L46" s="20" t="n">
        <v>0.26685142</v>
      </c>
      <c r="M46" s="18" t="n">
        <v>1.15443112</v>
      </c>
      <c r="N46" s="20" t="n">
        <v>0.10276228</v>
      </c>
      <c r="O46" s="18" t="s">
        <v>182</v>
      </c>
      <c r="P46" s="20" t="s">
        <v>182</v>
      </c>
      <c r="Q46" s="18" t="n">
        <v>0</v>
      </c>
      <c r="R46" s="20" t="n">
        <v>0</v>
      </c>
      <c r="S46" s="18" t="n">
        <v>0</v>
      </c>
      <c r="T46" s="20" t="n">
        <v>0</v>
      </c>
      <c r="U46" s="18" t="n">
        <v>42.8710099</v>
      </c>
      <c r="V46" s="20" t="n">
        <v>1.32786392</v>
      </c>
    </row>
    <row r="47" spans="1:22">
      <c r="A47" s="15" t="s">
        <v>222</v>
      </c>
      <c r="B47" s="17" t="n">
        <v>5928</v>
      </c>
      <c r="C47" s="18">
        <f>(318.0/B47*100)</f>
        <v/>
      </c>
      <c r="D47" s="19" t="n">
        <v>5610</v>
      </c>
      <c r="E47" s="18" t="n">
        <v>9.164834989999999</v>
      </c>
      <c r="F47" s="20" t="n">
        <v>0.4243148</v>
      </c>
      <c r="G47" s="18" t="n">
        <v>22.48818221</v>
      </c>
      <c r="H47" s="20" t="n">
        <v>0.7019801</v>
      </c>
      <c r="I47" s="18" t="n">
        <v>39.37281052</v>
      </c>
      <c r="J47" s="20" t="n">
        <v>0.8901951</v>
      </c>
      <c r="K47" s="18" t="n">
        <v>9.642790939999999</v>
      </c>
      <c r="L47" s="20" t="n">
        <v>0.42237509</v>
      </c>
      <c r="M47" s="18" t="n">
        <v>1.47905596</v>
      </c>
      <c r="N47" s="20" t="n">
        <v>0.19296685</v>
      </c>
      <c r="O47" s="18" t="s">
        <v>182</v>
      </c>
      <c r="P47" s="20" t="s">
        <v>182</v>
      </c>
      <c r="Q47" s="18" t="n">
        <v>0</v>
      </c>
      <c r="R47" s="20" t="n">
        <v>0</v>
      </c>
      <c r="S47" s="18" t="n">
        <v>0</v>
      </c>
      <c r="T47" s="20" t="n">
        <v>0</v>
      </c>
      <c r="U47" s="18" t="n">
        <v>17.85232537</v>
      </c>
      <c r="V47" s="20" t="n">
        <v>1.12867458</v>
      </c>
    </row>
    <row r="48" spans="1:22">
      <c r="A48" s="15" t="s">
        <v>223</v>
      </c>
      <c r="B48" s="17" t="n">
        <v>9841</v>
      </c>
      <c r="C48" s="18">
        <f>(19.0/B48*100)</f>
        <v/>
      </c>
      <c r="D48" s="19" t="n">
        <v>9822</v>
      </c>
      <c r="E48" s="18" t="n">
        <v>7.03113687</v>
      </c>
      <c r="F48" s="20" t="n">
        <v>0.36519979</v>
      </c>
      <c r="G48" s="18" t="n">
        <v>34.45748989</v>
      </c>
      <c r="H48" s="20" t="n">
        <v>0.9014732600000001</v>
      </c>
      <c r="I48" s="18" t="n">
        <v>47.58514811</v>
      </c>
      <c r="J48" s="20" t="n">
        <v>0.92068836</v>
      </c>
      <c r="K48" s="18" t="n">
        <v>7.17797446</v>
      </c>
      <c r="L48" s="20" t="n">
        <v>0.42126211</v>
      </c>
      <c r="M48" s="18" t="n">
        <v>2.15559195</v>
      </c>
      <c r="N48" s="20" t="n">
        <v>0.33339127</v>
      </c>
      <c r="O48" s="18" t="s">
        <v>182</v>
      </c>
      <c r="P48" s="20" t="s">
        <v>182</v>
      </c>
      <c r="Q48" s="18" t="n">
        <v>0</v>
      </c>
      <c r="R48" s="20" t="n">
        <v>0</v>
      </c>
      <c r="S48" s="18" t="n">
        <v>0</v>
      </c>
      <c r="T48" s="20" t="n">
        <v>0</v>
      </c>
      <c r="U48" s="18" t="n">
        <v>1.59265871</v>
      </c>
      <c r="V48" s="20" t="n">
        <v>0.44075934</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(1335.0/B50*100)</f>
        <v/>
      </c>
      <c r="D50" s="19" t="n">
        <v>10460</v>
      </c>
      <c r="E50" s="18" t="n">
        <v>7.39165982</v>
      </c>
      <c r="F50" s="20" t="n">
        <v>0.39546263</v>
      </c>
      <c r="G50" s="18" t="n">
        <v>23.77777858</v>
      </c>
      <c r="H50" s="20" t="n">
        <v>0.67348887</v>
      </c>
      <c r="I50" s="18" t="n">
        <v>47.30413834</v>
      </c>
      <c r="J50" s="20" t="n">
        <v>0.84357631</v>
      </c>
      <c r="K50" s="18" t="n">
        <v>11.50414917</v>
      </c>
      <c r="L50" s="20" t="n">
        <v>0.40537037</v>
      </c>
      <c r="M50" s="18" t="n">
        <v>1.78924711</v>
      </c>
      <c r="N50" s="20" t="n">
        <v>0.27073039</v>
      </c>
      <c r="O50" s="18" t="s">
        <v>182</v>
      </c>
      <c r="P50" s="20" t="s">
        <v>182</v>
      </c>
      <c r="Q50" s="18" t="n">
        <v>0</v>
      </c>
      <c r="R50" s="20" t="n">
        <v>0</v>
      </c>
      <c r="S50" s="18" t="n">
        <v>0</v>
      </c>
      <c r="T50" s="20" t="n">
        <v>0</v>
      </c>
      <c r="U50" s="18" t="n">
        <v>8.23302698</v>
      </c>
      <c r="V50" s="20" t="n">
        <v>0.80924425</v>
      </c>
    </row>
    <row r="51" spans="1:22">
      <c r="A51" s="15" t="s">
        <v>226</v>
      </c>
      <c r="B51" s="17" t="n">
        <v>6866</v>
      </c>
      <c r="C51" s="18">
        <f>(116.0/B51*100)</f>
        <v/>
      </c>
      <c r="D51" s="19" t="n">
        <v>6750</v>
      </c>
      <c r="E51" s="18" t="n">
        <v>10.92694585</v>
      </c>
      <c r="F51" s="20" t="n">
        <v>0.45044718</v>
      </c>
      <c r="G51" s="18" t="n">
        <v>23.92943059</v>
      </c>
      <c r="H51" s="20" t="n">
        <v>0.7968766900000001</v>
      </c>
      <c r="I51" s="18" t="n">
        <v>29.09568058</v>
      </c>
      <c r="J51" s="20" t="n">
        <v>0.7739939</v>
      </c>
      <c r="K51" s="18" t="n">
        <v>11.79929975</v>
      </c>
      <c r="L51" s="20" t="n">
        <v>0.49454601</v>
      </c>
      <c r="M51" s="18" t="n">
        <v>0.58298937</v>
      </c>
      <c r="N51" s="20" t="n">
        <v>0.10104232</v>
      </c>
      <c r="O51" s="18" t="s">
        <v>182</v>
      </c>
      <c r="P51" s="20" t="s">
        <v>182</v>
      </c>
      <c r="Q51" s="18" t="n">
        <v>10.58118693</v>
      </c>
      <c r="R51" s="20" t="n">
        <v>0.61238781</v>
      </c>
      <c r="S51" s="18" t="n">
        <v>0</v>
      </c>
      <c r="T51" s="20" t="n">
        <v>0</v>
      </c>
      <c r="U51" s="18" t="n">
        <v>13.08446694</v>
      </c>
      <c r="V51" s="20" t="n">
        <v>1.45743604</v>
      </c>
    </row>
    <row r="52" spans="1:22">
      <c r="A52" s="15" t="s">
        <v>227</v>
      </c>
      <c r="B52" s="17" t="n">
        <v>5809</v>
      </c>
      <c r="C52" s="18">
        <f>(135.0/B52*100)</f>
        <v/>
      </c>
      <c r="D52" s="19" t="n">
        <v>5674</v>
      </c>
      <c r="E52" s="18" t="n">
        <v>11.96089336</v>
      </c>
      <c r="F52" s="20" t="n">
        <v>0.42622902</v>
      </c>
      <c r="G52" s="18" t="n">
        <v>29.45299817</v>
      </c>
      <c r="H52" s="20" t="n">
        <v>0.77530816</v>
      </c>
      <c r="I52" s="18" t="n">
        <v>41.51198922</v>
      </c>
      <c r="J52" s="20" t="n">
        <v>0.73204152</v>
      </c>
      <c r="K52" s="18" t="n">
        <v>11.13702791</v>
      </c>
      <c r="L52" s="20" t="n">
        <v>0.44260965</v>
      </c>
      <c r="M52" s="18" t="n">
        <v>0.34150622</v>
      </c>
      <c r="N52" s="20" t="n">
        <v>0.08867274</v>
      </c>
      <c r="O52" s="18" t="s">
        <v>182</v>
      </c>
      <c r="P52" s="20" t="s">
        <v>182</v>
      </c>
      <c r="Q52" s="18" t="n">
        <v>0</v>
      </c>
      <c r="R52" s="20" t="n">
        <v>0</v>
      </c>
      <c r="S52" s="18" t="n">
        <v>0</v>
      </c>
      <c r="T52" s="20" t="n">
        <v>0</v>
      </c>
      <c r="U52" s="18" t="n">
        <v>5.59558512</v>
      </c>
      <c r="V52" s="20" t="n">
        <v>0.5379361</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(577.0/B54*100)</f>
        <v/>
      </c>
      <c r="D54" s="19" t="n">
        <v>4163</v>
      </c>
      <c r="E54" s="18" t="n">
        <v>9.650484970000001</v>
      </c>
      <c r="F54" s="20" t="n">
        <v>0.51469667</v>
      </c>
      <c r="G54" s="18" t="n">
        <v>13.78436139</v>
      </c>
      <c r="H54" s="20" t="n">
        <v>0.66861351</v>
      </c>
      <c r="I54" s="18" t="n">
        <v>39.37795887</v>
      </c>
      <c r="J54" s="20" t="n">
        <v>0.85527203</v>
      </c>
      <c r="K54" s="18" t="n">
        <v>17.95229081</v>
      </c>
      <c r="L54" s="20" t="n">
        <v>0.75685974</v>
      </c>
      <c r="M54" s="18" t="n">
        <v>3.43929094</v>
      </c>
      <c r="N54" s="20" t="n">
        <v>0.33218031</v>
      </c>
      <c r="O54" s="18" t="s">
        <v>182</v>
      </c>
      <c r="P54" s="20" t="s">
        <v>182</v>
      </c>
      <c r="Q54" s="18" t="n">
        <v>0</v>
      </c>
      <c r="R54" s="20" t="n">
        <v>0</v>
      </c>
      <c r="S54" s="18" t="n">
        <v>0</v>
      </c>
      <c r="T54" s="20" t="n">
        <v>0</v>
      </c>
      <c r="U54" s="18" t="n">
        <v>15.79561301</v>
      </c>
      <c r="V54" s="20" t="n">
        <v>1.20640436</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9.472602800000001</v>
      </c>
      <c r="F56" s="20" t="n">
        <v>0.51222696</v>
      </c>
      <c r="G56" s="18" t="n">
        <v>35.75390534</v>
      </c>
      <c r="H56" s="20" t="n">
        <v>0.88595192</v>
      </c>
      <c r="I56" s="18" t="n">
        <v>44.38732552</v>
      </c>
      <c r="J56" s="20" t="n">
        <v>0.82627519</v>
      </c>
      <c r="K56" s="18" t="n">
        <v>8.17611056</v>
      </c>
      <c r="L56" s="20" t="n">
        <v>0.53930625</v>
      </c>
      <c r="M56" s="18" t="n">
        <v>0.86031267</v>
      </c>
      <c r="N56" s="20" t="n">
        <v>0.13753162</v>
      </c>
      <c r="O56" s="18" t="s">
        <v>182</v>
      </c>
      <c r="P56" s="20" t="s">
        <v>182</v>
      </c>
      <c r="Q56" s="18" t="n">
        <v>0</v>
      </c>
      <c r="R56" s="20" t="n">
        <v>0</v>
      </c>
      <c r="S56" s="18" t="n">
        <v>0</v>
      </c>
      <c r="T56" s="20" t="n">
        <v>0</v>
      </c>
      <c r="U56" s="18" t="n">
        <v>1.34974312</v>
      </c>
      <c r="V56" s="20" t="n">
        <v>0.25054564</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(292.0/B61*100)</f>
        <v/>
      </c>
      <c r="D61" s="19" t="n">
        <v>6233</v>
      </c>
      <c r="E61" s="18" t="n">
        <v>19.95322715</v>
      </c>
      <c r="F61" s="20" t="n">
        <v>0.63777967</v>
      </c>
      <c r="G61" s="18" t="n">
        <v>26.08420954</v>
      </c>
      <c r="H61" s="20" t="n">
        <v>0.7342213399999999</v>
      </c>
      <c r="I61" s="18" t="n">
        <v>34.54828736</v>
      </c>
      <c r="J61" s="20" t="n">
        <v>0.70616238</v>
      </c>
      <c r="K61" s="18" t="n">
        <v>12.67169814</v>
      </c>
      <c r="L61" s="20" t="n">
        <v>0.54991664</v>
      </c>
      <c r="M61" s="18" t="n">
        <v>1.11945913</v>
      </c>
      <c r="N61" s="20" t="n">
        <v>0.15946046</v>
      </c>
      <c r="O61" s="18" t="s">
        <v>182</v>
      </c>
      <c r="P61" s="20" t="s">
        <v>182</v>
      </c>
      <c r="Q61" s="18" t="n">
        <v>0</v>
      </c>
      <c r="R61" s="20" t="n">
        <v>0</v>
      </c>
      <c r="S61" s="18" t="n">
        <v>0</v>
      </c>
      <c r="T61" s="20" t="n">
        <v>0</v>
      </c>
      <c r="U61" s="18" t="n">
        <v>5.62311868</v>
      </c>
      <c r="V61" s="20" t="n">
        <v>0.6331765499999999</v>
      </c>
    </row>
    <row r="62" spans="1:22">
      <c r="A62" s="15" t="s">
        <v>237</v>
      </c>
      <c r="B62" s="17" t="n">
        <v>4476</v>
      </c>
      <c r="C62" s="18">
        <f>(5.0/B62*100)</f>
        <v/>
      </c>
      <c r="D62" s="19" t="n">
        <v>4471</v>
      </c>
      <c r="E62" s="18" t="n">
        <v>5.85801793</v>
      </c>
      <c r="F62" s="20" t="n">
        <v>0.35277769</v>
      </c>
      <c r="G62" s="18" t="n">
        <v>30.66630126</v>
      </c>
      <c r="H62" s="20" t="n">
        <v>0.64407784</v>
      </c>
      <c r="I62" s="18" t="n">
        <v>54.70194246</v>
      </c>
      <c r="J62" s="20" t="n">
        <v>0.76411575</v>
      </c>
      <c r="K62" s="18" t="n">
        <v>7.78667998</v>
      </c>
      <c r="L62" s="20" t="n">
        <v>0.38910134</v>
      </c>
      <c r="M62" s="18" t="n">
        <v>0.58527585</v>
      </c>
      <c r="N62" s="20" t="n">
        <v>0.13101018</v>
      </c>
      <c r="O62" s="18" t="s">
        <v>182</v>
      </c>
      <c r="P62" s="20" t="s">
        <v>182</v>
      </c>
      <c r="Q62" s="18" t="n">
        <v>0</v>
      </c>
      <c r="R62" s="20" t="n">
        <v>0</v>
      </c>
      <c r="S62" s="18" t="n">
        <v>0</v>
      </c>
      <c r="T62" s="20" t="n">
        <v>0</v>
      </c>
      <c r="U62" s="18" t="n">
        <v>0.40178252</v>
      </c>
      <c r="V62" s="20" t="n">
        <v>0.10341299</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(1072.0/B67*100)</f>
        <v/>
      </c>
      <c r="D67" s="19" t="n">
        <v>5899</v>
      </c>
      <c r="E67" s="18" t="n">
        <v>6.71221968</v>
      </c>
      <c r="F67" s="20" t="n">
        <v>0.34986147</v>
      </c>
      <c r="G67" s="18" t="n">
        <v>27.09617418</v>
      </c>
      <c r="H67" s="20" t="n">
        <v>0.64672187</v>
      </c>
      <c r="I67" s="18" t="n">
        <v>49.47265864</v>
      </c>
      <c r="J67" s="20" t="n">
        <v>0.80043515</v>
      </c>
      <c r="K67" s="18" t="n">
        <v>8.13565101</v>
      </c>
      <c r="L67" s="20" t="n">
        <v>0.41821372</v>
      </c>
      <c r="M67" s="18" t="n">
        <v>4.95936436</v>
      </c>
      <c r="N67" s="20" t="n">
        <v>0.40813256</v>
      </c>
      <c r="O67" s="18" t="s">
        <v>182</v>
      </c>
      <c r="P67" s="20" t="s">
        <v>182</v>
      </c>
      <c r="Q67" s="18" t="n">
        <v>0</v>
      </c>
      <c r="R67" s="20" t="n">
        <v>0</v>
      </c>
      <c r="S67" s="18" t="n">
        <v>0</v>
      </c>
      <c r="T67" s="20" t="n">
        <v>0</v>
      </c>
      <c r="U67" s="18" t="n">
        <v>3.62393213</v>
      </c>
      <c r="V67" s="20" t="n">
        <v>0.29489854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6.14483788</v>
      </c>
      <c r="F70" s="20" t="n">
        <v>0.42795282</v>
      </c>
      <c r="G70" s="18" t="n">
        <v>28.57853914</v>
      </c>
      <c r="H70" s="20" t="n">
        <v>0.66535331</v>
      </c>
      <c r="I70" s="18" t="n">
        <v>50.05298526</v>
      </c>
      <c r="J70" s="20" t="n">
        <v>0.75966525</v>
      </c>
      <c r="K70" s="18" t="n">
        <v>8.338554719999999</v>
      </c>
      <c r="L70" s="20" t="n">
        <v>0.38841757</v>
      </c>
      <c r="M70" s="18" t="n">
        <v>0.78554432</v>
      </c>
      <c r="N70" s="20" t="n">
        <v>0.1032537</v>
      </c>
      <c r="O70" s="18" t="s">
        <v>182</v>
      </c>
      <c r="P70" s="20" t="s">
        <v>182</v>
      </c>
      <c r="Q70" s="18" t="n">
        <v>0</v>
      </c>
      <c r="R70" s="20" t="n">
        <v>0</v>
      </c>
      <c r="S70" s="18" t="n">
        <v>0</v>
      </c>
      <c r="T70" s="20" t="n">
        <v>0</v>
      </c>
      <c r="U70" s="18" t="n">
        <v>6.09953869</v>
      </c>
      <c r="V70" s="20" t="n">
        <v>0.52766932</v>
      </c>
    </row>
    <row r="71" spans="1:22">
      <c r="A71" s="15" t="s">
        <v>246</v>
      </c>
      <c r="B71" s="17" t="n">
        <v>6115</v>
      </c>
      <c r="C71" s="18">
        <f>(132.0/B71*100)</f>
        <v/>
      </c>
      <c r="D71" s="19" t="n">
        <v>5983</v>
      </c>
      <c r="E71" s="18" t="n">
        <v>11.2560451</v>
      </c>
      <c r="F71" s="20" t="n">
        <v>0.44389169</v>
      </c>
      <c r="G71" s="18" t="n">
        <v>30.9559139</v>
      </c>
      <c r="H71" s="20" t="n">
        <v>0.60284467</v>
      </c>
      <c r="I71" s="18" t="n">
        <v>46.74511676</v>
      </c>
      <c r="J71" s="20" t="n">
        <v>0.67662905</v>
      </c>
      <c r="K71" s="18" t="n">
        <v>9.106453999999999</v>
      </c>
      <c r="L71" s="20" t="n">
        <v>0.3730125</v>
      </c>
      <c r="M71" s="18" t="n">
        <v>0.43960865</v>
      </c>
      <c r="N71" s="20" t="n">
        <v>0.07833616</v>
      </c>
      <c r="O71" s="18" t="s">
        <v>182</v>
      </c>
      <c r="P71" s="20" t="s">
        <v>182</v>
      </c>
      <c r="Q71" s="18" t="n">
        <v>0</v>
      </c>
      <c r="R71" s="20" t="n">
        <v>0</v>
      </c>
      <c r="S71" s="18" t="n">
        <v>0</v>
      </c>
      <c r="T71" s="20" t="n">
        <v>0</v>
      </c>
      <c r="U71" s="18" t="n">
        <v>1.49686158</v>
      </c>
      <c r="V71" s="20" t="n">
        <v>0.1272197</v>
      </c>
    </row>
    <row r="72" spans="1:22">
      <c r="A72" s="15" t="s">
        <v>247</v>
      </c>
      <c r="B72" s="17" t="n">
        <v>7708</v>
      </c>
      <c r="C72" s="18">
        <f>(9.0/B72*100)</f>
        <v/>
      </c>
      <c r="D72" s="19" t="n">
        <v>7699</v>
      </c>
      <c r="E72" s="18" t="n">
        <v>7.14989427</v>
      </c>
      <c r="F72" s="20" t="n">
        <v>0.32777179</v>
      </c>
      <c r="G72" s="18" t="n">
        <v>33.78520116</v>
      </c>
      <c r="H72" s="20" t="n">
        <v>0.66280834</v>
      </c>
      <c r="I72" s="18" t="n">
        <v>49.15659719</v>
      </c>
      <c r="J72" s="20" t="n">
        <v>0.67488938</v>
      </c>
      <c r="K72" s="18" t="n">
        <v>8.989786199999999</v>
      </c>
      <c r="L72" s="20" t="n">
        <v>0.33955956</v>
      </c>
      <c r="M72" s="18" t="n">
        <v>0.58568115</v>
      </c>
      <c r="N72" s="20" t="n">
        <v>0.09795208</v>
      </c>
      <c r="O72" s="18" t="s">
        <v>182</v>
      </c>
      <c r="P72" s="20" t="s">
        <v>182</v>
      </c>
      <c r="Q72" s="18" t="n">
        <v>0</v>
      </c>
      <c r="R72" s="20" t="n">
        <v>0</v>
      </c>
      <c r="S72" s="18" t="n">
        <v>0</v>
      </c>
      <c r="T72" s="20" t="n">
        <v>0</v>
      </c>
      <c r="U72" s="18" t="n">
        <v>0.33284004</v>
      </c>
      <c r="V72" s="20" t="n">
        <v>0.07051238</v>
      </c>
    </row>
    <row r="73" spans="1:22">
      <c r="A73" s="15" t="s">
        <v>248</v>
      </c>
      <c r="B73" s="17" t="n">
        <v>8249</v>
      </c>
      <c r="C73" s="18">
        <f>(279.0/B73*100)</f>
        <v/>
      </c>
      <c r="D73" s="19" t="n">
        <v>7970</v>
      </c>
      <c r="E73" s="18" t="n">
        <v>3.89419191</v>
      </c>
      <c r="F73" s="20" t="n">
        <v>0.28411995</v>
      </c>
      <c r="G73" s="18" t="n">
        <v>21.1725945</v>
      </c>
      <c r="H73" s="20" t="n">
        <v>0.62172881</v>
      </c>
      <c r="I73" s="18" t="n">
        <v>63.79301328</v>
      </c>
      <c r="J73" s="20" t="n">
        <v>0.70698827</v>
      </c>
      <c r="K73" s="18" t="n">
        <v>7.11762281</v>
      </c>
      <c r="L73" s="20" t="n">
        <v>0.40924068</v>
      </c>
      <c r="M73" s="18" t="n">
        <v>2.50010483</v>
      </c>
      <c r="N73" s="20" t="n">
        <v>0.25244572</v>
      </c>
      <c r="O73" s="18" t="s">
        <v>182</v>
      </c>
      <c r="P73" s="20" t="s">
        <v>182</v>
      </c>
      <c r="Q73" s="18" t="n">
        <v>0</v>
      </c>
      <c r="R73" s="20" t="n">
        <v>0</v>
      </c>
      <c r="S73" s="18" t="n">
        <v>0</v>
      </c>
      <c r="T73" s="20" t="n">
        <v>0</v>
      </c>
      <c r="U73" s="18" t="n">
        <v>1.52247266</v>
      </c>
      <c r="V73" s="20" t="n">
        <v>0.20033908</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(368.0/B77*100)</f>
        <v/>
      </c>
      <c r="D77" s="19" t="n">
        <v>5694</v>
      </c>
      <c r="E77" s="18" t="n">
        <v>6.92437046</v>
      </c>
      <c r="F77" s="20" t="n">
        <v>0.40768905</v>
      </c>
      <c r="G77" s="18" t="n">
        <v>18.25450599</v>
      </c>
      <c r="H77" s="20" t="n">
        <v>0.59805113</v>
      </c>
      <c r="I77" s="18" t="n">
        <v>38.50575382</v>
      </c>
      <c r="J77" s="20" t="n">
        <v>0.76159266</v>
      </c>
      <c r="K77" s="18" t="n">
        <v>10.99071532</v>
      </c>
      <c r="L77" s="20" t="n">
        <v>0.49091542</v>
      </c>
      <c r="M77" s="18" t="n">
        <v>1.00443101</v>
      </c>
      <c r="N77" s="20" t="n">
        <v>0.11930233</v>
      </c>
      <c r="O77" s="18" t="s">
        <v>182</v>
      </c>
      <c r="P77" s="20" t="s">
        <v>182</v>
      </c>
      <c r="Q77" s="18" t="n">
        <v>0</v>
      </c>
      <c r="R77" s="20" t="n">
        <v>0</v>
      </c>
      <c r="S77" s="18" t="n">
        <v>0</v>
      </c>
      <c r="T77" s="20" t="n">
        <v>0</v>
      </c>
      <c r="U77" s="18" t="n">
        <v>24.3202234</v>
      </c>
      <c r="V77" s="20" t="n">
        <v>1.04784562</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276</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87.90961167</v>
      </c>
      <c r="F7" s="20" t="n">
        <v>0.38020634</v>
      </c>
      <c r="G7" s="18" t="n">
        <v>4.85626218</v>
      </c>
      <c r="H7" s="20" t="n">
        <v>0.19778714</v>
      </c>
      <c r="I7" s="18" t="n">
        <v>4.13891546</v>
      </c>
      <c r="J7" s="20" t="n">
        <v>0.1986847</v>
      </c>
      <c r="K7" s="18" t="n">
        <v>0</v>
      </c>
      <c r="L7" s="20" t="n">
        <v>0</v>
      </c>
      <c r="M7" s="18" t="s">
        <v>182</v>
      </c>
      <c r="N7" s="20" t="s">
        <v>182</v>
      </c>
      <c r="O7" s="18" t="n">
        <v>0</v>
      </c>
      <c r="P7" s="20" t="n">
        <v>0</v>
      </c>
      <c r="Q7" s="18" t="n">
        <v>0</v>
      </c>
      <c r="R7" s="20" t="n">
        <v>0</v>
      </c>
      <c r="S7" s="18" t="n">
        <v>3.09521069</v>
      </c>
      <c r="T7" s="20" t="n">
        <v>0.24481674</v>
      </c>
    </row>
    <row r="8" spans="1:20">
      <c r="A8" s="15" t="s">
        <v>183</v>
      </c>
      <c r="B8" s="17" t="n">
        <v>7007</v>
      </c>
      <c r="C8" s="18">
        <f>(121.0/B8*100)</f>
        <v/>
      </c>
      <c r="D8" s="19" t="n">
        <v>6886</v>
      </c>
      <c r="E8" s="18" t="n">
        <v>94.35019315</v>
      </c>
      <c r="F8" s="20" t="n">
        <v>0.35355509</v>
      </c>
      <c r="G8" s="18" t="n">
        <v>1.57183878</v>
      </c>
      <c r="H8" s="20" t="n">
        <v>0.17393537</v>
      </c>
      <c r="I8" s="18" t="n">
        <v>1.42422137</v>
      </c>
      <c r="J8" s="20" t="n">
        <v>0.15455928</v>
      </c>
      <c r="K8" s="18" t="n">
        <v>0</v>
      </c>
      <c r="L8" s="20" t="n">
        <v>0</v>
      </c>
      <c r="M8" s="18" t="s">
        <v>182</v>
      </c>
      <c r="N8" s="20" t="s">
        <v>182</v>
      </c>
      <c r="O8" s="18" t="n">
        <v>0.48076987</v>
      </c>
      <c r="P8" s="20" t="n">
        <v>0.11842893</v>
      </c>
      <c r="Q8" s="18" t="n">
        <v>0</v>
      </c>
      <c r="R8" s="20" t="n">
        <v>0</v>
      </c>
      <c r="S8" s="18" t="n">
        <v>2.17297683</v>
      </c>
      <c r="T8" s="20" t="n">
        <v>0.25476228</v>
      </c>
    </row>
    <row r="9" spans="1:20">
      <c r="A9" s="15" t="s">
        <v>184</v>
      </c>
      <c r="B9" s="17" t="n">
        <v>9651</v>
      </c>
      <c r="C9" s="18">
        <f>(461.0/B9*100)</f>
        <v/>
      </c>
      <c r="D9" s="19" t="n">
        <v>9190</v>
      </c>
      <c r="E9" s="18" t="n">
        <v>86.31388579</v>
      </c>
      <c r="F9" s="20" t="n">
        <v>0.6061986</v>
      </c>
      <c r="G9" s="18" t="n">
        <v>3.54883771</v>
      </c>
      <c r="H9" s="20" t="n">
        <v>0.19366646</v>
      </c>
      <c r="I9" s="18" t="n">
        <v>3.63677661</v>
      </c>
      <c r="J9" s="20" t="n">
        <v>0.24422874</v>
      </c>
      <c r="K9" s="18" t="n">
        <v>0</v>
      </c>
      <c r="L9" s="20" t="n">
        <v>0</v>
      </c>
      <c r="M9" s="18" t="s">
        <v>182</v>
      </c>
      <c r="N9" s="20" t="s">
        <v>182</v>
      </c>
      <c r="O9" s="18" t="n">
        <v>3.12314946</v>
      </c>
      <c r="P9" s="20" t="n">
        <v>0.55873643</v>
      </c>
      <c r="Q9" s="18" t="n">
        <v>0</v>
      </c>
      <c r="R9" s="20" t="n">
        <v>0</v>
      </c>
      <c r="S9" s="18" t="n">
        <v>3.37735043</v>
      </c>
      <c r="T9" s="20" t="n">
        <v>0.3569487</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79.06649296000001</v>
      </c>
      <c r="F11" s="20" t="n">
        <v>0.6208066800000001</v>
      </c>
      <c r="G11" s="18" t="n">
        <v>3.92197109</v>
      </c>
      <c r="H11" s="20" t="n">
        <v>0.28160231</v>
      </c>
      <c r="I11" s="18" t="n">
        <v>14.01650957</v>
      </c>
      <c r="J11" s="20" t="n">
        <v>0.52573504</v>
      </c>
      <c r="K11" s="18" t="n">
        <v>0</v>
      </c>
      <c r="L11" s="20" t="n">
        <v>0</v>
      </c>
      <c r="M11" s="18" t="s">
        <v>182</v>
      </c>
      <c r="N11" s="20" t="s">
        <v>182</v>
      </c>
      <c r="O11" s="18" t="n">
        <v>0</v>
      </c>
      <c r="P11" s="20" t="n">
        <v>0</v>
      </c>
      <c r="Q11" s="18" t="n">
        <v>0</v>
      </c>
      <c r="R11" s="20" t="n">
        <v>0</v>
      </c>
      <c r="S11" s="18" t="n">
        <v>2.99502637</v>
      </c>
      <c r="T11" s="20" t="n">
        <v>0.31755492</v>
      </c>
    </row>
    <row r="12" spans="1:20">
      <c r="A12" s="15" t="s">
        <v>187</v>
      </c>
      <c r="B12" s="17" t="n">
        <v>6894</v>
      </c>
      <c r="C12" s="18">
        <f>(124.0/B12*100)</f>
        <v/>
      </c>
      <c r="D12" s="19" t="n">
        <v>6770</v>
      </c>
      <c r="E12" s="18" t="n">
        <v>85.56166957000001</v>
      </c>
      <c r="F12" s="20" t="n">
        <v>0.73408394</v>
      </c>
      <c r="G12" s="18" t="n">
        <v>3.68625789</v>
      </c>
      <c r="H12" s="20" t="n">
        <v>0.26953151</v>
      </c>
      <c r="I12" s="18" t="n">
        <v>5.72331738</v>
      </c>
      <c r="J12" s="20" t="n">
        <v>0.31755597</v>
      </c>
      <c r="K12" s="18" t="n">
        <v>0</v>
      </c>
      <c r="L12" s="20" t="n">
        <v>0</v>
      </c>
      <c r="M12" s="18" t="s">
        <v>182</v>
      </c>
      <c r="N12" s="20" t="s">
        <v>182</v>
      </c>
      <c r="O12" s="18" t="n">
        <v>2.3741744</v>
      </c>
      <c r="P12" s="20" t="n">
        <v>0.59797428</v>
      </c>
      <c r="Q12" s="18" t="n">
        <v>0</v>
      </c>
      <c r="R12" s="20" t="n">
        <v>0</v>
      </c>
      <c r="S12" s="18" t="n">
        <v>2.65458077</v>
      </c>
      <c r="T12" s="20" t="n">
        <v>0.32291124</v>
      </c>
    </row>
    <row r="13" spans="1:20">
      <c r="A13" s="15" t="s">
        <v>188</v>
      </c>
      <c r="B13" s="17" t="n">
        <v>7161</v>
      </c>
      <c r="C13" s="18">
        <f>(300.0/B13*100)</f>
        <v/>
      </c>
      <c r="D13" s="19" t="n">
        <v>6861</v>
      </c>
      <c r="E13" s="18" t="n">
        <v>89.83256086</v>
      </c>
      <c r="F13" s="20" t="n">
        <v>0.4872441</v>
      </c>
      <c r="G13" s="18" t="n">
        <v>1.99234486</v>
      </c>
      <c r="H13" s="20" t="n">
        <v>0.20556653</v>
      </c>
      <c r="I13" s="18" t="n">
        <v>1.3539892</v>
      </c>
      <c r="J13" s="20" t="n">
        <v>0.15845961</v>
      </c>
      <c r="K13" s="18" t="n">
        <v>0</v>
      </c>
      <c r="L13" s="20" t="n">
        <v>0</v>
      </c>
      <c r="M13" s="18" t="s">
        <v>182</v>
      </c>
      <c r="N13" s="20" t="s">
        <v>182</v>
      </c>
      <c r="O13" s="18" t="n">
        <v>4.18241901</v>
      </c>
      <c r="P13" s="20" t="n">
        <v>0.48047642</v>
      </c>
      <c r="Q13" s="18" t="n">
        <v>0</v>
      </c>
      <c r="R13" s="20" t="n">
        <v>0</v>
      </c>
      <c r="S13" s="18" t="n">
        <v>2.63868607</v>
      </c>
      <c r="T13" s="20" t="n">
        <v>0.27820413</v>
      </c>
    </row>
    <row r="14" spans="1:20">
      <c r="A14" s="15" t="s">
        <v>189</v>
      </c>
      <c r="B14" s="17" t="n">
        <v>5587</v>
      </c>
      <c r="C14" s="18">
        <f>(183.0/B14*100)</f>
        <v/>
      </c>
      <c r="D14" s="19" t="n">
        <v>5404</v>
      </c>
      <c r="E14" s="18" t="n">
        <v>90.88355581</v>
      </c>
      <c r="F14" s="20" t="n">
        <v>0.49579576</v>
      </c>
      <c r="G14" s="18" t="n">
        <v>3.43263235</v>
      </c>
      <c r="H14" s="20" t="n">
        <v>0.2800138</v>
      </c>
      <c r="I14" s="18" t="n">
        <v>4.54321136</v>
      </c>
      <c r="J14" s="20" t="n">
        <v>0.35828702</v>
      </c>
      <c r="K14" s="18" t="n">
        <v>0</v>
      </c>
      <c r="L14" s="20" t="n">
        <v>0</v>
      </c>
      <c r="M14" s="18" t="s">
        <v>182</v>
      </c>
      <c r="N14" s="20" t="s">
        <v>182</v>
      </c>
      <c r="O14" s="18" t="n">
        <v>0</v>
      </c>
      <c r="P14" s="20" t="n">
        <v>0</v>
      </c>
      <c r="Q14" s="18" t="n">
        <v>0</v>
      </c>
      <c r="R14" s="20" t="n">
        <v>0</v>
      </c>
      <c r="S14" s="18" t="n">
        <v>1.14060047</v>
      </c>
      <c r="T14" s="20" t="n">
        <v>0.19813677</v>
      </c>
    </row>
    <row r="15" spans="1:20">
      <c r="A15" s="15" t="s">
        <v>190</v>
      </c>
      <c r="B15" s="17" t="n">
        <v>5882</v>
      </c>
      <c r="C15" s="18">
        <f>(127.0/B15*100)</f>
        <v/>
      </c>
      <c r="D15" s="19" t="n">
        <v>5755</v>
      </c>
      <c r="E15" s="18" t="n">
        <v>94.77077135</v>
      </c>
      <c r="F15" s="20" t="n">
        <v>0.56129148</v>
      </c>
      <c r="G15" s="18" t="n">
        <v>1.3792932</v>
      </c>
      <c r="H15" s="20" t="n">
        <v>0.17566459</v>
      </c>
      <c r="I15" s="18" t="n">
        <v>0.98971505</v>
      </c>
      <c r="J15" s="20" t="n">
        <v>0.12051987</v>
      </c>
      <c r="K15" s="18" t="n">
        <v>0</v>
      </c>
      <c r="L15" s="20" t="n">
        <v>0</v>
      </c>
      <c r="M15" s="18" t="s">
        <v>182</v>
      </c>
      <c r="N15" s="20" t="s">
        <v>182</v>
      </c>
      <c r="O15" s="18" t="n">
        <v>1.02562574</v>
      </c>
      <c r="P15" s="20" t="n">
        <v>0.45962649</v>
      </c>
      <c r="Q15" s="18" t="n">
        <v>0</v>
      </c>
      <c r="R15" s="20" t="n">
        <v>0</v>
      </c>
      <c r="S15" s="18" t="n">
        <v>1.83459466</v>
      </c>
      <c r="T15" s="20" t="n">
        <v>0.2694426</v>
      </c>
    </row>
    <row r="16" spans="1:20">
      <c r="A16" s="15" t="s">
        <v>191</v>
      </c>
      <c r="B16" s="17" t="n">
        <v>6108</v>
      </c>
      <c r="C16" s="18">
        <f>(235.0/B16*100)</f>
        <v/>
      </c>
      <c r="D16" s="19" t="n">
        <v>5873</v>
      </c>
      <c r="E16" s="18" t="n">
        <v>88.10305117</v>
      </c>
      <c r="F16" s="20" t="n">
        <v>0.56573997</v>
      </c>
      <c r="G16" s="18" t="n">
        <v>2.73884642</v>
      </c>
      <c r="H16" s="20" t="n">
        <v>0.20982253</v>
      </c>
      <c r="I16" s="18" t="n">
        <v>4.86896071</v>
      </c>
      <c r="J16" s="20" t="n">
        <v>0.29239803</v>
      </c>
      <c r="K16" s="18" t="n">
        <v>0</v>
      </c>
      <c r="L16" s="20" t="n">
        <v>0</v>
      </c>
      <c r="M16" s="18" t="s">
        <v>182</v>
      </c>
      <c r="N16" s="20" t="s">
        <v>182</v>
      </c>
      <c r="O16" s="18" t="n">
        <v>0</v>
      </c>
      <c r="P16" s="20" t="n">
        <v>0</v>
      </c>
      <c r="Q16" s="18" t="n">
        <v>0</v>
      </c>
      <c r="R16" s="20" t="n">
        <v>0</v>
      </c>
      <c r="S16" s="18" t="n">
        <v>4.2891417</v>
      </c>
      <c r="T16" s="20" t="n">
        <v>0.45200772</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84.96186834</v>
      </c>
      <c r="F18" s="20" t="n">
        <v>0.9253959899999999</v>
      </c>
      <c r="G18" s="18" t="n">
        <v>5.92454574</v>
      </c>
      <c r="H18" s="20" t="n">
        <v>0.41521317</v>
      </c>
      <c r="I18" s="18" t="n">
        <v>5.1118705</v>
      </c>
      <c r="J18" s="20" t="n">
        <v>0.37276368</v>
      </c>
      <c r="K18" s="18" t="n">
        <v>0</v>
      </c>
      <c r="L18" s="20" t="n">
        <v>0</v>
      </c>
      <c r="M18" s="18" t="s">
        <v>182</v>
      </c>
      <c r="N18" s="20" t="s">
        <v>182</v>
      </c>
      <c r="O18" s="18" t="n">
        <v>0</v>
      </c>
      <c r="P18" s="20" t="n">
        <v>0</v>
      </c>
      <c r="Q18" s="18" t="n">
        <v>0</v>
      </c>
      <c r="R18" s="20" t="n">
        <v>0</v>
      </c>
      <c r="S18" s="18" t="n">
        <v>4.00171542</v>
      </c>
      <c r="T18" s="20" t="n">
        <v>0.50816326</v>
      </c>
    </row>
    <row r="19" spans="1:20">
      <c r="A19" s="15" t="s">
        <v>194</v>
      </c>
      <c r="B19" s="17" t="n">
        <v>5658</v>
      </c>
      <c r="C19" s="18">
        <f>(120.0/B19*100)</f>
        <v/>
      </c>
      <c r="D19" s="19" t="n">
        <v>5538</v>
      </c>
      <c r="E19" s="18" t="n">
        <v>86.52550655</v>
      </c>
      <c r="F19" s="20" t="n">
        <v>0.68942469</v>
      </c>
      <c r="G19" s="18" t="n">
        <v>4.97572071</v>
      </c>
      <c r="H19" s="20" t="n">
        <v>0.35307622</v>
      </c>
      <c r="I19" s="18" t="n">
        <v>6.03768</v>
      </c>
      <c r="J19" s="20" t="n">
        <v>0.35281719</v>
      </c>
      <c r="K19" s="18" t="n">
        <v>0</v>
      </c>
      <c r="L19" s="20" t="n">
        <v>0</v>
      </c>
      <c r="M19" s="18" t="s">
        <v>182</v>
      </c>
      <c r="N19" s="20" t="s">
        <v>182</v>
      </c>
      <c r="O19" s="18" t="n">
        <v>0</v>
      </c>
      <c r="P19" s="20" t="n">
        <v>0</v>
      </c>
      <c r="Q19" s="18" t="n">
        <v>0</v>
      </c>
      <c r="R19" s="20" t="n">
        <v>0</v>
      </c>
      <c r="S19" s="18" t="n">
        <v>2.46109275</v>
      </c>
      <c r="T19" s="20" t="n">
        <v>0.33742261</v>
      </c>
    </row>
    <row r="20" spans="1:20">
      <c r="A20" s="15" t="s">
        <v>195</v>
      </c>
      <c r="B20" s="17" t="n">
        <v>3371</v>
      </c>
      <c r="C20" s="18">
        <f>(81.0/B20*100)</f>
        <v/>
      </c>
      <c r="D20" s="19" t="n">
        <v>3290</v>
      </c>
      <c r="E20" s="18" t="n">
        <v>90.67063487999999</v>
      </c>
      <c r="F20" s="20" t="n">
        <v>0.55271381</v>
      </c>
      <c r="G20" s="18" t="n">
        <v>4.86774262</v>
      </c>
      <c r="H20" s="20" t="n">
        <v>0.41302038</v>
      </c>
      <c r="I20" s="18" t="n">
        <v>2.8353637</v>
      </c>
      <c r="J20" s="20" t="n">
        <v>0.31238882</v>
      </c>
      <c r="K20" s="18" t="n">
        <v>0</v>
      </c>
      <c r="L20" s="20" t="n">
        <v>0</v>
      </c>
      <c r="M20" s="18" t="s">
        <v>182</v>
      </c>
      <c r="N20" s="20" t="s">
        <v>182</v>
      </c>
      <c r="O20" s="18" t="n">
        <v>0</v>
      </c>
      <c r="P20" s="20" t="n">
        <v>0</v>
      </c>
      <c r="Q20" s="18" t="n">
        <v>0</v>
      </c>
      <c r="R20" s="20" t="n">
        <v>0</v>
      </c>
      <c r="S20" s="18" t="n">
        <v>1.6262588</v>
      </c>
      <c r="T20" s="20" t="n">
        <v>0.24314938</v>
      </c>
    </row>
    <row r="21" spans="1:20">
      <c r="A21" s="15" t="s">
        <v>196</v>
      </c>
      <c r="B21" s="17" t="n">
        <v>5741</v>
      </c>
      <c r="C21" s="18">
        <f>(72.0/B21*100)</f>
        <v/>
      </c>
      <c r="D21" s="19" t="n">
        <v>5669</v>
      </c>
      <c r="E21" s="18" t="n">
        <v>93.35800485</v>
      </c>
      <c r="F21" s="20" t="n">
        <v>0.31589145</v>
      </c>
      <c r="G21" s="18" t="n">
        <v>3.59087278</v>
      </c>
      <c r="H21" s="20" t="n">
        <v>0.21125625</v>
      </c>
      <c r="I21" s="18" t="n">
        <v>1.94899404</v>
      </c>
      <c r="J21" s="20" t="n">
        <v>0.17736128</v>
      </c>
      <c r="K21" s="18" t="n">
        <v>0</v>
      </c>
      <c r="L21" s="20" t="n">
        <v>0</v>
      </c>
      <c r="M21" s="18" t="s">
        <v>182</v>
      </c>
      <c r="N21" s="20" t="s">
        <v>182</v>
      </c>
      <c r="O21" s="18" t="n">
        <v>0</v>
      </c>
      <c r="P21" s="20" t="n">
        <v>0</v>
      </c>
      <c r="Q21" s="18" t="n">
        <v>0</v>
      </c>
      <c r="R21" s="20" t="n">
        <v>0</v>
      </c>
      <c r="S21" s="18" t="n">
        <v>1.10212833</v>
      </c>
      <c r="T21" s="20" t="n">
        <v>0.15979305</v>
      </c>
    </row>
    <row r="22" spans="1:20">
      <c r="A22" s="15" t="s">
        <v>197</v>
      </c>
      <c r="B22" s="17" t="n">
        <v>6598</v>
      </c>
      <c r="C22" s="18">
        <f>(93.0/B22*100)</f>
        <v/>
      </c>
      <c r="D22" s="19" t="n">
        <v>6505</v>
      </c>
      <c r="E22" s="18" t="n">
        <v>74.65534684000001</v>
      </c>
      <c r="F22" s="20" t="n">
        <v>1.34647086</v>
      </c>
      <c r="G22" s="18" t="n">
        <v>5.10979325</v>
      </c>
      <c r="H22" s="20" t="n">
        <v>0.62911742</v>
      </c>
      <c r="I22" s="18" t="n">
        <v>5.73117369</v>
      </c>
      <c r="J22" s="20" t="n">
        <v>0.56741138</v>
      </c>
      <c r="K22" s="18" t="n">
        <v>0</v>
      </c>
      <c r="L22" s="20" t="n">
        <v>0</v>
      </c>
      <c r="M22" s="18" t="s">
        <v>182</v>
      </c>
      <c r="N22" s="20" t="s">
        <v>182</v>
      </c>
      <c r="O22" s="18" t="n">
        <v>10.37230352</v>
      </c>
      <c r="P22" s="20" t="n">
        <v>1.33980924</v>
      </c>
      <c r="Q22" s="18" t="n">
        <v>0</v>
      </c>
      <c r="R22" s="20" t="n">
        <v>0</v>
      </c>
      <c r="S22" s="18" t="n">
        <v>4.13138271</v>
      </c>
      <c r="T22" s="20" t="n">
        <v>0.51878937</v>
      </c>
    </row>
    <row r="23" spans="1:20">
      <c r="A23" s="15" t="s">
        <v>198</v>
      </c>
      <c r="B23" s="17" t="n">
        <v>11583</v>
      </c>
      <c r="C23" s="18">
        <f>(499.0/B23*100)</f>
        <v/>
      </c>
      <c r="D23" s="19" t="n">
        <v>11084</v>
      </c>
      <c r="E23" s="18" t="n">
        <v>91.65428103000001</v>
      </c>
      <c r="F23" s="20" t="n">
        <v>0.44219881</v>
      </c>
      <c r="G23" s="18" t="n">
        <v>2.47221964</v>
      </c>
      <c r="H23" s="20" t="n">
        <v>0.22610562</v>
      </c>
      <c r="I23" s="18" t="n">
        <v>2.69811351</v>
      </c>
      <c r="J23" s="20" t="n">
        <v>0.20360323</v>
      </c>
      <c r="K23" s="18" t="n">
        <v>0</v>
      </c>
      <c r="L23" s="20" t="n">
        <v>0</v>
      </c>
      <c r="M23" s="18" t="s">
        <v>182</v>
      </c>
      <c r="N23" s="20" t="s">
        <v>182</v>
      </c>
      <c r="O23" s="18" t="n">
        <v>0</v>
      </c>
      <c r="P23" s="20" t="n">
        <v>0</v>
      </c>
      <c r="Q23" s="18" t="n">
        <v>0</v>
      </c>
      <c r="R23" s="20" t="n">
        <v>0</v>
      </c>
      <c r="S23" s="18" t="n">
        <v>3.17538583</v>
      </c>
      <c r="T23" s="20" t="n">
        <v>0.32389493</v>
      </c>
    </row>
    <row r="24" spans="1:20">
      <c r="A24" s="15" t="s">
        <v>199</v>
      </c>
      <c r="B24" s="17" t="n">
        <v>6647</v>
      </c>
      <c r="C24" s="18">
        <f>(13.0/B24*100)</f>
        <v/>
      </c>
      <c r="D24" s="19" t="n">
        <v>6634</v>
      </c>
      <c r="E24" s="18" t="n">
        <v>90.41583497000001</v>
      </c>
      <c r="F24" s="20" t="n">
        <v>0.42500174</v>
      </c>
      <c r="G24" s="18" t="n">
        <v>3.28212097</v>
      </c>
      <c r="H24" s="20" t="n">
        <v>0.22188127</v>
      </c>
      <c r="I24" s="18" t="n">
        <v>5.33379516</v>
      </c>
      <c r="J24" s="20" t="n">
        <v>0.29389804</v>
      </c>
      <c r="K24" s="18" t="n">
        <v>0</v>
      </c>
      <c r="L24" s="20" t="n">
        <v>0</v>
      </c>
      <c r="M24" s="18" t="s">
        <v>182</v>
      </c>
      <c r="N24" s="20" t="s">
        <v>182</v>
      </c>
      <c r="O24" s="18" t="n">
        <v>0</v>
      </c>
      <c r="P24" s="20" t="n">
        <v>0</v>
      </c>
      <c r="Q24" s="18" t="n">
        <v>0</v>
      </c>
      <c r="R24" s="20" t="n">
        <v>0</v>
      </c>
      <c r="S24" s="18" t="n">
        <v>0.96824891</v>
      </c>
      <c r="T24" s="20" t="n">
        <v>0.17419235</v>
      </c>
    </row>
    <row r="25" spans="1:20">
      <c r="A25" s="15" t="s">
        <v>200</v>
      </c>
      <c r="B25" s="17" t="n">
        <v>5581</v>
      </c>
      <c r="C25" s="18">
        <f>(28.0/B25*100)</f>
        <v/>
      </c>
      <c r="D25" s="19" t="n">
        <v>5553</v>
      </c>
      <c r="E25" s="18" t="n">
        <v>90.46530487</v>
      </c>
      <c r="F25" s="20" t="n">
        <v>0.56291813</v>
      </c>
      <c r="G25" s="18" t="n">
        <v>5.87430207</v>
      </c>
      <c r="H25" s="20" t="n">
        <v>0.4931562</v>
      </c>
      <c r="I25" s="18" t="n">
        <v>3.10271584</v>
      </c>
      <c r="J25" s="20" t="n">
        <v>0.2110823</v>
      </c>
      <c r="K25" s="18" t="n">
        <v>0</v>
      </c>
      <c r="L25" s="20" t="n">
        <v>0</v>
      </c>
      <c r="M25" s="18" t="s">
        <v>182</v>
      </c>
      <c r="N25" s="20" t="s">
        <v>182</v>
      </c>
      <c r="O25" s="18" t="n">
        <v>0</v>
      </c>
      <c r="P25" s="20" t="n">
        <v>0</v>
      </c>
      <c r="Q25" s="18" t="n">
        <v>0</v>
      </c>
      <c r="R25" s="20" t="n">
        <v>0</v>
      </c>
      <c r="S25" s="18" t="n">
        <v>0.55767721</v>
      </c>
      <c r="T25" s="20" t="n">
        <v>0.11748909</v>
      </c>
    </row>
    <row r="26" spans="1:20">
      <c r="A26" s="15" t="s">
        <v>201</v>
      </c>
      <c r="B26" s="17" t="n">
        <v>4869</v>
      </c>
      <c r="C26" s="18">
        <f>(95.0/B26*100)</f>
        <v/>
      </c>
      <c r="D26" s="19" t="n">
        <v>4774</v>
      </c>
      <c r="E26" s="18" t="n">
        <v>88.00791626</v>
      </c>
      <c r="F26" s="20" t="n">
        <v>0.55054598</v>
      </c>
      <c r="G26" s="18" t="n">
        <v>4.39031286</v>
      </c>
      <c r="H26" s="20" t="n">
        <v>0.278098</v>
      </c>
      <c r="I26" s="18" t="n">
        <v>5.98358675</v>
      </c>
      <c r="J26" s="20" t="n">
        <v>0.34834078</v>
      </c>
      <c r="K26" s="18" t="n">
        <v>0</v>
      </c>
      <c r="L26" s="20" t="n">
        <v>0</v>
      </c>
      <c r="M26" s="18" t="s">
        <v>182</v>
      </c>
      <c r="N26" s="20" t="s">
        <v>182</v>
      </c>
      <c r="O26" s="18" t="n">
        <v>0</v>
      </c>
      <c r="P26" s="20" t="n">
        <v>0</v>
      </c>
      <c r="Q26" s="18" t="n">
        <v>0</v>
      </c>
      <c r="R26" s="20" t="n">
        <v>0</v>
      </c>
      <c r="S26" s="18" t="n">
        <v>1.61818414</v>
      </c>
      <c r="T26" s="20" t="n">
        <v>0.21381119</v>
      </c>
    </row>
    <row r="27" spans="1:20">
      <c r="A27" s="15" t="s">
        <v>202</v>
      </c>
      <c r="B27" s="17" t="n">
        <v>5299</v>
      </c>
      <c r="C27" s="18">
        <f>(154.0/B27*100)</f>
        <v/>
      </c>
      <c r="D27" s="19" t="n">
        <v>5145</v>
      </c>
      <c r="E27" s="18" t="n">
        <v>84.76813473</v>
      </c>
      <c r="F27" s="20" t="n">
        <v>0.44866304</v>
      </c>
      <c r="G27" s="18" t="n">
        <v>3.9646066</v>
      </c>
      <c r="H27" s="20" t="n">
        <v>0.26318192</v>
      </c>
      <c r="I27" s="18" t="n">
        <v>6.36682962</v>
      </c>
      <c r="J27" s="20" t="n">
        <v>0.32255606</v>
      </c>
      <c r="K27" s="18" t="n">
        <v>0</v>
      </c>
      <c r="L27" s="20" t="n">
        <v>0</v>
      </c>
      <c r="M27" s="18" t="s">
        <v>182</v>
      </c>
      <c r="N27" s="20" t="s">
        <v>182</v>
      </c>
      <c r="O27" s="18" t="n">
        <v>0</v>
      </c>
      <c r="P27" s="20" t="n">
        <v>0</v>
      </c>
      <c r="Q27" s="18" t="n">
        <v>0</v>
      </c>
      <c r="R27" s="20" t="n">
        <v>0</v>
      </c>
      <c r="S27" s="18" t="n">
        <v>4.90042905</v>
      </c>
      <c r="T27" s="20" t="n">
        <v>0.26622621</v>
      </c>
    </row>
    <row r="28" spans="1:20">
      <c r="A28" s="15" t="s">
        <v>203</v>
      </c>
      <c r="B28" s="17" t="n">
        <v>7568</v>
      </c>
      <c r="C28" s="18">
        <f>(120.0/B28*100)</f>
        <v/>
      </c>
      <c r="D28" s="19" t="n">
        <v>7448</v>
      </c>
      <c r="E28" s="18" t="n">
        <v>67.08612187999999</v>
      </c>
      <c r="F28" s="20" t="n">
        <v>1.07221527</v>
      </c>
      <c r="G28" s="18" t="n">
        <v>8.44769623</v>
      </c>
      <c r="H28" s="20" t="n">
        <v>0.43027226</v>
      </c>
      <c r="I28" s="18" t="n">
        <v>22.83149452</v>
      </c>
      <c r="J28" s="20" t="n">
        <v>1.05366388</v>
      </c>
      <c r="K28" s="18" t="n">
        <v>0</v>
      </c>
      <c r="L28" s="20" t="n">
        <v>0</v>
      </c>
      <c r="M28" s="18" t="s">
        <v>182</v>
      </c>
      <c r="N28" s="20" t="s">
        <v>182</v>
      </c>
      <c r="O28" s="18" t="n">
        <v>0</v>
      </c>
      <c r="P28" s="20" t="n">
        <v>0</v>
      </c>
      <c r="Q28" s="18" t="n">
        <v>0</v>
      </c>
      <c r="R28" s="20" t="n">
        <v>0</v>
      </c>
      <c r="S28" s="18" t="n">
        <v>1.63468737</v>
      </c>
      <c r="T28" s="20" t="n">
        <v>0.16825136</v>
      </c>
    </row>
    <row r="29" spans="1:20">
      <c r="A29" s="15" t="s">
        <v>204</v>
      </c>
      <c r="B29" s="17" t="n">
        <v>5385</v>
      </c>
      <c r="C29" s="18">
        <f>(35.0/B29*100)</f>
        <v/>
      </c>
      <c r="D29" s="19" t="n">
        <v>5350</v>
      </c>
      <c r="E29" s="18" t="n">
        <v>93.76009980000001</v>
      </c>
      <c r="F29" s="20" t="n">
        <v>0.3979375</v>
      </c>
      <c r="G29" s="18" t="n">
        <v>1.64527278</v>
      </c>
      <c r="H29" s="20" t="n">
        <v>0.20303211</v>
      </c>
      <c r="I29" s="18" t="n">
        <v>0.8926966</v>
      </c>
      <c r="J29" s="20" t="n">
        <v>0.13063667</v>
      </c>
      <c r="K29" s="18" t="n">
        <v>0</v>
      </c>
      <c r="L29" s="20" t="n">
        <v>0</v>
      </c>
      <c r="M29" s="18" t="s">
        <v>182</v>
      </c>
      <c r="N29" s="20" t="s">
        <v>182</v>
      </c>
      <c r="O29" s="18" t="n">
        <v>2.76879651</v>
      </c>
      <c r="P29" s="20" t="n">
        <v>0.24146554</v>
      </c>
      <c r="Q29" s="18" t="n">
        <v>0</v>
      </c>
      <c r="R29" s="20" t="n">
        <v>0</v>
      </c>
      <c r="S29" s="18" t="n">
        <v>0.93313431</v>
      </c>
      <c r="T29" s="20" t="n">
        <v>0.16895231</v>
      </c>
    </row>
    <row r="30" spans="1:20">
      <c r="A30" s="15" t="s">
        <v>205</v>
      </c>
      <c r="B30" s="17" t="n">
        <v>4520</v>
      </c>
      <c r="C30" s="18">
        <f>(497.0/B30*100)</f>
        <v/>
      </c>
      <c r="D30" s="19" t="n">
        <v>4023</v>
      </c>
      <c r="E30" s="18" t="n">
        <v>88.22139396999999</v>
      </c>
      <c r="F30" s="20" t="n">
        <v>0.5271670000000001</v>
      </c>
      <c r="G30" s="18" t="n">
        <v>5.73072297</v>
      </c>
      <c r="H30" s="20" t="n">
        <v>0.37492904</v>
      </c>
      <c r="I30" s="18" t="n">
        <v>3.87096909</v>
      </c>
      <c r="J30" s="20" t="n">
        <v>0.32595085</v>
      </c>
      <c r="K30" s="18" t="n">
        <v>0</v>
      </c>
      <c r="L30" s="20" t="n">
        <v>0</v>
      </c>
      <c r="M30" s="18" t="s">
        <v>182</v>
      </c>
      <c r="N30" s="20" t="s">
        <v>182</v>
      </c>
      <c r="O30" s="18" t="n">
        <v>0</v>
      </c>
      <c r="P30" s="20" t="n">
        <v>0</v>
      </c>
      <c r="Q30" s="18" t="n">
        <v>0</v>
      </c>
      <c r="R30" s="20" t="n">
        <v>0</v>
      </c>
      <c r="S30" s="18" t="n">
        <v>2.17691397</v>
      </c>
      <c r="T30" s="20" t="n">
        <v>0.22699527</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90.50223080000001</v>
      </c>
      <c r="F32" s="20" t="n">
        <v>0.48969215</v>
      </c>
      <c r="G32" s="18" t="n">
        <v>3.89959502</v>
      </c>
      <c r="H32" s="20" t="n">
        <v>0.3403542</v>
      </c>
      <c r="I32" s="18" t="n">
        <v>4.29779429</v>
      </c>
      <c r="J32" s="20" t="n">
        <v>0.35193099</v>
      </c>
      <c r="K32" s="18" t="n">
        <v>0</v>
      </c>
      <c r="L32" s="20" t="n">
        <v>0</v>
      </c>
      <c r="M32" s="18" t="s">
        <v>182</v>
      </c>
      <c r="N32" s="20" t="s">
        <v>182</v>
      </c>
      <c r="O32" s="18" t="n">
        <v>0</v>
      </c>
      <c r="P32" s="20" t="n">
        <v>0</v>
      </c>
      <c r="Q32" s="18" t="n">
        <v>0</v>
      </c>
      <c r="R32" s="20" t="n">
        <v>0</v>
      </c>
      <c r="S32" s="18" t="n">
        <v>1.30037988</v>
      </c>
      <c r="T32" s="20" t="n">
        <v>0.17481186</v>
      </c>
    </row>
    <row r="33" spans="1:20">
      <c r="A33" s="15" t="s">
        <v>208</v>
      </c>
      <c r="B33" s="17" t="n">
        <v>7325</v>
      </c>
      <c r="C33" s="18">
        <f>(212.0/B33*100)</f>
        <v/>
      </c>
      <c r="D33" s="19" t="n">
        <v>7113</v>
      </c>
      <c r="E33" s="18" t="n">
        <v>90.62481176999999</v>
      </c>
      <c r="F33" s="20" t="n">
        <v>0.41208807</v>
      </c>
      <c r="G33" s="18" t="n">
        <v>2.86252687</v>
      </c>
      <c r="H33" s="20" t="n">
        <v>0.23077895</v>
      </c>
      <c r="I33" s="18" t="n">
        <v>4.35106282</v>
      </c>
      <c r="J33" s="20" t="n">
        <v>0.25948055</v>
      </c>
      <c r="K33" s="18" t="n">
        <v>0</v>
      </c>
      <c r="L33" s="20" t="n">
        <v>0</v>
      </c>
      <c r="M33" s="18" t="s">
        <v>182</v>
      </c>
      <c r="N33" s="20" t="s">
        <v>182</v>
      </c>
      <c r="O33" s="18" t="n">
        <v>0</v>
      </c>
      <c r="P33" s="20" t="n">
        <v>0</v>
      </c>
      <c r="Q33" s="18" t="n">
        <v>0</v>
      </c>
      <c r="R33" s="20" t="n">
        <v>0</v>
      </c>
      <c r="S33" s="18" t="n">
        <v>2.16159854</v>
      </c>
      <c r="T33" s="20" t="n">
        <v>0.25052196</v>
      </c>
    </row>
    <row r="34" spans="1:20">
      <c r="A34" s="15" t="s">
        <v>209</v>
      </c>
      <c r="B34" s="17" t="n">
        <v>6350</v>
      </c>
      <c r="C34" s="18">
        <f>(76.0/B34*100)</f>
        <v/>
      </c>
      <c r="D34" s="19" t="n">
        <v>6274</v>
      </c>
      <c r="E34" s="18" t="n">
        <v>84.83057191</v>
      </c>
      <c r="F34" s="20" t="n">
        <v>0.81870783</v>
      </c>
      <c r="G34" s="18" t="n">
        <v>3.84525658</v>
      </c>
      <c r="H34" s="20" t="n">
        <v>0.29859864</v>
      </c>
      <c r="I34" s="18" t="n">
        <v>4.74901345</v>
      </c>
      <c r="J34" s="20" t="n">
        <v>0.30756588</v>
      </c>
      <c r="K34" s="18" t="n">
        <v>0</v>
      </c>
      <c r="L34" s="20" t="n">
        <v>0</v>
      </c>
      <c r="M34" s="18" t="s">
        <v>182</v>
      </c>
      <c r="N34" s="20" t="s">
        <v>182</v>
      </c>
      <c r="O34" s="18" t="n">
        <v>2.57578264</v>
      </c>
      <c r="P34" s="20" t="n">
        <v>0.53468971</v>
      </c>
      <c r="Q34" s="18" t="n">
        <v>0</v>
      </c>
      <c r="R34" s="20" t="n">
        <v>0</v>
      </c>
      <c r="S34" s="18" t="n">
        <v>3.99937541</v>
      </c>
      <c r="T34" s="20" t="n">
        <v>0.44636344</v>
      </c>
    </row>
    <row r="35" spans="1:20">
      <c r="A35" s="15" t="s">
        <v>210</v>
      </c>
      <c r="B35" s="17" t="n">
        <v>6406</v>
      </c>
      <c r="C35" s="18">
        <f>(67.0/B35*100)</f>
        <v/>
      </c>
      <c r="D35" s="19" t="n">
        <v>6339</v>
      </c>
      <c r="E35" s="18" t="n">
        <v>91.77644308000001</v>
      </c>
      <c r="F35" s="20" t="n">
        <v>0.41245825</v>
      </c>
      <c r="G35" s="18" t="n">
        <v>2.59435163</v>
      </c>
      <c r="H35" s="20" t="n">
        <v>0.2209207</v>
      </c>
      <c r="I35" s="18" t="n">
        <v>2.8290507</v>
      </c>
      <c r="J35" s="20" t="n">
        <v>0.28545135</v>
      </c>
      <c r="K35" s="18" t="n">
        <v>0</v>
      </c>
      <c r="L35" s="20" t="n">
        <v>0</v>
      </c>
      <c r="M35" s="18" t="s">
        <v>182</v>
      </c>
      <c r="N35" s="20" t="s">
        <v>182</v>
      </c>
      <c r="O35" s="18" t="n">
        <v>1.03972429</v>
      </c>
      <c r="P35" s="20" t="n">
        <v>0.05690605</v>
      </c>
      <c r="Q35" s="18" t="n">
        <v>0</v>
      </c>
      <c r="R35" s="20" t="n">
        <v>0</v>
      </c>
      <c r="S35" s="18" t="n">
        <v>1.7604303</v>
      </c>
      <c r="T35" s="20" t="n">
        <v>0.17096035</v>
      </c>
    </row>
    <row r="36" spans="1:20">
      <c r="A36" s="15" t="s">
        <v>211</v>
      </c>
      <c r="B36" s="17" t="n">
        <v>6736</v>
      </c>
      <c r="C36" s="18">
        <f>(41.0/B36*100)</f>
        <v/>
      </c>
      <c r="D36" s="19" t="n">
        <v>6695</v>
      </c>
      <c r="E36" s="18" t="n">
        <v>93.6458045</v>
      </c>
      <c r="F36" s="20" t="n">
        <v>0.3660631</v>
      </c>
      <c r="G36" s="18" t="n">
        <v>2.2001352</v>
      </c>
      <c r="H36" s="20" t="n">
        <v>0.18210456</v>
      </c>
      <c r="I36" s="18" t="n">
        <v>2.63715365</v>
      </c>
      <c r="J36" s="20" t="n">
        <v>0.24636823</v>
      </c>
      <c r="K36" s="18" t="n">
        <v>0</v>
      </c>
      <c r="L36" s="20" t="n">
        <v>0</v>
      </c>
      <c r="M36" s="18" t="s">
        <v>182</v>
      </c>
      <c r="N36" s="20" t="s">
        <v>182</v>
      </c>
      <c r="O36" s="18" t="n">
        <v>0</v>
      </c>
      <c r="P36" s="20" t="n">
        <v>0</v>
      </c>
      <c r="Q36" s="18" t="n">
        <v>0</v>
      </c>
      <c r="R36" s="20" t="n">
        <v>0</v>
      </c>
      <c r="S36" s="18" t="n">
        <v>1.51690665</v>
      </c>
      <c r="T36" s="20" t="n">
        <v>0.1739783</v>
      </c>
    </row>
    <row r="37" spans="1:20">
      <c r="A37" s="15" t="s">
        <v>212</v>
      </c>
      <c r="B37" s="17" t="n">
        <v>5458</v>
      </c>
      <c r="C37" s="18">
        <f>(223.0/B37*100)</f>
        <v/>
      </c>
      <c r="D37" s="19" t="n">
        <v>5235</v>
      </c>
      <c r="E37" s="18" t="n">
        <v>92.64951913</v>
      </c>
      <c r="F37" s="20" t="n">
        <v>0.50751945</v>
      </c>
      <c r="G37" s="18" t="n">
        <v>1.94758672</v>
      </c>
      <c r="H37" s="20" t="n">
        <v>0.18008948</v>
      </c>
      <c r="I37" s="18" t="n">
        <v>1.85383612</v>
      </c>
      <c r="J37" s="20" t="n">
        <v>0.20661419</v>
      </c>
      <c r="K37" s="18" t="n">
        <v>0</v>
      </c>
      <c r="L37" s="20" t="n">
        <v>0</v>
      </c>
      <c r="M37" s="18" t="s">
        <v>182</v>
      </c>
      <c r="N37" s="20" t="s">
        <v>182</v>
      </c>
      <c r="O37" s="18" t="n">
        <v>0</v>
      </c>
      <c r="P37" s="20" t="n">
        <v>0</v>
      </c>
      <c r="Q37" s="18" t="n">
        <v>0</v>
      </c>
      <c r="R37" s="20" t="n">
        <v>0</v>
      </c>
      <c r="S37" s="18" t="n">
        <v>3.54905802</v>
      </c>
      <c r="T37" s="20" t="n">
        <v>0.41502256</v>
      </c>
    </row>
    <row r="38" spans="1:20">
      <c r="A38" s="15" t="s">
        <v>213</v>
      </c>
      <c r="B38" s="17" t="n">
        <v>5860</v>
      </c>
      <c r="C38" s="18">
        <f>(60.0/B38*100)</f>
        <v/>
      </c>
      <c r="D38" s="19" t="n">
        <v>5800</v>
      </c>
      <c r="E38" s="18" t="n">
        <v>93.35892756</v>
      </c>
      <c r="F38" s="20" t="n">
        <v>0.41091164</v>
      </c>
      <c r="G38" s="18" t="n">
        <v>1.62343538</v>
      </c>
      <c r="H38" s="20" t="n">
        <v>0.17775704</v>
      </c>
      <c r="I38" s="18" t="n">
        <v>2.03470323</v>
      </c>
      <c r="J38" s="20" t="n">
        <v>0.19975604</v>
      </c>
      <c r="K38" s="18" t="n">
        <v>0</v>
      </c>
      <c r="L38" s="20" t="n">
        <v>0</v>
      </c>
      <c r="M38" s="18" t="s">
        <v>182</v>
      </c>
      <c r="N38" s="20" t="s">
        <v>182</v>
      </c>
      <c r="O38" s="18" t="n">
        <v>0</v>
      </c>
      <c r="P38" s="20" t="n">
        <v>0</v>
      </c>
      <c r="Q38" s="18" t="n">
        <v>0</v>
      </c>
      <c r="R38" s="20" t="n">
        <v>0</v>
      </c>
      <c r="S38" s="18" t="n">
        <v>2.98293383</v>
      </c>
      <c r="T38" s="20" t="n">
        <v>0.32443828</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84.83202005</v>
      </c>
      <c r="F40" s="20" t="n">
        <v>0.51356198</v>
      </c>
      <c r="G40" s="18" t="n">
        <v>2.06240613</v>
      </c>
      <c r="H40" s="20" t="n">
        <v>0.22593683</v>
      </c>
      <c r="I40" s="18" t="n">
        <v>2.03628501</v>
      </c>
      <c r="J40" s="20" t="n">
        <v>0.19116604</v>
      </c>
      <c r="K40" s="18" t="n">
        <v>0</v>
      </c>
      <c r="L40" s="20" t="n">
        <v>0</v>
      </c>
      <c r="M40" s="18" t="s">
        <v>182</v>
      </c>
      <c r="N40" s="20" t="s">
        <v>182</v>
      </c>
      <c r="O40" s="18" t="n">
        <v>8.994221899999999</v>
      </c>
      <c r="P40" s="20" t="n">
        <v>0.20102874</v>
      </c>
      <c r="Q40" s="18" t="n">
        <v>0</v>
      </c>
      <c r="R40" s="20" t="n">
        <v>0</v>
      </c>
      <c r="S40" s="18" t="n">
        <v>2.07506691</v>
      </c>
      <c r="T40" s="20" t="n">
        <v>0.27977755</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66.95706364</v>
      </c>
      <c r="F46" s="20" t="n">
        <v>0.91789343</v>
      </c>
      <c r="G46" s="18" t="n">
        <v>3.77493037</v>
      </c>
      <c r="H46" s="20" t="n">
        <v>0.1761381</v>
      </c>
      <c r="I46" s="18" t="n">
        <v>6.75600178</v>
      </c>
      <c r="J46" s="20" t="n">
        <v>0.34673173</v>
      </c>
      <c r="K46" s="18" t="n">
        <v>0</v>
      </c>
      <c r="L46" s="20" t="n">
        <v>0</v>
      </c>
      <c r="M46" s="18" t="s">
        <v>182</v>
      </c>
      <c r="N46" s="20" t="s">
        <v>182</v>
      </c>
      <c r="O46" s="18" t="n">
        <v>0</v>
      </c>
      <c r="P46" s="20" t="n">
        <v>0</v>
      </c>
      <c r="Q46" s="18" t="n">
        <v>0</v>
      </c>
      <c r="R46" s="20" t="n">
        <v>0</v>
      </c>
      <c r="S46" s="18" t="n">
        <v>22.51200422</v>
      </c>
      <c r="T46" s="20" t="n">
        <v>0.99302924</v>
      </c>
    </row>
    <row r="47" spans="1:20">
      <c r="A47" s="15" t="s">
        <v>222</v>
      </c>
      <c r="B47" s="17" t="n">
        <v>5928</v>
      </c>
      <c r="C47" s="18">
        <f>(101.0/B47*100)</f>
        <v/>
      </c>
      <c r="D47" s="19" t="n">
        <v>5827</v>
      </c>
      <c r="E47" s="18" t="n">
        <v>82.99507204</v>
      </c>
      <c r="F47" s="20" t="n">
        <v>0.93605438</v>
      </c>
      <c r="G47" s="18" t="n">
        <v>3.33374879</v>
      </c>
      <c r="H47" s="20" t="n">
        <v>0.26966966</v>
      </c>
      <c r="I47" s="18" t="n">
        <v>5.08963938</v>
      </c>
      <c r="J47" s="20" t="n">
        <v>0.3187803</v>
      </c>
      <c r="K47" s="18" t="n">
        <v>0</v>
      </c>
      <c r="L47" s="20" t="n">
        <v>0</v>
      </c>
      <c r="M47" s="18" t="s">
        <v>182</v>
      </c>
      <c r="N47" s="20" t="s">
        <v>182</v>
      </c>
      <c r="O47" s="18" t="n">
        <v>0</v>
      </c>
      <c r="P47" s="20" t="n">
        <v>0</v>
      </c>
      <c r="Q47" s="18" t="n">
        <v>0</v>
      </c>
      <c r="R47" s="20" t="n">
        <v>0</v>
      </c>
      <c r="S47" s="18" t="n">
        <v>8.581539790000001</v>
      </c>
      <c r="T47" s="20" t="n">
        <v>0.83201388</v>
      </c>
    </row>
    <row r="48" spans="1:20">
      <c r="A48" s="15" t="s">
        <v>223</v>
      </c>
      <c r="B48" s="17" t="n">
        <v>9841</v>
      </c>
      <c r="C48" s="18">
        <f>(19.0/B48*100)</f>
        <v/>
      </c>
      <c r="D48" s="19" t="n">
        <v>9822</v>
      </c>
      <c r="E48" s="18" t="n">
        <v>79.92751149999999</v>
      </c>
      <c r="F48" s="20" t="n">
        <v>1.05340228</v>
      </c>
      <c r="G48" s="18" t="n">
        <v>11.72485099</v>
      </c>
      <c r="H48" s="20" t="n">
        <v>0.70901467</v>
      </c>
      <c r="I48" s="18" t="n">
        <v>7.0071064</v>
      </c>
      <c r="J48" s="20" t="n">
        <v>0.46893011</v>
      </c>
      <c r="K48" s="18" t="n">
        <v>0</v>
      </c>
      <c r="L48" s="20" t="n">
        <v>0</v>
      </c>
      <c r="M48" s="18" t="s">
        <v>182</v>
      </c>
      <c r="N48" s="20" t="s">
        <v>182</v>
      </c>
      <c r="O48" s="18" t="n">
        <v>0</v>
      </c>
      <c r="P48" s="20" t="n">
        <v>0</v>
      </c>
      <c r="Q48" s="18" t="n">
        <v>0</v>
      </c>
      <c r="R48" s="20" t="n">
        <v>0</v>
      </c>
      <c r="S48" s="18" t="n">
        <v>1.34053111</v>
      </c>
      <c r="T48" s="20" t="n">
        <v>0.37299801</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62.45315505</v>
      </c>
      <c r="F50" s="20" t="n">
        <v>1.00101847</v>
      </c>
      <c r="G50" s="18" t="n">
        <v>6.18080089</v>
      </c>
      <c r="H50" s="20" t="n">
        <v>0.30150187</v>
      </c>
      <c r="I50" s="18" t="n">
        <v>27.85581097</v>
      </c>
      <c r="J50" s="20" t="n">
        <v>0.90184394</v>
      </c>
      <c r="K50" s="18" t="n">
        <v>0</v>
      </c>
      <c r="L50" s="20" t="n">
        <v>0</v>
      </c>
      <c r="M50" s="18" t="s">
        <v>182</v>
      </c>
      <c r="N50" s="20" t="s">
        <v>182</v>
      </c>
      <c r="O50" s="18" t="n">
        <v>0</v>
      </c>
      <c r="P50" s="20" t="n">
        <v>0</v>
      </c>
      <c r="Q50" s="18" t="n">
        <v>0</v>
      </c>
      <c r="R50" s="20" t="n">
        <v>0</v>
      </c>
      <c r="S50" s="18" t="n">
        <v>3.5102331</v>
      </c>
      <c r="T50" s="20" t="n">
        <v>0.45288207</v>
      </c>
    </row>
    <row r="51" spans="1:20">
      <c r="A51" s="15" t="s">
        <v>226</v>
      </c>
      <c r="B51" s="17" t="n">
        <v>6866</v>
      </c>
      <c r="C51" s="18">
        <f>(115.0/B51*100)</f>
        <v/>
      </c>
      <c r="D51" s="19" t="n">
        <v>6751</v>
      </c>
      <c r="E51" s="18" t="n">
        <v>73.71886035999999</v>
      </c>
      <c r="F51" s="20" t="n">
        <v>1.16075455</v>
      </c>
      <c r="G51" s="18" t="n">
        <v>2.97231103</v>
      </c>
      <c r="H51" s="20" t="n">
        <v>0.2676031</v>
      </c>
      <c r="I51" s="18" t="n">
        <v>5.57631019</v>
      </c>
      <c r="J51" s="20" t="n">
        <v>0.35429928</v>
      </c>
      <c r="K51" s="18" t="n">
        <v>0</v>
      </c>
      <c r="L51" s="20" t="n">
        <v>0</v>
      </c>
      <c r="M51" s="18" t="s">
        <v>182</v>
      </c>
      <c r="N51" s="20" t="s">
        <v>182</v>
      </c>
      <c r="O51" s="18" t="n">
        <v>10.58020882</v>
      </c>
      <c r="P51" s="20" t="n">
        <v>0.61193897</v>
      </c>
      <c r="Q51" s="18" t="n">
        <v>0</v>
      </c>
      <c r="R51" s="20" t="n">
        <v>0</v>
      </c>
      <c r="S51" s="18" t="n">
        <v>7.1523096</v>
      </c>
      <c r="T51" s="20" t="n">
        <v>1.10423448</v>
      </c>
    </row>
    <row r="52" spans="1:20">
      <c r="A52" s="15" t="s">
        <v>227</v>
      </c>
      <c r="B52" s="17" t="n">
        <v>5809</v>
      </c>
      <c r="C52" s="18">
        <f>(115.0/B52*100)</f>
        <v/>
      </c>
      <c r="D52" s="19" t="n">
        <v>5694</v>
      </c>
      <c r="E52" s="18" t="n">
        <v>93.70576241000001</v>
      </c>
      <c r="F52" s="20" t="n">
        <v>0.47170196</v>
      </c>
      <c r="G52" s="18" t="n">
        <v>1.81763406</v>
      </c>
      <c r="H52" s="20" t="n">
        <v>0.1908964</v>
      </c>
      <c r="I52" s="18" t="n">
        <v>2.06655354</v>
      </c>
      <c r="J52" s="20" t="n">
        <v>0.20907348</v>
      </c>
      <c r="K52" s="18" t="n">
        <v>0</v>
      </c>
      <c r="L52" s="20" t="n">
        <v>0</v>
      </c>
      <c r="M52" s="18" t="s">
        <v>182</v>
      </c>
      <c r="N52" s="20" t="s">
        <v>182</v>
      </c>
      <c r="O52" s="18" t="n">
        <v>0</v>
      </c>
      <c r="P52" s="20" t="n">
        <v>0</v>
      </c>
      <c r="Q52" s="18" t="n">
        <v>0</v>
      </c>
      <c r="R52" s="20" t="n">
        <v>0</v>
      </c>
      <c r="S52" s="18" t="n">
        <v>2.41004998</v>
      </c>
      <c r="T52" s="20" t="n">
        <v>0.3478718</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62.16719008</v>
      </c>
      <c r="F54" s="20" t="n">
        <v>1.08488272</v>
      </c>
      <c r="G54" s="18" t="n">
        <v>6.88793456</v>
      </c>
      <c r="H54" s="20" t="n">
        <v>0.41718416</v>
      </c>
      <c r="I54" s="18" t="n">
        <v>22.08836334</v>
      </c>
      <c r="J54" s="20" t="n">
        <v>0.87708811</v>
      </c>
      <c r="K54" s="18" t="n">
        <v>0</v>
      </c>
      <c r="L54" s="20" t="n">
        <v>0</v>
      </c>
      <c r="M54" s="18" t="s">
        <v>182</v>
      </c>
      <c r="N54" s="20" t="s">
        <v>182</v>
      </c>
      <c r="O54" s="18" t="n">
        <v>0</v>
      </c>
      <c r="P54" s="20" t="n">
        <v>0</v>
      </c>
      <c r="Q54" s="18" t="n">
        <v>0</v>
      </c>
      <c r="R54" s="20" t="n">
        <v>0</v>
      </c>
      <c r="S54" s="18" t="n">
        <v>8.85651202</v>
      </c>
      <c r="T54" s="20" t="n">
        <v>0.75237798</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93.56143323000001</v>
      </c>
      <c r="F56" s="20" t="n">
        <v>0.42365939</v>
      </c>
      <c r="G56" s="18" t="n">
        <v>2.54992835</v>
      </c>
      <c r="H56" s="20" t="n">
        <v>0.23884483</v>
      </c>
      <c r="I56" s="18" t="n">
        <v>2.76539163</v>
      </c>
      <c r="J56" s="20" t="n">
        <v>0.23530423</v>
      </c>
      <c r="K56" s="18" t="n">
        <v>0</v>
      </c>
      <c r="L56" s="20" t="n">
        <v>0</v>
      </c>
      <c r="M56" s="18" t="s">
        <v>182</v>
      </c>
      <c r="N56" s="20" t="s">
        <v>182</v>
      </c>
      <c r="O56" s="18" t="n">
        <v>0</v>
      </c>
      <c r="P56" s="20" t="n">
        <v>0</v>
      </c>
      <c r="Q56" s="18" t="n">
        <v>0</v>
      </c>
      <c r="R56" s="20" t="n">
        <v>0</v>
      </c>
      <c r="S56" s="18" t="n">
        <v>1.12324678</v>
      </c>
      <c r="T56" s="20" t="n">
        <v>0.23191219</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90.43774472</v>
      </c>
      <c r="F61" s="20" t="n">
        <v>0.68036155</v>
      </c>
      <c r="G61" s="18" t="n">
        <v>3.65005938</v>
      </c>
      <c r="H61" s="20" t="n">
        <v>0.28585353</v>
      </c>
      <c r="I61" s="18" t="n">
        <v>2.74575602</v>
      </c>
      <c r="J61" s="20" t="n">
        <v>0.24954121</v>
      </c>
      <c r="K61" s="18" t="n">
        <v>0</v>
      </c>
      <c r="L61" s="20" t="n">
        <v>0</v>
      </c>
      <c r="M61" s="18" t="s">
        <v>182</v>
      </c>
      <c r="N61" s="20" t="s">
        <v>182</v>
      </c>
      <c r="O61" s="18" t="n">
        <v>0</v>
      </c>
      <c r="P61" s="20" t="n">
        <v>0</v>
      </c>
      <c r="Q61" s="18" t="n">
        <v>0</v>
      </c>
      <c r="R61" s="20" t="n">
        <v>0</v>
      </c>
      <c r="S61" s="18" t="n">
        <v>3.16643988</v>
      </c>
      <c r="T61" s="20" t="n">
        <v>0.53395368</v>
      </c>
    </row>
    <row r="62" spans="1:20">
      <c r="A62" s="15" t="s">
        <v>237</v>
      </c>
      <c r="B62" s="17" t="n">
        <v>4476</v>
      </c>
      <c r="C62" s="18">
        <f>(5.0/B62*100)</f>
        <v/>
      </c>
      <c r="D62" s="19" t="n">
        <v>4471</v>
      </c>
      <c r="E62" s="18" t="n">
        <v>93.95530816</v>
      </c>
      <c r="F62" s="20" t="n">
        <v>0.31110919</v>
      </c>
      <c r="G62" s="18" t="n">
        <v>2.84297765</v>
      </c>
      <c r="H62" s="20" t="n">
        <v>0.23220852</v>
      </c>
      <c r="I62" s="18" t="n">
        <v>2.88794211</v>
      </c>
      <c r="J62" s="20" t="n">
        <v>0.22173345</v>
      </c>
      <c r="K62" s="18" t="n">
        <v>0</v>
      </c>
      <c r="L62" s="20" t="n">
        <v>0</v>
      </c>
      <c r="M62" s="18" t="s">
        <v>182</v>
      </c>
      <c r="N62" s="20" t="s">
        <v>182</v>
      </c>
      <c r="O62" s="18" t="n">
        <v>0</v>
      </c>
      <c r="P62" s="20" t="n">
        <v>0</v>
      </c>
      <c r="Q62" s="18" t="n">
        <v>0</v>
      </c>
      <c r="R62" s="20" t="n">
        <v>0</v>
      </c>
      <c r="S62" s="18" t="n">
        <v>0.31377209</v>
      </c>
      <c r="T62" s="20" t="n">
        <v>0.07744274</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56.90284202</v>
      </c>
      <c r="F67" s="20" t="n">
        <v>1.02960244</v>
      </c>
      <c r="G67" s="18" t="n">
        <v>9.41434138</v>
      </c>
      <c r="H67" s="20" t="n">
        <v>0.40220636</v>
      </c>
      <c r="I67" s="18" t="n">
        <v>32.41803152</v>
      </c>
      <c r="J67" s="20" t="n">
        <v>1.01096973</v>
      </c>
      <c r="K67" s="18" t="n">
        <v>0</v>
      </c>
      <c r="L67" s="20" t="n">
        <v>0</v>
      </c>
      <c r="M67" s="18" t="s">
        <v>182</v>
      </c>
      <c r="N67" s="20" t="s">
        <v>182</v>
      </c>
      <c r="O67" s="18" t="n">
        <v>0</v>
      </c>
      <c r="P67" s="20" t="n">
        <v>0</v>
      </c>
      <c r="Q67" s="18" t="n">
        <v>0</v>
      </c>
      <c r="R67" s="20" t="n">
        <v>0</v>
      </c>
      <c r="S67" s="18" t="n">
        <v>1.26478508</v>
      </c>
      <c r="T67" s="20" t="n">
        <v>0.1597684</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86.9147552</v>
      </c>
      <c r="F70" s="20" t="n">
        <v>0.57155584</v>
      </c>
      <c r="G70" s="18" t="n">
        <v>4.1622309</v>
      </c>
      <c r="H70" s="20" t="n">
        <v>0.33511707</v>
      </c>
      <c r="I70" s="18" t="n">
        <v>5.89243878</v>
      </c>
      <c r="J70" s="20" t="n">
        <v>0.36395034</v>
      </c>
      <c r="K70" s="18" t="n">
        <v>0</v>
      </c>
      <c r="L70" s="20" t="n">
        <v>0</v>
      </c>
      <c r="M70" s="18" t="s">
        <v>182</v>
      </c>
      <c r="N70" s="20" t="s">
        <v>182</v>
      </c>
      <c r="O70" s="18" t="n">
        <v>0</v>
      </c>
      <c r="P70" s="20" t="n">
        <v>0</v>
      </c>
      <c r="Q70" s="18" t="n">
        <v>0</v>
      </c>
      <c r="R70" s="20" t="n">
        <v>0</v>
      </c>
      <c r="S70" s="18" t="n">
        <v>3.03057513</v>
      </c>
      <c r="T70" s="20" t="n">
        <v>0.42877647</v>
      </c>
    </row>
    <row r="71" spans="1:20">
      <c r="A71" s="15" t="s">
        <v>246</v>
      </c>
      <c r="B71" s="17" t="n">
        <v>6115</v>
      </c>
      <c r="C71" s="18">
        <f>(105.0/B71*100)</f>
        <v/>
      </c>
      <c r="D71" s="19" t="n">
        <v>6010</v>
      </c>
      <c r="E71" s="18" t="n">
        <v>93.45733522</v>
      </c>
      <c r="F71" s="20" t="n">
        <v>0.29126504</v>
      </c>
      <c r="G71" s="18" t="n">
        <v>2.49309987</v>
      </c>
      <c r="H71" s="20" t="n">
        <v>0.22694656</v>
      </c>
      <c r="I71" s="18" t="n">
        <v>3.29129767</v>
      </c>
      <c r="J71" s="20" t="n">
        <v>0.20865578</v>
      </c>
      <c r="K71" s="18" t="n">
        <v>0</v>
      </c>
      <c r="L71" s="20" t="n">
        <v>0</v>
      </c>
      <c r="M71" s="18" t="s">
        <v>182</v>
      </c>
      <c r="N71" s="20" t="s">
        <v>182</v>
      </c>
      <c r="O71" s="18" t="n">
        <v>0</v>
      </c>
      <c r="P71" s="20" t="n">
        <v>0</v>
      </c>
      <c r="Q71" s="18" t="n">
        <v>0</v>
      </c>
      <c r="R71" s="20" t="n">
        <v>0</v>
      </c>
      <c r="S71" s="18" t="n">
        <v>0.75826723</v>
      </c>
      <c r="T71" s="20" t="n">
        <v>0.11224853</v>
      </c>
    </row>
    <row r="72" spans="1:20">
      <c r="A72" s="15" t="s">
        <v>247</v>
      </c>
      <c r="B72" s="17" t="n">
        <v>7708</v>
      </c>
      <c r="C72" s="18">
        <f>(8.0/B72*100)</f>
        <v/>
      </c>
      <c r="D72" s="19" t="n">
        <v>7700</v>
      </c>
      <c r="E72" s="18" t="n">
        <v>80.78894407</v>
      </c>
      <c r="F72" s="20" t="n">
        <v>0.55955753</v>
      </c>
      <c r="G72" s="18" t="n">
        <v>6.21011785</v>
      </c>
      <c r="H72" s="20" t="n">
        <v>0.29201905</v>
      </c>
      <c r="I72" s="18" t="n">
        <v>12.49440856</v>
      </c>
      <c r="J72" s="20" t="n">
        <v>0.46030256</v>
      </c>
      <c r="K72" s="18" t="n">
        <v>0</v>
      </c>
      <c r="L72" s="20" t="n">
        <v>0</v>
      </c>
      <c r="M72" s="18" t="s">
        <v>182</v>
      </c>
      <c r="N72" s="20" t="s">
        <v>182</v>
      </c>
      <c r="O72" s="18" t="n">
        <v>0</v>
      </c>
      <c r="P72" s="20" t="n">
        <v>0</v>
      </c>
      <c r="Q72" s="18" t="n">
        <v>0</v>
      </c>
      <c r="R72" s="20" t="n">
        <v>0</v>
      </c>
      <c r="S72" s="18" t="n">
        <v>0.50652951</v>
      </c>
      <c r="T72" s="20" t="n">
        <v>0.08310550999999999</v>
      </c>
    </row>
    <row r="73" spans="1:20">
      <c r="A73" s="15" t="s">
        <v>248</v>
      </c>
      <c r="B73" s="17" t="n">
        <v>8249</v>
      </c>
      <c r="C73" s="18">
        <f>(222.0/B73*100)</f>
        <v/>
      </c>
      <c r="D73" s="19" t="n">
        <v>8027</v>
      </c>
      <c r="E73" s="18" t="n">
        <v>87.94678986</v>
      </c>
      <c r="F73" s="20" t="n">
        <v>0.644643</v>
      </c>
      <c r="G73" s="18" t="n">
        <v>5.40270138</v>
      </c>
      <c r="H73" s="20" t="n">
        <v>0.36088547</v>
      </c>
      <c r="I73" s="18" t="n">
        <v>5.35916841</v>
      </c>
      <c r="J73" s="20" t="n">
        <v>0.41856762</v>
      </c>
      <c r="K73" s="18" t="n">
        <v>0</v>
      </c>
      <c r="L73" s="20" t="n">
        <v>0</v>
      </c>
      <c r="M73" s="18" t="s">
        <v>182</v>
      </c>
      <c r="N73" s="20" t="s">
        <v>182</v>
      </c>
      <c r="O73" s="18" t="n">
        <v>0</v>
      </c>
      <c r="P73" s="20" t="n">
        <v>0</v>
      </c>
      <c r="Q73" s="18" t="n">
        <v>0</v>
      </c>
      <c r="R73" s="20" t="n">
        <v>0</v>
      </c>
      <c r="S73" s="18" t="n">
        <v>1.29134034</v>
      </c>
      <c r="T73" s="20" t="n">
        <v>0.14640582</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80.93348512</v>
      </c>
      <c r="F77" s="20" t="n">
        <v>0.75420537</v>
      </c>
      <c r="G77" s="18" t="n">
        <v>4.52140485</v>
      </c>
      <c r="H77" s="20" t="n">
        <v>0.29794385</v>
      </c>
      <c r="I77" s="18" t="n">
        <v>6.60293925</v>
      </c>
      <c r="J77" s="20" t="n">
        <v>0.38759331</v>
      </c>
      <c r="K77" s="18" t="n">
        <v>0</v>
      </c>
      <c r="L77" s="20" t="n">
        <v>0</v>
      </c>
      <c r="M77" s="18" t="s">
        <v>182</v>
      </c>
      <c r="N77" s="20" t="s">
        <v>182</v>
      </c>
      <c r="O77" s="18" t="n">
        <v>0</v>
      </c>
      <c r="P77" s="20" t="n">
        <v>0</v>
      </c>
      <c r="Q77" s="18" t="n">
        <v>0</v>
      </c>
      <c r="R77" s="20" t="n">
        <v>0</v>
      </c>
      <c r="S77" s="18" t="n">
        <v>7.94217077</v>
      </c>
      <c r="T77" s="20" t="n">
        <v>0.64826657</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xl/worksheets/sheet80.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371</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(1793.0/B7*100)</f>
        <v/>
      </c>
      <c r="D7" s="19" t="n">
        <v>12737</v>
      </c>
      <c r="E7" s="18" t="n">
        <v>17.94259263</v>
      </c>
      <c r="F7" s="20" t="n">
        <v>0.45906155</v>
      </c>
      <c r="G7" s="18" t="n">
        <v>23.80453317</v>
      </c>
      <c r="H7" s="20" t="n">
        <v>0.4304501</v>
      </c>
      <c r="I7" s="18" t="n">
        <v>30.2050102</v>
      </c>
      <c r="J7" s="20" t="n">
        <v>0.60989754</v>
      </c>
      <c r="K7" s="18" t="n">
        <v>14.58002042</v>
      </c>
      <c r="L7" s="20" t="n">
        <v>0.37479886</v>
      </c>
      <c r="M7" s="18" t="n">
        <v>0.71060976</v>
      </c>
      <c r="N7" s="20" t="n">
        <v>0.09280918000000001</v>
      </c>
      <c r="O7" s="18" t="s">
        <v>182</v>
      </c>
      <c r="P7" s="20" t="s">
        <v>182</v>
      </c>
      <c r="Q7" s="18" t="n">
        <v>0</v>
      </c>
      <c r="R7" s="20" t="n">
        <v>0</v>
      </c>
      <c r="S7" s="18" t="n">
        <v>0</v>
      </c>
      <c r="T7" s="20" t="n">
        <v>0</v>
      </c>
      <c r="U7" s="18" t="n">
        <v>12.75723382</v>
      </c>
      <c r="V7" s="20" t="n">
        <v>0.67393535</v>
      </c>
    </row>
    <row r="8" spans="1:22">
      <c r="A8" s="15" t="s">
        <v>183</v>
      </c>
      <c r="B8" s="17" t="n">
        <v>7007</v>
      </c>
      <c r="C8" s="18">
        <f>(306.0/B8*100)</f>
        <v/>
      </c>
      <c r="D8" s="19" t="n">
        <v>6701</v>
      </c>
      <c r="E8" s="18" t="n">
        <v>35.57489163</v>
      </c>
      <c r="F8" s="20" t="n">
        <v>1.05277754</v>
      </c>
      <c r="G8" s="18" t="n">
        <v>18.97810373</v>
      </c>
      <c r="H8" s="20" t="n">
        <v>0.58976029</v>
      </c>
      <c r="I8" s="18" t="n">
        <v>20.49706261</v>
      </c>
      <c r="J8" s="20" t="n">
        <v>0.63037236</v>
      </c>
      <c r="K8" s="18" t="n">
        <v>16.64785365</v>
      </c>
      <c r="L8" s="20" t="n">
        <v>0.60007776</v>
      </c>
      <c r="M8" s="18" t="n">
        <v>0.39287574</v>
      </c>
      <c r="N8" s="20" t="n">
        <v>0.10294733</v>
      </c>
      <c r="O8" s="18" t="s">
        <v>182</v>
      </c>
      <c r="P8" s="20" t="s">
        <v>182</v>
      </c>
      <c r="Q8" s="18" t="n">
        <v>0.49309799</v>
      </c>
      <c r="R8" s="20" t="n">
        <v>0.12136471</v>
      </c>
      <c r="S8" s="18" t="n">
        <v>0</v>
      </c>
      <c r="T8" s="20" t="n">
        <v>0</v>
      </c>
      <c r="U8" s="18" t="n">
        <v>7.41611463</v>
      </c>
      <c r="V8" s="20" t="n">
        <v>0.52104372</v>
      </c>
    </row>
    <row r="9" spans="1:22">
      <c r="A9" s="15" t="s">
        <v>184</v>
      </c>
      <c r="B9" s="17" t="n">
        <v>9651</v>
      </c>
      <c r="C9" s="18">
        <f>(709.0/B9*100)</f>
        <v/>
      </c>
      <c r="D9" s="19" t="n">
        <v>8942</v>
      </c>
      <c r="E9" s="18" t="n">
        <v>19.09364504</v>
      </c>
      <c r="F9" s="20" t="n">
        <v>0.4955736</v>
      </c>
      <c r="G9" s="18" t="n">
        <v>24.56280583</v>
      </c>
      <c r="H9" s="20" t="n">
        <v>0.58038479</v>
      </c>
      <c r="I9" s="18" t="n">
        <v>30.08578695</v>
      </c>
      <c r="J9" s="20" t="n">
        <v>0.63812778</v>
      </c>
      <c r="K9" s="18" t="n">
        <v>14.13688076</v>
      </c>
      <c r="L9" s="20" t="n">
        <v>0.47547768</v>
      </c>
      <c r="M9" s="18" t="n">
        <v>0.05110713</v>
      </c>
      <c r="N9" s="20" t="n">
        <v>0.02032728</v>
      </c>
      <c r="O9" s="18" t="s">
        <v>182</v>
      </c>
      <c r="P9" s="20" t="s">
        <v>182</v>
      </c>
      <c r="Q9" s="18" t="n">
        <v>3.22068134</v>
      </c>
      <c r="R9" s="20" t="n">
        <v>0.57486064</v>
      </c>
      <c r="S9" s="18" t="n">
        <v>0</v>
      </c>
      <c r="T9" s="20" t="n">
        <v>0</v>
      </c>
      <c r="U9" s="18" t="n">
        <v>8.84909294</v>
      </c>
      <c r="V9" s="20" t="n">
        <v>0.5484756200000001</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(192.0/B11*100)</f>
        <v/>
      </c>
      <c r="D11" s="19" t="n">
        <v>6861</v>
      </c>
      <c r="E11" s="18" t="n">
        <v>13.74904088</v>
      </c>
      <c r="F11" s="20" t="n">
        <v>0.51245178</v>
      </c>
      <c r="G11" s="18" t="n">
        <v>23.52593292</v>
      </c>
      <c r="H11" s="20" t="n">
        <v>0.6815936500000001</v>
      </c>
      <c r="I11" s="18" t="n">
        <v>35.40595904</v>
      </c>
      <c r="J11" s="20" t="n">
        <v>0.8019174999999999</v>
      </c>
      <c r="K11" s="18" t="n">
        <v>14.93663915</v>
      </c>
      <c r="L11" s="20" t="n">
        <v>0.55398941</v>
      </c>
      <c r="M11" s="18" t="n">
        <v>0.51790672</v>
      </c>
      <c r="N11" s="20" t="n">
        <v>0.12535602</v>
      </c>
      <c r="O11" s="18" t="s">
        <v>182</v>
      </c>
      <c r="P11" s="20" t="s">
        <v>182</v>
      </c>
      <c r="Q11" s="18" t="n">
        <v>0</v>
      </c>
      <c r="R11" s="20" t="n">
        <v>0</v>
      </c>
      <c r="S11" s="18" t="n">
        <v>0</v>
      </c>
      <c r="T11" s="20" t="n">
        <v>0</v>
      </c>
      <c r="U11" s="18" t="n">
        <v>11.8645213</v>
      </c>
      <c r="V11" s="20" t="n">
        <v>1.02442565</v>
      </c>
    </row>
    <row r="12" spans="1:22">
      <c r="A12" s="15" t="s">
        <v>187</v>
      </c>
      <c r="B12" s="17" t="n">
        <v>6894</v>
      </c>
      <c r="C12" s="18">
        <f>(129.0/B12*100)</f>
        <v/>
      </c>
      <c r="D12" s="19" t="n">
        <v>6765</v>
      </c>
      <c r="E12" s="18" t="n">
        <v>15.47594895</v>
      </c>
      <c r="F12" s="20" t="n">
        <v>0.50308481</v>
      </c>
      <c r="G12" s="18" t="n">
        <v>25.02360758</v>
      </c>
      <c r="H12" s="20" t="n">
        <v>0.63357866</v>
      </c>
      <c r="I12" s="18" t="n">
        <v>32.33760853</v>
      </c>
      <c r="J12" s="20" t="n">
        <v>0.76748063</v>
      </c>
      <c r="K12" s="18" t="n">
        <v>18.32058488</v>
      </c>
      <c r="L12" s="20" t="n">
        <v>0.60608849</v>
      </c>
      <c r="M12" s="18" t="n">
        <v>0.27953785</v>
      </c>
      <c r="N12" s="20" t="n">
        <v>0.06469403</v>
      </c>
      <c r="O12" s="18" t="s">
        <v>182</v>
      </c>
      <c r="P12" s="20" t="s">
        <v>182</v>
      </c>
      <c r="Q12" s="18" t="n">
        <v>2.37613269</v>
      </c>
      <c r="R12" s="20" t="n">
        <v>0.59846797</v>
      </c>
      <c r="S12" s="18" t="n">
        <v>0</v>
      </c>
      <c r="T12" s="20" t="n">
        <v>0</v>
      </c>
      <c r="U12" s="18" t="n">
        <v>6.18657951</v>
      </c>
      <c r="V12" s="20" t="n">
        <v>0.49870505</v>
      </c>
    </row>
    <row r="13" spans="1:22">
      <c r="A13" s="15" t="s">
        <v>188</v>
      </c>
      <c r="B13" s="17" t="n">
        <v>7161</v>
      </c>
      <c r="C13" s="18">
        <f>(382.0/B13*100)</f>
        <v/>
      </c>
      <c r="D13" s="19" t="n">
        <v>6779</v>
      </c>
      <c r="E13" s="18" t="n">
        <v>17.65669757</v>
      </c>
      <c r="F13" s="20" t="n">
        <v>0.5651138999999999</v>
      </c>
      <c r="G13" s="18" t="n">
        <v>21.42358549</v>
      </c>
      <c r="H13" s="20" t="n">
        <v>0.58350822</v>
      </c>
      <c r="I13" s="18" t="n">
        <v>30.76631028</v>
      </c>
      <c r="J13" s="20" t="n">
        <v>0.63631777</v>
      </c>
      <c r="K13" s="18" t="n">
        <v>18.18361225</v>
      </c>
      <c r="L13" s="20" t="n">
        <v>0.54906291</v>
      </c>
      <c r="M13" s="18" t="n">
        <v>0.21906354</v>
      </c>
      <c r="N13" s="20" t="n">
        <v>0.05296657</v>
      </c>
      <c r="O13" s="18" t="s">
        <v>182</v>
      </c>
      <c r="P13" s="20" t="s">
        <v>182</v>
      </c>
      <c r="Q13" s="18" t="n">
        <v>4.23093618</v>
      </c>
      <c r="R13" s="20" t="n">
        <v>0.48644505</v>
      </c>
      <c r="S13" s="18" t="n">
        <v>0</v>
      </c>
      <c r="T13" s="20" t="n">
        <v>0</v>
      </c>
      <c r="U13" s="18" t="n">
        <v>7.51979469</v>
      </c>
      <c r="V13" s="20" t="n">
        <v>0.6515537300000001</v>
      </c>
    </row>
    <row r="14" spans="1:22">
      <c r="A14" s="15" t="s">
        <v>189</v>
      </c>
      <c r="B14" s="17" t="n">
        <v>5587</v>
      </c>
      <c r="C14" s="18">
        <f>(214.0/B14*100)</f>
        <v/>
      </c>
      <c r="D14" s="19" t="n">
        <v>5373</v>
      </c>
      <c r="E14" s="18" t="n">
        <v>16.87211103</v>
      </c>
      <c r="F14" s="20" t="n">
        <v>0.6555022700000001</v>
      </c>
      <c r="G14" s="18" t="n">
        <v>24.82214939</v>
      </c>
      <c r="H14" s="20" t="n">
        <v>0.70074316</v>
      </c>
      <c r="I14" s="18" t="n">
        <v>35.41809079</v>
      </c>
      <c r="J14" s="20" t="n">
        <v>0.70785715</v>
      </c>
      <c r="K14" s="18" t="n">
        <v>19.71908236</v>
      </c>
      <c r="L14" s="20" t="n">
        <v>0.57009074</v>
      </c>
      <c r="M14" s="18" t="n">
        <v>0.6172500400000001</v>
      </c>
      <c r="N14" s="20" t="n">
        <v>0.11436715</v>
      </c>
      <c r="O14" s="18" t="s">
        <v>182</v>
      </c>
      <c r="P14" s="20" t="s">
        <v>182</v>
      </c>
      <c r="Q14" s="18" t="n">
        <v>0</v>
      </c>
      <c r="R14" s="20" t="n">
        <v>0</v>
      </c>
      <c r="S14" s="18" t="n">
        <v>0</v>
      </c>
      <c r="T14" s="20" t="n">
        <v>0</v>
      </c>
      <c r="U14" s="18" t="n">
        <v>2.55131639</v>
      </c>
      <c r="V14" s="20" t="n">
        <v>0.2782213</v>
      </c>
    </row>
    <row r="15" spans="1:22">
      <c r="A15" s="15" t="s">
        <v>190</v>
      </c>
      <c r="B15" s="17" t="n">
        <v>5882</v>
      </c>
      <c r="C15" s="18">
        <f>(215.0/B15*100)</f>
        <v/>
      </c>
      <c r="D15" s="19" t="n">
        <v>5667</v>
      </c>
      <c r="E15" s="18" t="n">
        <v>11.77191669</v>
      </c>
      <c r="F15" s="20" t="n">
        <v>0.51541427</v>
      </c>
      <c r="G15" s="18" t="n">
        <v>21.48934735</v>
      </c>
      <c r="H15" s="20" t="n">
        <v>0.5859862300000001</v>
      </c>
      <c r="I15" s="18" t="n">
        <v>38.8852877</v>
      </c>
      <c r="J15" s="20" t="n">
        <v>0.7608983499999999</v>
      </c>
      <c r="K15" s="18" t="n">
        <v>21.2284564</v>
      </c>
      <c r="L15" s="20" t="n">
        <v>0.6413450000000001</v>
      </c>
      <c r="M15" s="18" t="n">
        <v>0.47649819</v>
      </c>
      <c r="N15" s="20" t="n">
        <v>0.1076533</v>
      </c>
      <c r="O15" s="18" t="s">
        <v>182</v>
      </c>
      <c r="P15" s="20" t="s">
        <v>182</v>
      </c>
      <c r="Q15" s="18" t="n">
        <v>1.04125988</v>
      </c>
      <c r="R15" s="20" t="n">
        <v>0.46674465</v>
      </c>
      <c r="S15" s="18" t="n">
        <v>0</v>
      </c>
      <c r="T15" s="20" t="n">
        <v>0</v>
      </c>
      <c r="U15" s="18" t="n">
        <v>5.10723379</v>
      </c>
      <c r="V15" s="20" t="n">
        <v>0.53092655</v>
      </c>
    </row>
    <row r="16" spans="1:22">
      <c r="A16" s="15" t="s">
        <v>191</v>
      </c>
      <c r="B16" s="17" t="n">
        <v>6108</v>
      </c>
      <c r="C16" s="18">
        <f>(283.0/B16*100)</f>
        <v/>
      </c>
      <c r="D16" s="19" t="n">
        <v>5825</v>
      </c>
      <c r="E16" s="18" t="n">
        <v>14.40087737</v>
      </c>
      <c r="F16" s="20" t="n">
        <v>0.53998661</v>
      </c>
      <c r="G16" s="18" t="n">
        <v>19.71379353</v>
      </c>
      <c r="H16" s="20" t="n">
        <v>0.57418007</v>
      </c>
      <c r="I16" s="18" t="n">
        <v>32.67355271</v>
      </c>
      <c r="J16" s="20" t="n">
        <v>0.6500922099999999</v>
      </c>
      <c r="K16" s="18" t="n">
        <v>22.68840036</v>
      </c>
      <c r="L16" s="20" t="n">
        <v>0.56082232</v>
      </c>
      <c r="M16" s="18" t="n">
        <v>0.51571293</v>
      </c>
      <c r="N16" s="20" t="n">
        <v>0.08803929000000001</v>
      </c>
      <c r="O16" s="18" t="s">
        <v>182</v>
      </c>
      <c r="P16" s="20" t="s">
        <v>182</v>
      </c>
      <c r="Q16" s="18" t="n">
        <v>0</v>
      </c>
      <c r="R16" s="20" t="n">
        <v>0</v>
      </c>
      <c r="S16" s="18" t="n">
        <v>0</v>
      </c>
      <c r="T16" s="20" t="n">
        <v>0</v>
      </c>
      <c r="U16" s="18" t="n">
        <v>10.0076631</v>
      </c>
      <c r="V16" s="20" t="n">
        <v>0.74196929</v>
      </c>
    </row>
    <row r="17" spans="1:22">
      <c r="A17" s="15" t="s">
        <v>192</v>
      </c>
      <c r="B17" s="17" t="n">
        <v>6504</v>
      </c>
      <c r="C17" s="18">
        <f>(868.0/B17*100)</f>
        <v/>
      </c>
      <c r="D17" s="19" t="n">
        <v>5636</v>
      </c>
      <c r="E17" s="18" t="n">
        <v>32.38157454</v>
      </c>
      <c r="F17" s="20" t="n">
        <v>0.65175872</v>
      </c>
      <c r="G17" s="18" t="n">
        <v>21.19254694</v>
      </c>
      <c r="H17" s="20" t="n">
        <v>0.53831375</v>
      </c>
      <c r="I17" s="18" t="n">
        <v>21.55816949</v>
      </c>
      <c r="J17" s="20" t="n">
        <v>0.55785189</v>
      </c>
      <c r="K17" s="18" t="n">
        <v>16.12852355</v>
      </c>
      <c r="L17" s="20" t="n">
        <v>0.47117813</v>
      </c>
      <c r="M17" s="18" t="n">
        <v>0</v>
      </c>
      <c r="N17" s="20" t="n">
        <v>0</v>
      </c>
      <c r="O17" s="18" t="s">
        <v>182</v>
      </c>
      <c r="P17" s="20" t="s">
        <v>182</v>
      </c>
      <c r="Q17" s="18" t="n">
        <v>2.62714202</v>
      </c>
      <c r="R17" s="20" t="n">
        <v>0.34934623</v>
      </c>
      <c r="S17" s="18" t="n">
        <v>0</v>
      </c>
      <c r="T17" s="20" t="n">
        <v>0</v>
      </c>
      <c r="U17" s="18" t="n">
        <v>6.11204345</v>
      </c>
      <c r="V17" s="20" t="n">
        <v>0.5913511299999999</v>
      </c>
    </row>
    <row r="18" spans="1:22">
      <c r="A18" s="15" t="s">
        <v>193</v>
      </c>
      <c r="B18" s="17" t="n">
        <v>5532</v>
      </c>
      <c r="C18" s="18">
        <f>(44.0/B18*100)</f>
        <v/>
      </c>
      <c r="D18" s="19" t="n">
        <v>5488</v>
      </c>
      <c r="E18" s="18" t="n">
        <v>12.94172114</v>
      </c>
      <c r="F18" s="20" t="n">
        <v>0.49065648</v>
      </c>
      <c r="G18" s="18" t="n">
        <v>22.46671374</v>
      </c>
      <c r="H18" s="20" t="n">
        <v>0.71632654</v>
      </c>
      <c r="I18" s="18" t="n">
        <v>36.78117981</v>
      </c>
      <c r="J18" s="20" t="n">
        <v>0.73815514</v>
      </c>
      <c r="K18" s="18" t="n">
        <v>18.36778262</v>
      </c>
      <c r="L18" s="20" t="n">
        <v>0.5444052</v>
      </c>
      <c r="M18" s="18" t="n">
        <v>1.16534041</v>
      </c>
      <c r="N18" s="20" t="n">
        <v>0.19359298</v>
      </c>
      <c r="O18" s="18" t="s">
        <v>182</v>
      </c>
      <c r="P18" s="20" t="s">
        <v>182</v>
      </c>
      <c r="Q18" s="18" t="n">
        <v>0</v>
      </c>
      <c r="R18" s="20" t="n">
        <v>0</v>
      </c>
      <c r="S18" s="18" t="n">
        <v>0</v>
      </c>
      <c r="T18" s="20" t="n">
        <v>0</v>
      </c>
      <c r="U18" s="18" t="n">
        <v>8.277262289999999</v>
      </c>
      <c r="V18" s="20" t="n">
        <v>0.86726342</v>
      </c>
    </row>
    <row r="19" spans="1:22">
      <c r="A19" s="15" t="s">
        <v>194</v>
      </c>
      <c r="B19" s="17" t="n">
        <v>5658</v>
      </c>
      <c r="C19" s="18">
        <f>(345.0/B19*100)</f>
        <v/>
      </c>
      <c r="D19" s="19" t="n">
        <v>5313</v>
      </c>
      <c r="E19" s="18" t="n">
        <v>16.20018332</v>
      </c>
      <c r="F19" s="20" t="n">
        <v>0.51130774</v>
      </c>
      <c r="G19" s="18" t="n">
        <v>24.29539092</v>
      </c>
      <c r="H19" s="20" t="n">
        <v>0.65118219</v>
      </c>
      <c r="I19" s="18" t="n">
        <v>37.42346556</v>
      </c>
      <c r="J19" s="20" t="n">
        <v>0.89590085</v>
      </c>
      <c r="K19" s="18" t="n">
        <v>14.90275868</v>
      </c>
      <c r="L19" s="20" t="n">
        <v>0.54496011</v>
      </c>
      <c r="M19" s="18" t="n">
        <v>0.67188878</v>
      </c>
      <c r="N19" s="20" t="n">
        <v>0.13977543</v>
      </c>
      <c r="O19" s="18" t="s">
        <v>182</v>
      </c>
      <c r="P19" s="20" t="s">
        <v>182</v>
      </c>
      <c r="Q19" s="18" t="n">
        <v>0</v>
      </c>
      <c r="R19" s="20" t="n">
        <v>0</v>
      </c>
      <c r="S19" s="18" t="n">
        <v>0</v>
      </c>
      <c r="T19" s="20" t="n">
        <v>0</v>
      </c>
      <c r="U19" s="18" t="n">
        <v>6.50631274</v>
      </c>
      <c r="V19" s="20" t="n">
        <v>0.62777082</v>
      </c>
    </row>
    <row r="20" spans="1:22">
      <c r="A20" s="15" t="s">
        <v>195</v>
      </c>
      <c r="B20" s="17" t="n">
        <v>3371</v>
      </c>
      <c r="C20" s="18">
        <f>(81.0/B20*100)</f>
        <v/>
      </c>
      <c r="D20" s="19" t="n">
        <v>3290</v>
      </c>
      <c r="E20" s="18" t="n">
        <v>15.89586588</v>
      </c>
      <c r="F20" s="20" t="n">
        <v>0.50645039</v>
      </c>
      <c r="G20" s="18" t="n">
        <v>20.52850723</v>
      </c>
      <c r="H20" s="20" t="n">
        <v>0.62280596</v>
      </c>
      <c r="I20" s="18" t="n">
        <v>35.32321088</v>
      </c>
      <c r="J20" s="20" t="n">
        <v>0.72040244</v>
      </c>
      <c r="K20" s="18" t="n">
        <v>18.26420216</v>
      </c>
      <c r="L20" s="20" t="n">
        <v>0.66279679</v>
      </c>
      <c r="M20" s="18" t="n">
        <v>0</v>
      </c>
      <c r="N20" s="20" t="n">
        <v>0</v>
      </c>
      <c r="O20" s="18" t="s">
        <v>182</v>
      </c>
      <c r="P20" s="20" t="s">
        <v>182</v>
      </c>
      <c r="Q20" s="18" t="n">
        <v>0</v>
      </c>
      <c r="R20" s="20" t="n">
        <v>0</v>
      </c>
      <c r="S20" s="18" t="n">
        <v>0</v>
      </c>
      <c r="T20" s="20" t="n">
        <v>0</v>
      </c>
      <c r="U20" s="18" t="n">
        <v>9.988213849999999</v>
      </c>
      <c r="V20" s="20" t="n">
        <v>0.51077348</v>
      </c>
    </row>
    <row r="21" spans="1:22">
      <c r="A21" s="15" t="s">
        <v>196</v>
      </c>
      <c r="B21" s="17" t="n">
        <v>5741</v>
      </c>
      <c r="C21" s="18">
        <f>(122.0/B21*100)</f>
        <v/>
      </c>
      <c r="D21" s="19" t="n">
        <v>5619</v>
      </c>
      <c r="E21" s="18" t="n">
        <v>15.28393939</v>
      </c>
      <c r="F21" s="20" t="n">
        <v>0.49114459</v>
      </c>
      <c r="G21" s="18" t="n">
        <v>30.8370105</v>
      </c>
      <c r="H21" s="20" t="n">
        <v>0.78318605</v>
      </c>
      <c r="I21" s="18" t="n">
        <v>35.01856735</v>
      </c>
      <c r="J21" s="20" t="n">
        <v>0.72710336</v>
      </c>
      <c r="K21" s="18" t="n">
        <v>14.51019158</v>
      </c>
      <c r="L21" s="20" t="n">
        <v>0.6107236</v>
      </c>
      <c r="M21" s="18" t="n">
        <v>0.18344128</v>
      </c>
      <c r="N21" s="20" t="n">
        <v>0.05745069</v>
      </c>
      <c r="O21" s="18" t="s">
        <v>182</v>
      </c>
      <c r="P21" s="20" t="s">
        <v>182</v>
      </c>
      <c r="Q21" s="18" t="n">
        <v>0</v>
      </c>
      <c r="R21" s="20" t="n">
        <v>0</v>
      </c>
      <c r="S21" s="18" t="n">
        <v>0</v>
      </c>
      <c r="T21" s="20" t="n">
        <v>0</v>
      </c>
      <c r="U21" s="18" t="n">
        <v>4.1668499</v>
      </c>
      <c r="V21" s="20" t="n">
        <v>0.35754068</v>
      </c>
    </row>
    <row r="22" spans="1:22">
      <c r="A22" s="15" t="s">
        <v>197</v>
      </c>
      <c r="B22" s="17" t="n">
        <v>6598</v>
      </c>
      <c r="C22" s="18">
        <f>(108.0/B22*100)</f>
        <v/>
      </c>
      <c r="D22" s="19" t="n">
        <v>6490</v>
      </c>
      <c r="E22" s="18" t="n">
        <v>18.79428382</v>
      </c>
      <c r="F22" s="20" t="n">
        <v>0.8650838</v>
      </c>
      <c r="G22" s="18" t="n">
        <v>20.02805846</v>
      </c>
      <c r="H22" s="20" t="n">
        <v>0.64423674</v>
      </c>
      <c r="I22" s="18" t="n">
        <v>27.0754231</v>
      </c>
      <c r="J22" s="20" t="n">
        <v>0.83124007</v>
      </c>
      <c r="K22" s="18" t="n">
        <v>13.28558146</v>
      </c>
      <c r="L22" s="20" t="n">
        <v>0.60355083</v>
      </c>
      <c r="M22" s="18" t="n">
        <v>2.36126057</v>
      </c>
      <c r="N22" s="20" t="n">
        <v>0.31619635</v>
      </c>
      <c r="O22" s="18" t="s">
        <v>182</v>
      </c>
      <c r="P22" s="20" t="s">
        <v>182</v>
      </c>
      <c r="Q22" s="18" t="n">
        <v>10.39572174</v>
      </c>
      <c r="R22" s="20" t="n">
        <v>1.34231032</v>
      </c>
      <c r="S22" s="18" t="n">
        <v>0</v>
      </c>
      <c r="T22" s="20" t="n">
        <v>0</v>
      </c>
      <c r="U22" s="18" t="n">
        <v>8.05967085</v>
      </c>
      <c r="V22" s="20" t="n">
        <v>0.72559517</v>
      </c>
    </row>
    <row r="23" spans="1:22">
      <c r="A23" s="15" t="s">
        <v>198</v>
      </c>
      <c r="B23" s="17" t="n">
        <v>11583</v>
      </c>
      <c r="C23" s="18">
        <f>(592.0/B23*100)</f>
        <v/>
      </c>
      <c r="D23" s="19" t="n">
        <v>10991</v>
      </c>
      <c r="E23" s="18" t="n">
        <v>14.07703269</v>
      </c>
      <c r="F23" s="20" t="n">
        <v>0.49537424</v>
      </c>
      <c r="G23" s="18" t="n">
        <v>25.48689578</v>
      </c>
      <c r="H23" s="20" t="n">
        <v>0.67119882</v>
      </c>
      <c r="I23" s="18" t="n">
        <v>38.71149553</v>
      </c>
      <c r="J23" s="20" t="n">
        <v>0.69806929</v>
      </c>
      <c r="K23" s="18" t="n">
        <v>13.46939535</v>
      </c>
      <c r="L23" s="20" t="n">
        <v>0.55606402</v>
      </c>
      <c r="M23" s="18" t="n">
        <v>0.42374089</v>
      </c>
      <c r="N23" s="20" t="n">
        <v>0.10220725</v>
      </c>
      <c r="O23" s="18" t="s">
        <v>182</v>
      </c>
      <c r="P23" s="20" t="s">
        <v>182</v>
      </c>
      <c r="Q23" s="18" t="n">
        <v>0</v>
      </c>
      <c r="R23" s="20" t="n">
        <v>0</v>
      </c>
      <c r="S23" s="18" t="n">
        <v>0</v>
      </c>
      <c r="T23" s="20" t="n">
        <v>0</v>
      </c>
      <c r="U23" s="18" t="n">
        <v>7.83143976</v>
      </c>
      <c r="V23" s="20" t="n">
        <v>0.49635913</v>
      </c>
    </row>
    <row r="24" spans="1:22">
      <c r="A24" s="15" t="s">
        <v>199</v>
      </c>
      <c r="B24" s="17" t="n">
        <v>6647</v>
      </c>
      <c r="C24" s="18">
        <f>(36.0/B24*100)</f>
        <v/>
      </c>
      <c r="D24" s="19" t="n">
        <v>6611</v>
      </c>
      <c r="E24" s="18" t="n">
        <v>24.51278893</v>
      </c>
      <c r="F24" s="20" t="n">
        <v>0.602863</v>
      </c>
      <c r="G24" s="18" t="n">
        <v>26.63474065</v>
      </c>
      <c r="H24" s="20" t="n">
        <v>0.60334037</v>
      </c>
      <c r="I24" s="18" t="n">
        <v>30.78889271</v>
      </c>
      <c r="J24" s="20" t="n">
        <v>0.50561243</v>
      </c>
      <c r="K24" s="18" t="n">
        <v>14.78477706</v>
      </c>
      <c r="L24" s="20" t="n">
        <v>0.48226748</v>
      </c>
      <c r="M24" s="18" t="n">
        <v>0.7447063</v>
      </c>
      <c r="N24" s="20" t="n">
        <v>0.1358543</v>
      </c>
      <c r="O24" s="18" t="s">
        <v>182</v>
      </c>
      <c r="P24" s="20" t="s">
        <v>182</v>
      </c>
      <c r="Q24" s="18" t="n">
        <v>0</v>
      </c>
      <c r="R24" s="20" t="n">
        <v>0</v>
      </c>
      <c r="S24" s="18" t="n">
        <v>0</v>
      </c>
      <c r="T24" s="20" t="n">
        <v>0</v>
      </c>
      <c r="U24" s="18" t="n">
        <v>2.53409435</v>
      </c>
      <c r="V24" s="20" t="n">
        <v>0.31971519</v>
      </c>
    </row>
    <row r="25" spans="1:22">
      <c r="A25" s="15" t="s">
        <v>200</v>
      </c>
      <c r="B25" s="17" t="n">
        <v>5581</v>
      </c>
      <c r="C25" s="18">
        <f>(28.0/B25*100)</f>
        <v/>
      </c>
      <c r="D25" s="19" t="n">
        <v>5553</v>
      </c>
      <c r="E25" s="18" t="n">
        <v>23.16525248</v>
      </c>
      <c r="F25" s="20" t="n">
        <v>0.63706663</v>
      </c>
      <c r="G25" s="18" t="n">
        <v>25.69151838</v>
      </c>
      <c r="H25" s="20" t="n">
        <v>0.80691008</v>
      </c>
      <c r="I25" s="18" t="n">
        <v>38.75240717</v>
      </c>
      <c r="J25" s="20" t="n">
        <v>0.81105139</v>
      </c>
      <c r="K25" s="18" t="n">
        <v>11.22919612</v>
      </c>
      <c r="L25" s="20" t="n">
        <v>0.46974042</v>
      </c>
      <c r="M25" s="18" t="n">
        <v>0.26888821</v>
      </c>
      <c r="N25" s="20" t="n">
        <v>0.07687529999999999</v>
      </c>
      <c r="O25" s="18" t="s">
        <v>182</v>
      </c>
      <c r="P25" s="20" t="s">
        <v>182</v>
      </c>
      <c r="Q25" s="18" t="n">
        <v>0</v>
      </c>
      <c r="R25" s="20" t="n">
        <v>0</v>
      </c>
      <c r="S25" s="18" t="n">
        <v>0</v>
      </c>
      <c r="T25" s="20" t="n">
        <v>0</v>
      </c>
      <c r="U25" s="18" t="n">
        <v>0.89273764</v>
      </c>
      <c r="V25" s="20" t="n">
        <v>0.14443342</v>
      </c>
    </row>
    <row r="26" spans="1:22">
      <c r="A26" s="15" t="s">
        <v>201</v>
      </c>
      <c r="B26" s="17" t="n">
        <v>4869</v>
      </c>
      <c r="C26" s="18">
        <f>(131.0/B26*100)</f>
        <v/>
      </c>
      <c r="D26" s="19" t="n">
        <v>4738</v>
      </c>
      <c r="E26" s="18" t="n">
        <v>17.8808882</v>
      </c>
      <c r="F26" s="20" t="n">
        <v>0.5778408</v>
      </c>
      <c r="G26" s="18" t="n">
        <v>25.15953469</v>
      </c>
      <c r="H26" s="20" t="n">
        <v>0.61741925</v>
      </c>
      <c r="I26" s="18" t="n">
        <v>37.09885966</v>
      </c>
      <c r="J26" s="20" t="n">
        <v>0.68439752</v>
      </c>
      <c r="K26" s="18" t="n">
        <v>16.96523665</v>
      </c>
      <c r="L26" s="20" t="n">
        <v>0.57723318</v>
      </c>
      <c r="M26" s="18" t="n">
        <v>0</v>
      </c>
      <c r="N26" s="20" t="n">
        <v>0</v>
      </c>
      <c r="O26" s="18" t="s">
        <v>182</v>
      </c>
      <c r="P26" s="20" t="s">
        <v>182</v>
      </c>
      <c r="Q26" s="18" t="n">
        <v>0</v>
      </c>
      <c r="R26" s="20" t="n">
        <v>0</v>
      </c>
      <c r="S26" s="18" t="n">
        <v>0</v>
      </c>
      <c r="T26" s="20" t="n">
        <v>0</v>
      </c>
      <c r="U26" s="18" t="n">
        <v>2.8954808</v>
      </c>
      <c r="V26" s="20" t="n">
        <v>0.26000446</v>
      </c>
    </row>
    <row r="27" spans="1:22">
      <c r="A27" s="15" t="s">
        <v>202</v>
      </c>
      <c r="B27" s="17" t="n">
        <v>5299</v>
      </c>
      <c r="C27" s="18">
        <f>(277.0/B27*100)</f>
        <v/>
      </c>
      <c r="D27" s="19" t="n">
        <v>5022</v>
      </c>
      <c r="E27" s="18" t="n">
        <v>25.28141844</v>
      </c>
      <c r="F27" s="20" t="n">
        <v>0.53718608</v>
      </c>
      <c r="G27" s="18" t="n">
        <v>20.36596935</v>
      </c>
      <c r="H27" s="20" t="n">
        <v>0.52470197</v>
      </c>
      <c r="I27" s="18" t="n">
        <v>24.06864319</v>
      </c>
      <c r="J27" s="20" t="n">
        <v>0.60476839</v>
      </c>
      <c r="K27" s="18" t="n">
        <v>16.32101235</v>
      </c>
      <c r="L27" s="20" t="n">
        <v>0.54941314</v>
      </c>
      <c r="M27" s="18" t="n">
        <v>1.23297374</v>
      </c>
      <c r="N27" s="20" t="n">
        <v>0.13883088</v>
      </c>
      <c r="O27" s="18" t="s">
        <v>182</v>
      </c>
      <c r="P27" s="20" t="s">
        <v>182</v>
      </c>
      <c r="Q27" s="18" t="n">
        <v>0</v>
      </c>
      <c r="R27" s="20" t="n">
        <v>0</v>
      </c>
      <c r="S27" s="18" t="n">
        <v>0</v>
      </c>
      <c r="T27" s="20" t="n">
        <v>0</v>
      </c>
      <c r="U27" s="18" t="n">
        <v>12.72998294</v>
      </c>
      <c r="V27" s="20" t="n">
        <v>0.43285922</v>
      </c>
    </row>
    <row r="28" spans="1:22">
      <c r="A28" s="15" t="s">
        <v>203</v>
      </c>
      <c r="B28" s="17" t="n">
        <v>7568</v>
      </c>
      <c r="C28" s="18">
        <f>(184.0/B28*100)</f>
        <v/>
      </c>
      <c r="D28" s="19" t="n">
        <v>7384</v>
      </c>
      <c r="E28" s="18" t="n">
        <v>15.24536824</v>
      </c>
      <c r="F28" s="20" t="n">
        <v>0.51196197</v>
      </c>
      <c r="G28" s="18" t="n">
        <v>27.8609348</v>
      </c>
      <c r="H28" s="20" t="n">
        <v>0.68860543</v>
      </c>
      <c r="I28" s="18" t="n">
        <v>38.968755</v>
      </c>
      <c r="J28" s="20" t="n">
        <v>0.74241453</v>
      </c>
      <c r="K28" s="18" t="n">
        <v>13.09411717</v>
      </c>
      <c r="L28" s="20" t="n">
        <v>0.50020782</v>
      </c>
      <c r="M28" s="18" t="n">
        <v>2.27714991</v>
      </c>
      <c r="N28" s="20" t="n">
        <v>0.33294197</v>
      </c>
      <c r="O28" s="18" t="s">
        <v>182</v>
      </c>
      <c r="P28" s="20" t="s">
        <v>182</v>
      </c>
      <c r="Q28" s="18" t="n">
        <v>0</v>
      </c>
      <c r="R28" s="20" t="n">
        <v>0</v>
      </c>
      <c r="S28" s="18" t="n">
        <v>0</v>
      </c>
      <c r="T28" s="20" t="n">
        <v>0</v>
      </c>
      <c r="U28" s="18" t="n">
        <v>2.55367488</v>
      </c>
      <c r="V28" s="20" t="n">
        <v>0.46613148</v>
      </c>
    </row>
    <row r="29" spans="1:22">
      <c r="A29" s="15" t="s">
        <v>204</v>
      </c>
      <c r="B29" s="17" t="n">
        <v>5385</v>
      </c>
      <c r="C29" s="18">
        <f>(37.0/B29*100)</f>
        <v/>
      </c>
      <c r="D29" s="19" t="n">
        <v>5348</v>
      </c>
      <c r="E29" s="18" t="n">
        <v>21.0977624</v>
      </c>
      <c r="F29" s="20" t="n">
        <v>0.5635343900000001</v>
      </c>
      <c r="G29" s="18" t="n">
        <v>33.76464993</v>
      </c>
      <c r="H29" s="20" t="n">
        <v>0.67436839</v>
      </c>
      <c r="I29" s="18" t="n">
        <v>30.37604828</v>
      </c>
      <c r="J29" s="20" t="n">
        <v>0.67363607</v>
      </c>
      <c r="K29" s="18" t="n">
        <v>9.707406430000001</v>
      </c>
      <c r="L29" s="20" t="n">
        <v>0.42291368</v>
      </c>
      <c r="M29" s="18" t="n">
        <v>0.11230563</v>
      </c>
      <c r="N29" s="20" t="n">
        <v>0.03615354</v>
      </c>
      <c r="O29" s="18" t="s">
        <v>182</v>
      </c>
      <c r="P29" s="20" t="s">
        <v>182</v>
      </c>
      <c r="Q29" s="18" t="n">
        <v>2.76962022</v>
      </c>
      <c r="R29" s="20" t="n">
        <v>0.2415476</v>
      </c>
      <c r="S29" s="18" t="n">
        <v>0</v>
      </c>
      <c r="T29" s="20" t="n">
        <v>0</v>
      </c>
      <c r="U29" s="18" t="n">
        <v>2.17220711</v>
      </c>
      <c r="V29" s="20" t="n">
        <v>0.25928183</v>
      </c>
    </row>
    <row r="30" spans="1:22">
      <c r="A30" s="15" t="s">
        <v>205</v>
      </c>
      <c r="B30" s="17" t="n">
        <v>4520</v>
      </c>
      <c r="C30" s="18">
        <f>(696.0/B30*100)</f>
        <v/>
      </c>
      <c r="D30" s="19" t="n">
        <v>3824</v>
      </c>
      <c r="E30" s="18" t="n">
        <v>17.84613377</v>
      </c>
      <c r="F30" s="20" t="n">
        <v>0.70726832</v>
      </c>
      <c r="G30" s="18" t="n">
        <v>23.91407725</v>
      </c>
      <c r="H30" s="20" t="n">
        <v>0.83692229</v>
      </c>
      <c r="I30" s="18" t="n">
        <v>32.62068468</v>
      </c>
      <c r="J30" s="20" t="n">
        <v>0.86900078</v>
      </c>
      <c r="K30" s="18" t="n">
        <v>15.78637763</v>
      </c>
      <c r="L30" s="20" t="n">
        <v>0.5386233</v>
      </c>
      <c r="M30" s="18" t="n">
        <v>0.83240402</v>
      </c>
      <c r="N30" s="20" t="n">
        <v>0.1609921</v>
      </c>
      <c r="O30" s="18" t="s">
        <v>182</v>
      </c>
      <c r="P30" s="20" t="s">
        <v>182</v>
      </c>
      <c r="Q30" s="18" t="n">
        <v>0</v>
      </c>
      <c r="R30" s="20" t="n">
        <v>0</v>
      </c>
      <c r="S30" s="18" t="n">
        <v>0</v>
      </c>
      <c r="T30" s="20" t="n">
        <v>0</v>
      </c>
      <c r="U30" s="18" t="n">
        <v>9.000322649999999</v>
      </c>
      <c r="V30" s="20" t="n">
        <v>0.7954267900000001</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(21.0/B32*100)</f>
        <v/>
      </c>
      <c r="D32" s="19" t="n">
        <v>4457</v>
      </c>
      <c r="E32" s="18" t="n">
        <v>14.39436719</v>
      </c>
      <c r="F32" s="20" t="n">
        <v>0.57982497</v>
      </c>
      <c r="G32" s="18" t="n">
        <v>25.93297633</v>
      </c>
      <c r="H32" s="20" t="n">
        <v>0.75159114</v>
      </c>
      <c r="I32" s="18" t="n">
        <v>39.21332048</v>
      </c>
      <c r="J32" s="20" t="n">
        <v>0.72708513</v>
      </c>
      <c r="K32" s="18" t="n">
        <v>16.59304742</v>
      </c>
      <c r="L32" s="20" t="n">
        <v>0.69467429</v>
      </c>
      <c r="M32" s="18" t="n">
        <v>0.34561415</v>
      </c>
      <c r="N32" s="20" t="n">
        <v>0.08419719000000001</v>
      </c>
      <c r="O32" s="18" t="s">
        <v>182</v>
      </c>
      <c r="P32" s="20" t="s">
        <v>182</v>
      </c>
      <c r="Q32" s="18" t="n">
        <v>0</v>
      </c>
      <c r="R32" s="20" t="n">
        <v>0</v>
      </c>
      <c r="S32" s="18" t="n">
        <v>0</v>
      </c>
      <c r="T32" s="20" t="n">
        <v>0</v>
      </c>
      <c r="U32" s="18" t="n">
        <v>3.52067443</v>
      </c>
      <c r="V32" s="20" t="n">
        <v>0.37533573</v>
      </c>
    </row>
    <row r="33" spans="1:22">
      <c r="A33" s="15" t="s">
        <v>208</v>
      </c>
      <c r="B33" s="17" t="n">
        <v>7325</v>
      </c>
      <c r="C33" s="18">
        <f>(275.0/B33*100)</f>
        <v/>
      </c>
      <c r="D33" s="19" t="n">
        <v>7050</v>
      </c>
      <c r="E33" s="18" t="n">
        <v>14.99940046</v>
      </c>
      <c r="F33" s="20" t="n">
        <v>0.55568155</v>
      </c>
      <c r="G33" s="18" t="n">
        <v>20.34322335</v>
      </c>
      <c r="H33" s="20" t="n">
        <v>0.60271686</v>
      </c>
      <c r="I33" s="18" t="n">
        <v>38.81634162</v>
      </c>
      <c r="J33" s="20" t="n">
        <v>0.82415878</v>
      </c>
      <c r="K33" s="18" t="n">
        <v>22.42202844</v>
      </c>
      <c r="L33" s="20" t="n">
        <v>0.62593028</v>
      </c>
      <c r="M33" s="18" t="n">
        <v>0.23245675</v>
      </c>
      <c r="N33" s="20" t="n">
        <v>0.06137206</v>
      </c>
      <c r="O33" s="18" t="s">
        <v>182</v>
      </c>
      <c r="P33" s="20" t="s">
        <v>182</v>
      </c>
      <c r="Q33" s="18" t="n">
        <v>0</v>
      </c>
      <c r="R33" s="20" t="n">
        <v>0</v>
      </c>
      <c r="S33" s="18" t="n">
        <v>0</v>
      </c>
      <c r="T33" s="20" t="n">
        <v>0</v>
      </c>
      <c r="U33" s="18" t="n">
        <v>3.18654937</v>
      </c>
      <c r="V33" s="20" t="n">
        <v>0.30844295</v>
      </c>
    </row>
    <row r="34" spans="1:22">
      <c r="A34" s="15" t="s">
        <v>209</v>
      </c>
      <c r="B34" s="17" t="n">
        <v>6350</v>
      </c>
      <c r="C34" s="18">
        <f>(123.0/B34*100)</f>
        <v/>
      </c>
      <c r="D34" s="19" t="n">
        <v>6227</v>
      </c>
      <c r="E34" s="18" t="n">
        <v>15.39745441</v>
      </c>
      <c r="F34" s="20" t="n">
        <v>0.58653715</v>
      </c>
      <c r="G34" s="18" t="n">
        <v>26.18954529</v>
      </c>
      <c r="H34" s="20" t="n">
        <v>0.7373729</v>
      </c>
      <c r="I34" s="18" t="n">
        <v>35.69101456</v>
      </c>
      <c r="J34" s="20" t="n">
        <v>0.70973515</v>
      </c>
      <c r="K34" s="18" t="n">
        <v>12.4446726</v>
      </c>
      <c r="L34" s="20" t="n">
        <v>0.60497197</v>
      </c>
      <c r="M34" s="18" t="n">
        <v>1.17424243</v>
      </c>
      <c r="N34" s="20" t="n">
        <v>0.13926733</v>
      </c>
      <c r="O34" s="18" t="s">
        <v>182</v>
      </c>
      <c r="P34" s="20" t="s">
        <v>182</v>
      </c>
      <c r="Q34" s="18" t="n">
        <v>2.59699621</v>
      </c>
      <c r="R34" s="20" t="n">
        <v>0.5383820499999999</v>
      </c>
      <c r="S34" s="18" t="n">
        <v>0</v>
      </c>
      <c r="T34" s="20" t="n">
        <v>0</v>
      </c>
      <c r="U34" s="18" t="n">
        <v>6.5060745</v>
      </c>
      <c r="V34" s="20" t="n">
        <v>0.57817274</v>
      </c>
    </row>
    <row r="35" spans="1:22">
      <c r="A35" s="15" t="s">
        <v>210</v>
      </c>
      <c r="B35" s="17" t="n">
        <v>6406</v>
      </c>
      <c r="C35" s="18">
        <f>(111.0/B35*100)</f>
        <v/>
      </c>
      <c r="D35" s="19" t="n">
        <v>6295</v>
      </c>
      <c r="E35" s="18" t="n">
        <v>19.64208095</v>
      </c>
      <c r="F35" s="20" t="n">
        <v>0.67287067</v>
      </c>
      <c r="G35" s="18" t="n">
        <v>27.84436591</v>
      </c>
      <c r="H35" s="20" t="n">
        <v>0.81662805</v>
      </c>
      <c r="I35" s="18" t="n">
        <v>32.8016566</v>
      </c>
      <c r="J35" s="20" t="n">
        <v>0.64216672</v>
      </c>
      <c r="K35" s="18" t="n">
        <v>13.65315655</v>
      </c>
      <c r="L35" s="20" t="n">
        <v>0.50055722</v>
      </c>
      <c r="M35" s="18" t="n">
        <v>0.5320789500000001</v>
      </c>
      <c r="N35" s="20" t="n">
        <v>0.09370868</v>
      </c>
      <c r="O35" s="18" t="s">
        <v>182</v>
      </c>
      <c r="P35" s="20" t="s">
        <v>182</v>
      </c>
      <c r="Q35" s="18" t="n">
        <v>1.04934069</v>
      </c>
      <c r="R35" s="20" t="n">
        <v>0.05736495</v>
      </c>
      <c r="S35" s="18" t="n">
        <v>0</v>
      </c>
      <c r="T35" s="20" t="n">
        <v>0</v>
      </c>
      <c r="U35" s="18" t="n">
        <v>4.47732036</v>
      </c>
      <c r="V35" s="20" t="n">
        <v>0.25473863</v>
      </c>
    </row>
    <row r="36" spans="1:22">
      <c r="A36" s="15" t="s">
        <v>211</v>
      </c>
      <c r="B36" s="17" t="n">
        <v>6736</v>
      </c>
      <c r="C36" s="18">
        <f>(118.0/B36*100)</f>
        <v/>
      </c>
      <c r="D36" s="19" t="n">
        <v>6618</v>
      </c>
      <c r="E36" s="18" t="n">
        <v>22.12794242</v>
      </c>
      <c r="F36" s="20" t="n">
        <v>0.56411106</v>
      </c>
      <c r="G36" s="18" t="n">
        <v>24.2194328</v>
      </c>
      <c r="H36" s="20" t="n">
        <v>0.49584</v>
      </c>
      <c r="I36" s="18" t="n">
        <v>30.97639079</v>
      </c>
      <c r="J36" s="20" t="n">
        <v>0.5644495</v>
      </c>
      <c r="K36" s="18" t="n">
        <v>16.56294613</v>
      </c>
      <c r="L36" s="20" t="n">
        <v>0.49359067</v>
      </c>
      <c r="M36" s="18" t="n">
        <v>0.42022779</v>
      </c>
      <c r="N36" s="20" t="n">
        <v>0.08218536</v>
      </c>
      <c r="O36" s="18" t="s">
        <v>182</v>
      </c>
      <c r="P36" s="20" t="s">
        <v>182</v>
      </c>
      <c r="Q36" s="18" t="n">
        <v>0</v>
      </c>
      <c r="R36" s="20" t="n">
        <v>0</v>
      </c>
      <c r="S36" s="18" t="n">
        <v>0</v>
      </c>
      <c r="T36" s="20" t="n">
        <v>0</v>
      </c>
      <c r="U36" s="18" t="n">
        <v>5.69306007</v>
      </c>
      <c r="V36" s="20" t="n">
        <v>0.47154474</v>
      </c>
    </row>
    <row r="37" spans="1:22">
      <c r="A37" s="15" t="s">
        <v>212</v>
      </c>
      <c r="B37" s="17" t="n">
        <v>5458</v>
      </c>
      <c r="C37" s="18">
        <f>(394.0/B37*100)</f>
        <v/>
      </c>
      <c r="D37" s="19" t="n">
        <v>5064</v>
      </c>
      <c r="E37" s="18" t="n">
        <v>10.53848687</v>
      </c>
      <c r="F37" s="20" t="n">
        <v>0.50620076</v>
      </c>
      <c r="G37" s="18" t="n">
        <v>18.79970907</v>
      </c>
      <c r="H37" s="20" t="n">
        <v>0.70601352</v>
      </c>
      <c r="I37" s="18" t="n">
        <v>32.05665886</v>
      </c>
      <c r="J37" s="20" t="n">
        <v>0.74068391</v>
      </c>
      <c r="K37" s="18" t="n">
        <v>25.21996477</v>
      </c>
      <c r="L37" s="20" t="n">
        <v>0.7865958</v>
      </c>
      <c r="M37" s="18" t="n">
        <v>0.8071012400000001</v>
      </c>
      <c r="N37" s="20" t="n">
        <v>0.14314348</v>
      </c>
      <c r="O37" s="18" t="s">
        <v>182</v>
      </c>
      <c r="P37" s="20" t="s">
        <v>182</v>
      </c>
      <c r="Q37" s="18" t="n">
        <v>0</v>
      </c>
      <c r="R37" s="20" t="n">
        <v>0</v>
      </c>
      <c r="S37" s="18" t="n">
        <v>0</v>
      </c>
      <c r="T37" s="20" t="n">
        <v>0</v>
      </c>
      <c r="U37" s="18" t="n">
        <v>12.57807919</v>
      </c>
      <c r="V37" s="20" t="n">
        <v>1.08661387</v>
      </c>
    </row>
    <row r="38" spans="1:22">
      <c r="A38" s="15" t="s">
        <v>213</v>
      </c>
      <c r="B38" s="17" t="n">
        <v>5860</v>
      </c>
      <c r="C38" s="18">
        <f>(87.0/B38*100)</f>
        <v/>
      </c>
      <c r="D38" s="19" t="n">
        <v>5773</v>
      </c>
      <c r="E38" s="18" t="n">
        <v>28.16417225</v>
      </c>
      <c r="F38" s="20" t="n">
        <v>0.7795195</v>
      </c>
      <c r="G38" s="18" t="n">
        <v>20.61275112</v>
      </c>
      <c r="H38" s="20" t="n">
        <v>0.69946281</v>
      </c>
      <c r="I38" s="18" t="n">
        <v>24.82696514</v>
      </c>
      <c r="J38" s="20" t="n">
        <v>0.60102694</v>
      </c>
      <c r="K38" s="18" t="n">
        <v>16.02880916</v>
      </c>
      <c r="L38" s="20" t="n">
        <v>0.47983853</v>
      </c>
      <c r="M38" s="18" t="n">
        <v>0.6411062</v>
      </c>
      <c r="N38" s="20" t="n">
        <v>0.12697225</v>
      </c>
      <c r="O38" s="18" t="s">
        <v>182</v>
      </c>
      <c r="P38" s="20" t="s">
        <v>182</v>
      </c>
      <c r="Q38" s="18" t="n">
        <v>0</v>
      </c>
      <c r="R38" s="20" t="n">
        <v>0</v>
      </c>
      <c r="S38" s="18" t="n">
        <v>0</v>
      </c>
      <c r="T38" s="20" t="n">
        <v>0</v>
      </c>
      <c r="U38" s="18" t="n">
        <v>9.72619613</v>
      </c>
      <c r="V38" s="20" t="n">
        <v>0.75808526</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(5715.0/B40*100)</f>
        <v/>
      </c>
      <c r="D40" s="19" t="n">
        <v>8442</v>
      </c>
      <c r="E40" s="18" t="n">
        <v>15.16591285</v>
      </c>
      <c r="F40" s="20" t="n">
        <v>0.62995343</v>
      </c>
      <c r="G40" s="18" t="n">
        <v>23.45026571</v>
      </c>
      <c r="H40" s="20" t="n">
        <v>0.75579842</v>
      </c>
      <c r="I40" s="18" t="n">
        <v>29.17948048</v>
      </c>
      <c r="J40" s="20" t="n">
        <v>0.76349709</v>
      </c>
      <c r="K40" s="18" t="n">
        <v>14.97340051</v>
      </c>
      <c r="L40" s="20" t="n">
        <v>0.55203105</v>
      </c>
      <c r="M40" s="18" t="n">
        <v>0.41723831</v>
      </c>
      <c r="N40" s="20" t="n">
        <v>0.09697085</v>
      </c>
      <c r="O40" s="18" t="s">
        <v>182</v>
      </c>
      <c r="P40" s="20" t="s">
        <v>182</v>
      </c>
      <c r="Q40" s="18" t="n">
        <v>9.080669240000001</v>
      </c>
      <c r="R40" s="20" t="n">
        <v>0.20343929</v>
      </c>
      <c r="S40" s="18" t="n">
        <v>0</v>
      </c>
      <c r="T40" s="20" t="n">
        <v>0</v>
      </c>
      <c r="U40" s="18" t="n">
        <v>7.7330329</v>
      </c>
      <c r="V40" s="20" t="n">
        <v>0.92562635</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(3114.0/B46*100)</f>
        <v/>
      </c>
      <c r="D46" s="19" t="n">
        <v>20027</v>
      </c>
      <c r="E46" s="18" t="n">
        <v>5.88961231</v>
      </c>
      <c r="F46" s="20" t="n">
        <v>0.26763469</v>
      </c>
      <c r="G46" s="18" t="n">
        <v>14.65179332</v>
      </c>
      <c r="H46" s="20" t="n">
        <v>0.48638769</v>
      </c>
      <c r="I46" s="18" t="n">
        <v>25.56751656</v>
      </c>
      <c r="J46" s="20" t="n">
        <v>0.72007763</v>
      </c>
      <c r="K46" s="18" t="n">
        <v>9.60836823</v>
      </c>
      <c r="L46" s="20" t="n">
        <v>0.37947495</v>
      </c>
      <c r="M46" s="18" t="n">
        <v>1.15443112</v>
      </c>
      <c r="N46" s="20" t="n">
        <v>0.10276228</v>
      </c>
      <c r="O46" s="18" t="s">
        <v>182</v>
      </c>
      <c r="P46" s="20" t="s">
        <v>182</v>
      </c>
      <c r="Q46" s="18" t="n">
        <v>0</v>
      </c>
      <c r="R46" s="20" t="n">
        <v>0</v>
      </c>
      <c r="S46" s="18" t="n">
        <v>0</v>
      </c>
      <c r="T46" s="20" t="n">
        <v>0</v>
      </c>
      <c r="U46" s="18" t="n">
        <v>43.12827846</v>
      </c>
      <c r="V46" s="20" t="n">
        <v>1.30629382</v>
      </c>
    </row>
    <row r="47" spans="1:22">
      <c r="A47" s="15" t="s">
        <v>222</v>
      </c>
      <c r="B47" s="17" t="n">
        <v>5928</v>
      </c>
      <c r="C47" s="18">
        <f>(318.0/B47*100)</f>
        <v/>
      </c>
      <c r="D47" s="19" t="n">
        <v>5610</v>
      </c>
      <c r="E47" s="18" t="n">
        <v>11.89049504</v>
      </c>
      <c r="F47" s="20" t="n">
        <v>0.4991072</v>
      </c>
      <c r="G47" s="18" t="n">
        <v>18.72811588</v>
      </c>
      <c r="H47" s="20" t="n">
        <v>0.60406381</v>
      </c>
      <c r="I47" s="18" t="n">
        <v>36.34728342</v>
      </c>
      <c r="J47" s="20" t="n">
        <v>0.79677149</v>
      </c>
      <c r="K47" s="18" t="n">
        <v>14.22654384</v>
      </c>
      <c r="L47" s="20" t="n">
        <v>0.54599021</v>
      </c>
      <c r="M47" s="18" t="n">
        <v>1.47905596</v>
      </c>
      <c r="N47" s="20" t="n">
        <v>0.19296685</v>
      </c>
      <c r="O47" s="18" t="s">
        <v>182</v>
      </c>
      <c r="P47" s="20" t="s">
        <v>182</v>
      </c>
      <c r="Q47" s="18" t="n">
        <v>0</v>
      </c>
      <c r="R47" s="20" t="n">
        <v>0</v>
      </c>
      <c r="S47" s="18" t="n">
        <v>0</v>
      </c>
      <c r="T47" s="20" t="n">
        <v>0</v>
      </c>
      <c r="U47" s="18" t="n">
        <v>17.32850586</v>
      </c>
      <c r="V47" s="20" t="n">
        <v>1.16159215</v>
      </c>
    </row>
    <row r="48" spans="1:22">
      <c r="A48" s="15" t="s">
        <v>223</v>
      </c>
      <c r="B48" s="17" t="n">
        <v>9841</v>
      </c>
      <c r="C48" s="18">
        <f>(19.0/B48*100)</f>
        <v/>
      </c>
      <c r="D48" s="19" t="n">
        <v>9822</v>
      </c>
      <c r="E48" s="18" t="n">
        <v>10.13226366</v>
      </c>
      <c r="F48" s="20" t="n">
        <v>0.36927454</v>
      </c>
      <c r="G48" s="18" t="n">
        <v>34.08019313</v>
      </c>
      <c r="H48" s="20" t="n">
        <v>0.76905877</v>
      </c>
      <c r="I48" s="18" t="n">
        <v>41.41132887</v>
      </c>
      <c r="J48" s="20" t="n">
        <v>0.87813264</v>
      </c>
      <c r="K48" s="18" t="n">
        <v>10.54448053</v>
      </c>
      <c r="L48" s="20" t="n">
        <v>0.44805933</v>
      </c>
      <c r="M48" s="18" t="n">
        <v>2.15559195</v>
      </c>
      <c r="N48" s="20" t="n">
        <v>0.33339127</v>
      </c>
      <c r="O48" s="18" t="s">
        <v>182</v>
      </c>
      <c r="P48" s="20" t="s">
        <v>182</v>
      </c>
      <c r="Q48" s="18" t="n">
        <v>0</v>
      </c>
      <c r="R48" s="20" t="n">
        <v>0</v>
      </c>
      <c r="S48" s="18" t="n">
        <v>0</v>
      </c>
      <c r="T48" s="20" t="n">
        <v>0</v>
      </c>
      <c r="U48" s="18" t="n">
        <v>1.67614187</v>
      </c>
      <c r="V48" s="20" t="n">
        <v>0.44191703</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(1335.0/B50*100)</f>
        <v/>
      </c>
      <c r="D50" s="19" t="n">
        <v>10460</v>
      </c>
      <c r="E50" s="18" t="n">
        <v>11.65529133</v>
      </c>
      <c r="F50" s="20" t="n">
        <v>0.50673435</v>
      </c>
      <c r="G50" s="18" t="n">
        <v>23.22030534</v>
      </c>
      <c r="H50" s="20" t="n">
        <v>0.6376293</v>
      </c>
      <c r="I50" s="18" t="n">
        <v>41.73633363</v>
      </c>
      <c r="J50" s="20" t="n">
        <v>0.81164384</v>
      </c>
      <c r="K50" s="18" t="n">
        <v>13.18201875</v>
      </c>
      <c r="L50" s="20" t="n">
        <v>0.4370737</v>
      </c>
      <c r="M50" s="18" t="n">
        <v>1.78924711</v>
      </c>
      <c r="N50" s="20" t="n">
        <v>0.27073039</v>
      </c>
      <c r="O50" s="18" t="s">
        <v>182</v>
      </c>
      <c r="P50" s="20" t="s">
        <v>182</v>
      </c>
      <c r="Q50" s="18" t="n">
        <v>0</v>
      </c>
      <c r="R50" s="20" t="n">
        <v>0</v>
      </c>
      <c r="S50" s="18" t="n">
        <v>0</v>
      </c>
      <c r="T50" s="20" t="n">
        <v>0</v>
      </c>
      <c r="U50" s="18" t="n">
        <v>8.41680384</v>
      </c>
      <c r="V50" s="20" t="n">
        <v>0.8205703</v>
      </c>
    </row>
    <row r="51" spans="1:22">
      <c r="A51" s="15" t="s">
        <v>226</v>
      </c>
      <c r="B51" s="17" t="n">
        <v>6866</v>
      </c>
      <c r="C51" s="18">
        <f>(116.0/B51*100)</f>
        <v/>
      </c>
      <c r="D51" s="19" t="n">
        <v>6750</v>
      </c>
      <c r="E51" s="18" t="n">
        <v>11.16758759</v>
      </c>
      <c r="F51" s="20" t="n">
        <v>0.47893844</v>
      </c>
      <c r="G51" s="18" t="n">
        <v>17.20608216</v>
      </c>
      <c r="H51" s="20" t="n">
        <v>0.58938694</v>
      </c>
      <c r="I51" s="18" t="n">
        <v>30.1362352</v>
      </c>
      <c r="J51" s="20" t="n">
        <v>0.76418109</v>
      </c>
      <c r="K51" s="18" t="n">
        <v>17.47905578</v>
      </c>
      <c r="L51" s="20" t="n">
        <v>0.6216054600000001</v>
      </c>
      <c r="M51" s="18" t="n">
        <v>0.58298937</v>
      </c>
      <c r="N51" s="20" t="n">
        <v>0.10104232</v>
      </c>
      <c r="O51" s="18" t="s">
        <v>182</v>
      </c>
      <c r="P51" s="20" t="s">
        <v>182</v>
      </c>
      <c r="Q51" s="18" t="n">
        <v>10.58118693</v>
      </c>
      <c r="R51" s="20" t="n">
        <v>0.61238781</v>
      </c>
      <c r="S51" s="18" t="n">
        <v>0</v>
      </c>
      <c r="T51" s="20" t="n">
        <v>0</v>
      </c>
      <c r="U51" s="18" t="n">
        <v>12.84686298</v>
      </c>
      <c r="V51" s="20" t="n">
        <v>1.43853927</v>
      </c>
    </row>
    <row r="52" spans="1:22">
      <c r="A52" s="15" t="s">
        <v>227</v>
      </c>
      <c r="B52" s="17" t="n">
        <v>5809</v>
      </c>
      <c r="C52" s="18">
        <f>(135.0/B52*100)</f>
        <v/>
      </c>
      <c r="D52" s="19" t="n">
        <v>5674</v>
      </c>
      <c r="E52" s="18" t="n">
        <v>15.55143965</v>
      </c>
      <c r="F52" s="20" t="n">
        <v>0.52953336</v>
      </c>
      <c r="G52" s="18" t="n">
        <v>27.06626399</v>
      </c>
      <c r="H52" s="20" t="n">
        <v>0.76306492</v>
      </c>
      <c r="I52" s="18" t="n">
        <v>35.81283391</v>
      </c>
      <c r="J52" s="20" t="n">
        <v>0.72361464</v>
      </c>
      <c r="K52" s="18" t="n">
        <v>15.52549719</v>
      </c>
      <c r="L52" s="20" t="n">
        <v>0.53119582</v>
      </c>
      <c r="M52" s="18" t="n">
        <v>0.34150622</v>
      </c>
      <c r="N52" s="20" t="n">
        <v>0.08867274</v>
      </c>
      <c r="O52" s="18" t="s">
        <v>182</v>
      </c>
      <c r="P52" s="20" t="s">
        <v>182</v>
      </c>
      <c r="Q52" s="18" t="n">
        <v>0</v>
      </c>
      <c r="R52" s="20" t="n">
        <v>0</v>
      </c>
      <c r="S52" s="18" t="n">
        <v>0</v>
      </c>
      <c r="T52" s="20" t="n">
        <v>0</v>
      </c>
      <c r="U52" s="18" t="n">
        <v>5.70245905</v>
      </c>
      <c r="V52" s="20" t="n">
        <v>0.53770054</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(577.0/B54*100)</f>
        <v/>
      </c>
      <c r="D54" s="19" t="n">
        <v>4163</v>
      </c>
      <c r="E54" s="18" t="n">
        <v>10.72434429</v>
      </c>
      <c r="F54" s="20" t="n">
        <v>0.55994029</v>
      </c>
      <c r="G54" s="18" t="n">
        <v>14.17596432</v>
      </c>
      <c r="H54" s="20" t="n">
        <v>0.66027118</v>
      </c>
      <c r="I54" s="18" t="n">
        <v>37.37164721</v>
      </c>
      <c r="J54" s="20" t="n">
        <v>1.04681202</v>
      </c>
      <c r="K54" s="18" t="n">
        <v>19.15572643</v>
      </c>
      <c r="L54" s="20" t="n">
        <v>0.7996340199999999</v>
      </c>
      <c r="M54" s="18" t="n">
        <v>3.43929094</v>
      </c>
      <c r="N54" s="20" t="n">
        <v>0.33218031</v>
      </c>
      <c r="O54" s="18" t="s">
        <v>182</v>
      </c>
      <c r="P54" s="20" t="s">
        <v>182</v>
      </c>
      <c r="Q54" s="18" t="n">
        <v>0</v>
      </c>
      <c r="R54" s="20" t="n">
        <v>0</v>
      </c>
      <c r="S54" s="18" t="n">
        <v>0</v>
      </c>
      <c r="T54" s="20" t="n">
        <v>0</v>
      </c>
      <c r="U54" s="18" t="n">
        <v>15.1330268</v>
      </c>
      <c r="V54" s="20" t="n">
        <v>1.2013302</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7.97959342</v>
      </c>
      <c r="F56" s="20" t="n">
        <v>0.45132523</v>
      </c>
      <c r="G56" s="18" t="n">
        <v>25.11664663</v>
      </c>
      <c r="H56" s="20" t="n">
        <v>0.74367675</v>
      </c>
      <c r="I56" s="18" t="n">
        <v>48.86561417</v>
      </c>
      <c r="J56" s="20" t="n">
        <v>0.92338465</v>
      </c>
      <c r="K56" s="18" t="n">
        <v>15.85500603</v>
      </c>
      <c r="L56" s="20" t="n">
        <v>0.66915116</v>
      </c>
      <c r="M56" s="18" t="n">
        <v>0.86031267</v>
      </c>
      <c r="N56" s="20" t="n">
        <v>0.13753162</v>
      </c>
      <c r="O56" s="18" t="s">
        <v>182</v>
      </c>
      <c r="P56" s="20" t="s">
        <v>182</v>
      </c>
      <c r="Q56" s="18" t="n">
        <v>0</v>
      </c>
      <c r="R56" s="20" t="n">
        <v>0</v>
      </c>
      <c r="S56" s="18" t="n">
        <v>0</v>
      </c>
      <c r="T56" s="20" t="n">
        <v>0</v>
      </c>
      <c r="U56" s="18" t="n">
        <v>1.32282707</v>
      </c>
      <c r="V56" s="20" t="n">
        <v>0.24093895</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(292.0/B61*100)</f>
        <v/>
      </c>
      <c r="D61" s="19" t="n">
        <v>6233</v>
      </c>
      <c r="E61" s="18" t="n">
        <v>26.32869977</v>
      </c>
      <c r="F61" s="20" t="n">
        <v>0.78555919</v>
      </c>
      <c r="G61" s="18" t="n">
        <v>19.62467417</v>
      </c>
      <c r="H61" s="20" t="n">
        <v>0.52678464</v>
      </c>
      <c r="I61" s="18" t="n">
        <v>29.87442269</v>
      </c>
      <c r="J61" s="20" t="n">
        <v>0.54337362</v>
      </c>
      <c r="K61" s="18" t="n">
        <v>17.41096635</v>
      </c>
      <c r="L61" s="20" t="n">
        <v>0.61084026</v>
      </c>
      <c r="M61" s="18" t="n">
        <v>1.11945913</v>
      </c>
      <c r="N61" s="20" t="n">
        <v>0.15946046</v>
      </c>
      <c r="O61" s="18" t="s">
        <v>182</v>
      </c>
      <c r="P61" s="20" t="s">
        <v>182</v>
      </c>
      <c r="Q61" s="18" t="n">
        <v>0</v>
      </c>
      <c r="R61" s="20" t="n">
        <v>0</v>
      </c>
      <c r="S61" s="18" t="n">
        <v>0</v>
      </c>
      <c r="T61" s="20" t="n">
        <v>0</v>
      </c>
      <c r="U61" s="18" t="n">
        <v>5.64177789</v>
      </c>
      <c r="V61" s="20" t="n">
        <v>0.6673623</v>
      </c>
    </row>
    <row r="62" spans="1:22">
      <c r="A62" s="15" t="s">
        <v>237</v>
      </c>
      <c r="B62" s="17" t="n">
        <v>4476</v>
      </c>
      <c r="C62" s="18">
        <f>(5.0/B62*100)</f>
        <v/>
      </c>
      <c r="D62" s="19" t="n">
        <v>4471</v>
      </c>
      <c r="E62" s="18" t="n">
        <v>5.19685803</v>
      </c>
      <c r="F62" s="20" t="n">
        <v>0.34304442</v>
      </c>
      <c r="G62" s="18" t="n">
        <v>23.52633159</v>
      </c>
      <c r="H62" s="20" t="n">
        <v>0.58797066</v>
      </c>
      <c r="I62" s="18" t="n">
        <v>50.85891355</v>
      </c>
      <c r="J62" s="20" t="n">
        <v>0.77426714</v>
      </c>
      <c r="K62" s="18" t="n">
        <v>19.34105614</v>
      </c>
      <c r="L62" s="20" t="n">
        <v>0.5789669</v>
      </c>
      <c r="M62" s="18" t="n">
        <v>0.58527585</v>
      </c>
      <c r="N62" s="20" t="n">
        <v>0.13101018</v>
      </c>
      <c r="O62" s="18" t="s">
        <v>182</v>
      </c>
      <c r="P62" s="20" t="s">
        <v>182</v>
      </c>
      <c r="Q62" s="18" t="n">
        <v>0</v>
      </c>
      <c r="R62" s="20" t="n">
        <v>0</v>
      </c>
      <c r="S62" s="18" t="n">
        <v>0</v>
      </c>
      <c r="T62" s="20" t="n">
        <v>0</v>
      </c>
      <c r="U62" s="18" t="n">
        <v>0.49156484</v>
      </c>
      <c r="V62" s="20" t="n">
        <v>0.09993747</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(1072.0/B67*100)</f>
        <v/>
      </c>
      <c r="D67" s="19" t="n">
        <v>5899</v>
      </c>
      <c r="E67" s="18" t="n">
        <v>12.51383362</v>
      </c>
      <c r="F67" s="20" t="n">
        <v>0.48992161</v>
      </c>
      <c r="G67" s="18" t="n">
        <v>32.04969369</v>
      </c>
      <c r="H67" s="20" t="n">
        <v>0.68010972</v>
      </c>
      <c r="I67" s="18" t="n">
        <v>37.36455479</v>
      </c>
      <c r="J67" s="20" t="n">
        <v>0.72904286</v>
      </c>
      <c r="K67" s="18" t="n">
        <v>9.418056529999999</v>
      </c>
      <c r="L67" s="20" t="n">
        <v>0.4251521</v>
      </c>
      <c r="M67" s="18" t="n">
        <v>4.95936436</v>
      </c>
      <c r="N67" s="20" t="n">
        <v>0.40813256</v>
      </c>
      <c r="O67" s="18" t="s">
        <v>182</v>
      </c>
      <c r="P67" s="20" t="s">
        <v>182</v>
      </c>
      <c r="Q67" s="18" t="n">
        <v>0</v>
      </c>
      <c r="R67" s="20" t="n">
        <v>0</v>
      </c>
      <c r="S67" s="18" t="n">
        <v>0</v>
      </c>
      <c r="T67" s="20" t="n">
        <v>0</v>
      </c>
      <c r="U67" s="18" t="n">
        <v>3.69449701</v>
      </c>
      <c r="V67" s="20" t="n">
        <v>0.31667464</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8.691275750000001</v>
      </c>
      <c r="F70" s="20" t="n">
        <v>0.44933914</v>
      </c>
      <c r="G70" s="18" t="n">
        <v>25.88762057</v>
      </c>
      <c r="H70" s="20" t="n">
        <v>0.64535546</v>
      </c>
      <c r="I70" s="18" t="n">
        <v>45.91151013</v>
      </c>
      <c r="J70" s="20" t="n">
        <v>0.90691766</v>
      </c>
      <c r="K70" s="18" t="n">
        <v>12.8436452</v>
      </c>
      <c r="L70" s="20" t="n">
        <v>0.59902699</v>
      </c>
      <c r="M70" s="18" t="n">
        <v>0.78554432</v>
      </c>
      <c r="N70" s="20" t="n">
        <v>0.1032537</v>
      </c>
      <c r="O70" s="18" t="s">
        <v>182</v>
      </c>
      <c r="P70" s="20" t="s">
        <v>182</v>
      </c>
      <c r="Q70" s="18" t="n">
        <v>0</v>
      </c>
      <c r="R70" s="20" t="n">
        <v>0</v>
      </c>
      <c r="S70" s="18" t="n">
        <v>0</v>
      </c>
      <c r="T70" s="20" t="n">
        <v>0</v>
      </c>
      <c r="U70" s="18" t="n">
        <v>5.88040404</v>
      </c>
      <c r="V70" s="20" t="n">
        <v>0.58289485</v>
      </c>
    </row>
    <row r="71" spans="1:22">
      <c r="A71" s="15" t="s">
        <v>246</v>
      </c>
      <c r="B71" s="17" t="n">
        <v>6115</v>
      </c>
      <c r="C71" s="18">
        <f>(132.0/B71*100)</f>
        <v/>
      </c>
      <c r="D71" s="19" t="n">
        <v>5983</v>
      </c>
      <c r="E71" s="18" t="n">
        <v>15.77181348</v>
      </c>
      <c r="F71" s="20" t="n">
        <v>0.47070492</v>
      </c>
      <c r="G71" s="18" t="n">
        <v>24.83789226</v>
      </c>
      <c r="H71" s="20" t="n">
        <v>0.49874358</v>
      </c>
      <c r="I71" s="18" t="n">
        <v>38.37561802</v>
      </c>
      <c r="J71" s="20" t="n">
        <v>0.63777098</v>
      </c>
      <c r="K71" s="18" t="n">
        <v>19.01607596</v>
      </c>
      <c r="L71" s="20" t="n">
        <v>0.49238571</v>
      </c>
      <c r="M71" s="18" t="n">
        <v>0.43960865</v>
      </c>
      <c r="N71" s="20" t="n">
        <v>0.07833616</v>
      </c>
      <c r="O71" s="18" t="s">
        <v>182</v>
      </c>
      <c r="P71" s="20" t="s">
        <v>182</v>
      </c>
      <c r="Q71" s="18" t="n">
        <v>0</v>
      </c>
      <c r="R71" s="20" t="n">
        <v>0</v>
      </c>
      <c r="S71" s="18" t="n">
        <v>0</v>
      </c>
      <c r="T71" s="20" t="n">
        <v>0</v>
      </c>
      <c r="U71" s="18" t="n">
        <v>1.55899163</v>
      </c>
      <c r="V71" s="20" t="n">
        <v>0.14341169</v>
      </c>
    </row>
    <row r="72" spans="1:22">
      <c r="A72" s="15" t="s">
        <v>247</v>
      </c>
      <c r="B72" s="17" t="n">
        <v>7708</v>
      </c>
      <c r="C72" s="18">
        <f>(9.0/B72*100)</f>
        <v/>
      </c>
      <c r="D72" s="19" t="n">
        <v>7699</v>
      </c>
      <c r="E72" s="18" t="n">
        <v>6.55071223</v>
      </c>
      <c r="F72" s="20" t="n">
        <v>0.33269823</v>
      </c>
      <c r="G72" s="18" t="n">
        <v>22.27281267</v>
      </c>
      <c r="H72" s="20" t="n">
        <v>0.67866753</v>
      </c>
      <c r="I72" s="18" t="n">
        <v>48.67323962</v>
      </c>
      <c r="J72" s="20" t="n">
        <v>0.63879618</v>
      </c>
      <c r="K72" s="18" t="n">
        <v>21.66136467</v>
      </c>
      <c r="L72" s="20" t="n">
        <v>0.63131315</v>
      </c>
      <c r="M72" s="18" t="n">
        <v>0.58568115</v>
      </c>
      <c r="N72" s="20" t="n">
        <v>0.09795208</v>
      </c>
      <c r="O72" s="18" t="s">
        <v>182</v>
      </c>
      <c r="P72" s="20" t="s">
        <v>182</v>
      </c>
      <c r="Q72" s="18" t="n">
        <v>0</v>
      </c>
      <c r="R72" s="20" t="n">
        <v>0</v>
      </c>
      <c r="S72" s="18" t="n">
        <v>0</v>
      </c>
      <c r="T72" s="20" t="n">
        <v>0</v>
      </c>
      <c r="U72" s="18" t="n">
        <v>0.25618967</v>
      </c>
      <c r="V72" s="20" t="n">
        <v>0.04890158</v>
      </c>
    </row>
    <row r="73" spans="1:22">
      <c r="A73" s="15" t="s">
        <v>248</v>
      </c>
      <c r="B73" s="17" t="n">
        <v>8249</v>
      </c>
      <c r="C73" s="18">
        <f>(279.0/B73*100)</f>
        <v/>
      </c>
      <c r="D73" s="19" t="n">
        <v>7970</v>
      </c>
      <c r="E73" s="18" t="n">
        <v>10.4116935</v>
      </c>
      <c r="F73" s="20" t="n">
        <v>0.51323988</v>
      </c>
      <c r="G73" s="18" t="n">
        <v>26.15296117</v>
      </c>
      <c r="H73" s="20" t="n">
        <v>0.66950011</v>
      </c>
      <c r="I73" s="18" t="n">
        <v>50.90347038</v>
      </c>
      <c r="J73" s="20" t="n">
        <v>0.71986163</v>
      </c>
      <c r="K73" s="18" t="n">
        <v>8.488299769999999</v>
      </c>
      <c r="L73" s="20" t="n">
        <v>0.46645237</v>
      </c>
      <c r="M73" s="18" t="n">
        <v>2.50010483</v>
      </c>
      <c r="N73" s="20" t="n">
        <v>0.25244572</v>
      </c>
      <c r="O73" s="18" t="s">
        <v>182</v>
      </c>
      <c r="P73" s="20" t="s">
        <v>182</v>
      </c>
      <c r="Q73" s="18" t="n">
        <v>0</v>
      </c>
      <c r="R73" s="20" t="n">
        <v>0</v>
      </c>
      <c r="S73" s="18" t="n">
        <v>0</v>
      </c>
      <c r="T73" s="20" t="n">
        <v>0</v>
      </c>
      <c r="U73" s="18" t="n">
        <v>1.54347035</v>
      </c>
      <c r="V73" s="20" t="n">
        <v>0.1902947</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(368.0/B77*100)</f>
        <v/>
      </c>
      <c r="D77" s="19" t="n">
        <v>5694</v>
      </c>
      <c r="E77" s="18" t="n">
        <v>9.945883009999999</v>
      </c>
      <c r="F77" s="20" t="n">
        <v>0.44400133</v>
      </c>
      <c r="G77" s="18" t="n">
        <v>18.78668463</v>
      </c>
      <c r="H77" s="20" t="n">
        <v>0.6127002499999999</v>
      </c>
      <c r="I77" s="18" t="n">
        <v>33.13843741</v>
      </c>
      <c r="J77" s="20" t="n">
        <v>0.70646968</v>
      </c>
      <c r="K77" s="18" t="n">
        <v>13.0348735</v>
      </c>
      <c r="L77" s="20" t="n">
        <v>0.52211599</v>
      </c>
      <c r="M77" s="18" t="n">
        <v>1.00443101</v>
      </c>
      <c r="N77" s="20" t="n">
        <v>0.11930233</v>
      </c>
      <c r="O77" s="18" t="s">
        <v>182</v>
      </c>
      <c r="P77" s="20" t="s">
        <v>182</v>
      </c>
      <c r="Q77" s="18" t="n">
        <v>0</v>
      </c>
      <c r="R77" s="20" t="n">
        <v>0</v>
      </c>
      <c r="S77" s="18" t="n">
        <v>0</v>
      </c>
      <c r="T77" s="20" t="n">
        <v>0</v>
      </c>
      <c r="U77" s="18" t="n">
        <v>24.08969045</v>
      </c>
      <c r="V77" s="20" t="n">
        <v>1.05829503</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81.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372</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(1793.0/B7*100)</f>
        <v/>
      </c>
      <c r="D7" s="19" t="n">
        <v>12737</v>
      </c>
      <c r="E7" s="18" t="n">
        <v>10.43062691</v>
      </c>
      <c r="F7" s="20" t="n">
        <v>0.32975753</v>
      </c>
      <c r="G7" s="18" t="n">
        <v>27.05743004</v>
      </c>
      <c r="H7" s="20" t="n">
        <v>0.5139157</v>
      </c>
      <c r="I7" s="18" t="n">
        <v>40.68145888</v>
      </c>
      <c r="J7" s="20" t="n">
        <v>0.66706915</v>
      </c>
      <c r="K7" s="18" t="n">
        <v>8.260141730000001</v>
      </c>
      <c r="L7" s="20" t="n">
        <v>0.2909335</v>
      </c>
      <c r="M7" s="18" t="n">
        <v>0.71060976</v>
      </c>
      <c r="N7" s="20" t="n">
        <v>0.09280918000000001</v>
      </c>
      <c r="O7" s="18" t="s">
        <v>182</v>
      </c>
      <c r="P7" s="20" t="s">
        <v>182</v>
      </c>
      <c r="Q7" s="18" t="n">
        <v>0</v>
      </c>
      <c r="R7" s="20" t="n">
        <v>0</v>
      </c>
      <c r="S7" s="18" t="n">
        <v>0</v>
      </c>
      <c r="T7" s="20" t="n">
        <v>0</v>
      </c>
      <c r="U7" s="18" t="n">
        <v>12.85973267</v>
      </c>
      <c r="V7" s="20" t="n">
        <v>0.66018937</v>
      </c>
    </row>
    <row r="8" spans="1:22">
      <c r="A8" s="15" t="s">
        <v>183</v>
      </c>
      <c r="B8" s="17" t="n">
        <v>7007</v>
      </c>
      <c r="C8" s="18">
        <f>(306.0/B8*100)</f>
        <v/>
      </c>
      <c r="D8" s="19" t="n">
        <v>6701</v>
      </c>
      <c r="E8" s="18" t="n">
        <v>21.41952123</v>
      </c>
      <c r="F8" s="20" t="n">
        <v>0.76808104</v>
      </c>
      <c r="G8" s="18" t="n">
        <v>24.1220483</v>
      </c>
      <c r="H8" s="20" t="n">
        <v>0.6700188</v>
      </c>
      <c r="I8" s="18" t="n">
        <v>28.63331056</v>
      </c>
      <c r="J8" s="20" t="n">
        <v>0.60620687</v>
      </c>
      <c r="K8" s="18" t="n">
        <v>17.52285795</v>
      </c>
      <c r="L8" s="20" t="n">
        <v>0.51302352</v>
      </c>
      <c r="M8" s="18" t="n">
        <v>0.39287574</v>
      </c>
      <c r="N8" s="20" t="n">
        <v>0.10294733</v>
      </c>
      <c r="O8" s="18" t="s">
        <v>182</v>
      </c>
      <c r="P8" s="20" t="s">
        <v>182</v>
      </c>
      <c r="Q8" s="18" t="n">
        <v>0.49309799</v>
      </c>
      <c r="R8" s="20" t="n">
        <v>0.12136471</v>
      </c>
      <c r="S8" s="18" t="n">
        <v>0</v>
      </c>
      <c r="T8" s="20" t="n">
        <v>0</v>
      </c>
      <c r="U8" s="18" t="n">
        <v>7.41628822</v>
      </c>
      <c r="V8" s="20" t="n">
        <v>0.5314765</v>
      </c>
    </row>
    <row r="9" spans="1:22">
      <c r="A9" s="15" t="s">
        <v>184</v>
      </c>
      <c r="B9" s="17" t="n">
        <v>9651</v>
      </c>
      <c r="C9" s="18">
        <f>(709.0/B9*100)</f>
        <v/>
      </c>
      <c r="D9" s="19" t="n">
        <v>8942</v>
      </c>
      <c r="E9" s="18" t="n">
        <v>12.77932946</v>
      </c>
      <c r="F9" s="20" t="n">
        <v>0.37099982</v>
      </c>
      <c r="G9" s="18" t="n">
        <v>26.06612437</v>
      </c>
      <c r="H9" s="20" t="n">
        <v>0.58674788</v>
      </c>
      <c r="I9" s="18" t="n">
        <v>38.77348447</v>
      </c>
      <c r="J9" s="20" t="n">
        <v>0.68507801</v>
      </c>
      <c r="K9" s="18" t="n">
        <v>10.02685453</v>
      </c>
      <c r="L9" s="20" t="n">
        <v>0.43395546</v>
      </c>
      <c r="M9" s="18" t="n">
        <v>0.05110713</v>
      </c>
      <c r="N9" s="20" t="n">
        <v>0.02032728</v>
      </c>
      <c r="O9" s="18" t="s">
        <v>182</v>
      </c>
      <c r="P9" s="20" t="s">
        <v>182</v>
      </c>
      <c r="Q9" s="18" t="n">
        <v>3.22068134</v>
      </c>
      <c r="R9" s="20" t="n">
        <v>0.57486064</v>
      </c>
      <c r="S9" s="18" t="n">
        <v>0</v>
      </c>
      <c r="T9" s="20" t="n">
        <v>0</v>
      </c>
      <c r="U9" s="18" t="n">
        <v>9.082418690000001</v>
      </c>
      <c r="V9" s="20" t="n">
        <v>0.54703488</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(192.0/B11*100)</f>
        <v/>
      </c>
      <c r="D11" s="19" t="n">
        <v>6861</v>
      </c>
      <c r="E11" s="18" t="n">
        <v>11.63198361</v>
      </c>
      <c r="F11" s="20" t="n">
        <v>0.46460176</v>
      </c>
      <c r="G11" s="18" t="n">
        <v>24.87095512</v>
      </c>
      <c r="H11" s="20" t="n">
        <v>0.79687782</v>
      </c>
      <c r="I11" s="18" t="n">
        <v>40.31752894</v>
      </c>
      <c r="J11" s="20" t="n">
        <v>0.92278928</v>
      </c>
      <c r="K11" s="18" t="n">
        <v>10.66948226</v>
      </c>
      <c r="L11" s="20" t="n">
        <v>0.46647298</v>
      </c>
      <c r="M11" s="18" t="n">
        <v>0.51790672</v>
      </c>
      <c r="N11" s="20" t="n">
        <v>0.12535602</v>
      </c>
      <c r="O11" s="18" t="s">
        <v>182</v>
      </c>
      <c r="P11" s="20" t="s">
        <v>182</v>
      </c>
      <c r="Q11" s="18" t="n">
        <v>0</v>
      </c>
      <c r="R11" s="20" t="n">
        <v>0</v>
      </c>
      <c r="S11" s="18" t="n">
        <v>0</v>
      </c>
      <c r="T11" s="20" t="n">
        <v>0</v>
      </c>
      <c r="U11" s="18" t="n">
        <v>11.99214334</v>
      </c>
      <c r="V11" s="20" t="n">
        <v>1.0290568</v>
      </c>
    </row>
    <row r="12" spans="1:22">
      <c r="A12" s="15" t="s">
        <v>187</v>
      </c>
      <c r="B12" s="17" t="n">
        <v>6894</v>
      </c>
      <c r="C12" s="18">
        <f>(129.0/B12*100)</f>
        <v/>
      </c>
      <c r="D12" s="19" t="n">
        <v>6765</v>
      </c>
      <c r="E12" s="18" t="n">
        <v>12.80178179</v>
      </c>
      <c r="F12" s="20" t="n">
        <v>0.51958943</v>
      </c>
      <c r="G12" s="18" t="n">
        <v>34.04044043</v>
      </c>
      <c r="H12" s="20" t="n">
        <v>0.72866747</v>
      </c>
      <c r="I12" s="18" t="n">
        <v>35.22430026</v>
      </c>
      <c r="J12" s="20" t="n">
        <v>0.74520751</v>
      </c>
      <c r="K12" s="18" t="n">
        <v>8.939356460000001</v>
      </c>
      <c r="L12" s="20" t="n">
        <v>0.38927121</v>
      </c>
      <c r="M12" s="18" t="n">
        <v>0.27953785</v>
      </c>
      <c r="N12" s="20" t="n">
        <v>0.06469403</v>
      </c>
      <c r="O12" s="18" t="s">
        <v>182</v>
      </c>
      <c r="P12" s="20" t="s">
        <v>182</v>
      </c>
      <c r="Q12" s="18" t="n">
        <v>2.37613269</v>
      </c>
      <c r="R12" s="20" t="n">
        <v>0.59846797</v>
      </c>
      <c r="S12" s="18" t="n">
        <v>0</v>
      </c>
      <c r="T12" s="20" t="n">
        <v>0</v>
      </c>
      <c r="U12" s="18" t="n">
        <v>6.33845052</v>
      </c>
      <c r="V12" s="20" t="n">
        <v>0.53819664</v>
      </c>
    </row>
    <row r="13" spans="1:22">
      <c r="A13" s="15" t="s">
        <v>188</v>
      </c>
      <c r="B13" s="17" t="n">
        <v>7161</v>
      </c>
      <c r="C13" s="18">
        <f>(382.0/B13*100)</f>
        <v/>
      </c>
      <c r="D13" s="19" t="n">
        <v>6779</v>
      </c>
      <c r="E13" s="18" t="n">
        <v>12.38594835</v>
      </c>
      <c r="F13" s="20" t="n">
        <v>0.47236689</v>
      </c>
      <c r="G13" s="18" t="n">
        <v>27.00939141</v>
      </c>
      <c r="H13" s="20" t="n">
        <v>0.67903769</v>
      </c>
      <c r="I13" s="18" t="n">
        <v>38.67990121</v>
      </c>
      <c r="J13" s="20" t="n">
        <v>0.6362770599999999</v>
      </c>
      <c r="K13" s="18" t="n">
        <v>9.7127339</v>
      </c>
      <c r="L13" s="20" t="n">
        <v>0.47280348</v>
      </c>
      <c r="M13" s="18" t="n">
        <v>0.21906354</v>
      </c>
      <c r="N13" s="20" t="n">
        <v>0.05296657</v>
      </c>
      <c r="O13" s="18" t="s">
        <v>182</v>
      </c>
      <c r="P13" s="20" t="s">
        <v>182</v>
      </c>
      <c r="Q13" s="18" t="n">
        <v>4.23093618</v>
      </c>
      <c r="R13" s="20" t="n">
        <v>0.48644505</v>
      </c>
      <c r="S13" s="18" t="n">
        <v>0</v>
      </c>
      <c r="T13" s="20" t="n">
        <v>0</v>
      </c>
      <c r="U13" s="18" t="n">
        <v>7.7620254</v>
      </c>
      <c r="V13" s="20" t="n">
        <v>0.64070635</v>
      </c>
    </row>
    <row r="14" spans="1:22">
      <c r="A14" s="15" t="s">
        <v>189</v>
      </c>
      <c r="B14" s="17" t="n">
        <v>5587</v>
      </c>
      <c r="C14" s="18">
        <f>(214.0/B14*100)</f>
        <v/>
      </c>
      <c r="D14" s="19" t="n">
        <v>5373</v>
      </c>
      <c r="E14" s="18" t="n">
        <v>13.16058312</v>
      </c>
      <c r="F14" s="20" t="n">
        <v>0.56666046</v>
      </c>
      <c r="G14" s="18" t="n">
        <v>30.76889479</v>
      </c>
      <c r="H14" s="20" t="n">
        <v>0.77548905</v>
      </c>
      <c r="I14" s="18" t="n">
        <v>42.4372666</v>
      </c>
      <c r="J14" s="20" t="n">
        <v>0.7938046</v>
      </c>
      <c r="K14" s="18" t="n">
        <v>10.18818052</v>
      </c>
      <c r="L14" s="20" t="n">
        <v>0.48917102</v>
      </c>
      <c r="M14" s="18" t="n">
        <v>0.6172500400000001</v>
      </c>
      <c r="N14" s="20" t="n">
        <v>0.11436715</v>
      </c>
      <c r="O14" s="18" t="s">
        <v>182</v>
      </c>
      <c r="P14" s="20" t="s">
        <v>182</v>
      </c>
      <c r="Q14" s="18" t="n">
        <v>0</v>
      </c>
      <c r="R14" s="20" t="n">
        <v>0</v>
      </c>
      <c r="S14" s="18" t="n">
        <v>0</v>
      </c>
      <c r="T14" s="20" t="n">
        <v>0</v>
      </c>
      <c r="U14" s="18" t="n">
        <v>2.82782492</v>
      </c>
      <c r="V14" s="20" t="n">
        <v>0.24859864</v>
      </c>
    </row>
    <row r="15" spans="1:22">
      <c r="A15" s="15" t="s">
        <v>190</v>
      </c>
      <c r="B15" s="17" t="n">
        <v>5882</v>
      </c>
      <c r="C15" s="18">
        <f>(215.0/B15*100)</f>
        <v/>
      </c>
      <c r="D15" s="19" t="n">
        <v>5667</v>
      </c>
      <c r="E15" s="18" t="n">
        <v>9.130705580000001</v>
      </c>
      <c r="F15" s="20" t="n">
        <v>0.44424595</v>
      </c>
      <c r="G15" s="18" t="n">
        <v>25.00135152</v>
      </c>
      <c r="H15" s="20" t="n">
        <v>0.69134506</v>
      </c>
      <c r="I15" s="18" t="n">
        <v>47.94462037</v>
      </c>
      <c r="J15" s="20" t="n">
        <v>0.8329440299999999</v>
      </c>
      <c r="K15" s="18" t="n">
        <v>11.36446876</v>
      </c>
      <c r="L15" s="20" t="n">
        <v>0.40897447</v>
      </c>
      <c r="M15" s="18" t="n">
        <v>0.47649819</v>
      </c>
      <c r="N15" s="20" t="n">
        <v>0.1076533</v>
      </c>
      <c r="O15" s="18" t="s">
        <v>182</v>
      </c>
      <c r="P15" s="20" t="s">
        <v>182</v>
      </c>
      <c r="Q15" s="18" t="n">
        <v>1.04125988</v>
      </c>
      <c r="R15" s="20" t="n">
        <v>0.46674465</v>
      </c>
      <c r="S15" s="18" t="n">
        <v>0</v>
      </c>
      <c r="T15" s="20" t="n">
        <v>0</v>
      </c>
      <c r="U15" s="18" t="n">
        <v>5.0410957</v>
      </c>
      <c r="V15" s="20" t="n">
        <v>0.53692703</v>
      </c>
    </row>
    <row r="16" spans="1:22">
      <c r="A16" s="15" t="s">
        <v>191</v>
      </c>
      <c r="B16" s="17" t="n">
        <v>6108</v>
      </c>
      <c r="C16" s="18">
        <f>(283.0/B16*100)</f>
        <v/>
      </c>
      <c r="D16" s="19" t="n">
        <v>5825</v>
      </c>
      <c r="E16" s="18" t="n">
        <v>10.7770182</v>
      </c>
      <c r="F16" s="20" t="n">
        <v>0.43478935</v>
      </c>
      <c r="G16" s="18" t="n">
        <v>21.8512588</v>
      </c>
      <c r="H16" s="20" t="n">
        <v>0.58394176</v>
      </c>
      <c r="I16" s="18" t="n">
        <v>41.07578622</v>
      </c>
      <c r="J16" s="20" t="n">
        <v>0.67743111</v>
      </c>
      <c r="K16" s="18" t="n">
        <v>15.53724149</v>
      </c>
      <c r="L16" s="20" t="n">
        <v>0.5028924</v>
      </c>
      <c r="M16" s="18" t="n">
        <v>0.51571293</v>
      </c>
      <c r="N16" s="20" t="n">
        <v>0.08803929000000001</v>
      </c>
      <c r="O16" s="18" t="s">
        <v>182</v>
      </c>
      <c r="P16" s="20" t="s">
        <v>182</v>
      </c>
      <c r="Q16" s="18" t="n">
        <v>0</v>
      </c>
      <c r="R16" s="20" t="n">
        <v>0</v>
      </c>
      <c r="S16" s="18" t="n">
        <v>0</v>
      </c>
      <c r="T16" s="20" t="n">
        <v>0</v>
      </c>
      <c r="U16" s="18" t="n">
        <v>10.24298236</v>
      </c>
      <c r="V16" s="20" t="n">
        <v>0.75185122</v>
      </c>
    </row>
    <row r="17" spans="1:22">
      <c r="A17" s="15" t="s">
        <v>192</v>
      </c>
      <c r="B17" s="17" t="n">
        <v>6504</v>
      </c>
      <c r="C17" s="18">
        <f>(868.0/B17*100)</f>
        <v/>
      </c>
      <c r="D17" s="19" t="n">
        <v>5636</v>
      </c>
      <c r="E17" s="18" t="n">
        <v>15.96688148</v>
      </c>
      <c r="F17" s="20" t="n">
        <v>0.44729366</v>
      </c>
      <c r="G17" s="18" t="n">
        <v>21.55274081</v>
      </c>
      <c r="H17" s="20" t="n">
        <v>0.5719294700000001</v>
      </c>
      <c r="I17" s="18" t="n">
        <v>35.01803789</v>
      </c>
      <c r="J17" s="20" t="n">
        <v>0.59267423</v>
      </c>
      <c r="K17" s="18" t="n">
        <v>18.55690189</v>
      </c>
      <c r="L17" s="20" t="n">
        <v>0.51029641</v>
      </c>
      <c r="M17" s="18" t="n">
        <v>0</v>
      </c>
      <c r="N17" s="20" t="n">
        <v>0</v>
      </c>
      <c r="O17" s="18" t="s">
        <v>182</v>
      </c>
      <c r="P17" s="20" t="s">
        <v>182</v>
      </c>
      <c r="Q17" s="18" t="n">
        <v>2.62714202</v>
      </c>
      <c r="R17" s="20" t="n">
        <v>0.34934623</v>
      </c>
      <c r="S17" s="18" t="n">
        <v>0</v>
      </c>
      <c r="T17" s="20" t="n">
        <v>0</v>
      </c>
      <c r="U17" s="18" t="n">
        <v>6.27829591</v>
      </c>
      <c r="V17" s="20" t="n">
        <v>0.59000492</v>
      </c>
    </row>
    <row r="18" spans="1:22">
      <c r="A18" s="15" t="s">
        <v>193</v>
      </c>
      <c r="B18" s="17" t="n">
        <v>5532</v>
      </c>
      <c r="C18" s="18">
        <f>(44.0/B18*100)</f>
        <v/>
      </c>
      <c r="D18" s="19" t="n">
        <v>5488</v>
      </c>
      <c r="E18" s="18" t="n">
        <v>9.11558003</v>
      </c>
      <c r="F18" s="20" t="n">
        <v>0.40332814</v>
      </c>
      <c r="G18" s="18" t="n">
        <v>21.39313081</v>
      </c>
      <c r="H18" s="20" t="n">
        <v>0.70433789</v>
      </c>
      <c r="I18" s="18" t="n">
        <v>45.53937111</v>
      </c>
      <c r="J18" s="20" t="n">
        <v>0.85071765</v>
      </c>
      <c r="K18" s="18" t="n">
        <v>14.29275971</v>
      </c>
      <c r="L18" s="20" t="n">
        <v>0.5707923499999999</v>
      </c>
      <c r="M18" s="18" t="n">
        <v>1.16534041</v>
      </c>
      <c r="N18" s="20" t="n">
        <v>0.19359298</v>
      </c>
      <c r="O18" s="18" t="s">
        <v>182</v>
      </c>
      <c r="P18" s="20" t="s">
        <v>182</v>
      </c>
      <c r="Q18" s="18" t="n">
        <v>0</v>
      </c>
      <c r="R18" s="20" t="n">
        <v>0</v>
      </c>
      <c r="S18" s="18" t="n">
        <v>0</v>
      </c>
      <c r="T18" s="20" t="n">
        <v>0</v>
      </c>
      <c r="U18" s="18" t="n">
        <v>8.49381794</v>
      </c>
      <c r="V18" s="20" t="n">
        <v>0.84623504</v>
      </c>
    </row>
    <row r="19" spans="1:22">
      <c r="A19" s="15" t="s">
        <v>194</v>
      </c>
      <c r="B19" s="17" t="n">
        <v>5658</v>
      </c>
      <c r="C19" s="18">
        <f>(345.0/B19*100)</f>
        <v/>
      </c>
      <c r="D19" s="19" t="n">
        <v>5313</v>
      </c>
      <c r="E19" s="18" t="n">
        <v>14.25041208</v>
      </c>
      <c r="F19" s="20" t="n">
        <v>0.54092518</v>
      </c>
      <c r="G19" s="18" t="n">
        <v>29.18088182</v>
      </c>
      <c r="H19" s="20" t="n">
        <v>0.74618606</v>
      </c>
      <c r="I19" s="18" t="n">
        <v>38.27652732</v>
      </c>
      <c r="J19" s="20" t="n">
        <v>0.84573276</v>
      </c>
      <c r="K19" s="18" t="n">
        <v>10.91657143</v>
      </c>
      <c r="L19" s="20" t="n">
        <v>0.5595146600000001</v>
      </c>
      <c r="M19" s="18" t="n">
        <v>0.67188878</v>
      </c>
      <c r="N19" s="20" t="n">
        <v>0.13977543</v>
      </c>
      <c r="O19" s="18" t="s">
        <v>182</v>
      </c>
      <c r="P19" s="20" t="s">
        <v>182</v>
      </c>
      <c r="Q19" s="18" t="n">
        <v>0</v>
      </c>
      <c r="R19" s="20" t="n">
        <v>0</v>
      </c>
      <c r="S19" s="18" t="n">
        <v>0</v>
      </c>
      <c r="T19" s="20" t="n">
        <v>0</v>
      </c>
      <c r="U19" s="18" t="n">
        <v>6.70371857</v>
      </c>
      <c r="V19" s="20" t="n">
        <v>0.60144274</v>
      </c>
    </row>
    <row r="20" spans="1:22">
      <c r="A20" s="15" t="s">
        <v>195</v>
      </c>
      <c r="B20" s="17" t="n">
        <v>3371</v>
      </c>
      <c r="C20" s="18">
        <f>(81.0/B20*100)</f>
        <v/>
      </c>
      <c r="D20" s="19" t="n">
        <v>3290</v>
      </c>
      <c r="E20" s="18" t="n">
        <v>9.6274701</v>
      </c>
      <c r="F20" s="20" t="n">
        <v>0.49883298</v>
      </c>
      <c r="G20" s="18" t="n">
        <v>25.54812678</v>
      </c>
      <c r="H20" s="20" t="n">
        <v>0.72569351</v>
      </c>
      <c r="I20" s="18" t="n">
        <v>43.73859039</v>
      </c>
      <c r="J20" s="20" t="n">
        <v>0.82419443</v>
      </c>
      <c r="K20" s="18" t="n">
        <v>10.78300431</v>
      </c>
      <c r="L20" s="20" t="n">
        <v>0.5402861799999999</v>
      </c>
      <c r="M20" s="18" t="n">
        <v>0</v>
      </c>
      <c r="N20" s="20" t="n">
        <v>0</v>
      </c>
      <c r="O20" s="18" t="s">
        <v>182</v>
      </c>
      <c r="P20" s="20" t="s">
        <v>182</v>
      </c>
      <c r="Q20" s="18" t="n">
        <v>0</v>
      </c>
      <c r="R20" s="20" t="n">
        <v>0</v>
      </c>
      <c r="S20" s="18" t="n">
        <v>0</v>
      </c>
      <c r="T20" s="20" t="n">
        <v>0</v>
      </c>
      <c r="U20" s="18" t="n">
        <v>10.30280841</v>
      </c>
      <c r="V20" s="20" t="n">
        <v>0.49526211</v>
      </c>
    </row>
    <row r="21" spans="1:22">
      <c r="A21" s="15" t="s">
        <v>196</v>
      </c>
      <c r="B21" s="17" t="n">
        <v>5741</v>
      </c>
      <c r="C21" s="18">
        <f>(122.0/B21*100)</f>
        <v/>
      </c>
      <c r="D21" s="19" t="n">
        <v>5619</v>
      </c>
      <c r="E21" s="18" t="n">
        <v>9.85915434</v>
      </c>
      <c r="F21" s="20" t="n">
        <v>0.39119076</v>
      </c>
      <c r="G21" s="18" t="n">
        <v>34.57155595</v>
      </c>
      <c r="H21" s="20" t="n">
        <v>0.66724651</v>
      </c>
      <c r="I21" s="18" t="n">
        <v>43.24913168</v>
      </c>
      <c r="J21" s="20" t="n">
        <v>0.75654796</v>
      </c>
      <c r="K21" s="18" t="n">
        <v>7.8236515</v>
      </c>
      <c r="L21" s="20" t="n">
        <v>0.42112183</v>
      </c>
      <c r="M21" s="18" t="n">
        <v>0.18344128</v>
      </c>
      <c r="N21" s="20" t="n">
        <v>0.05745069</v>
      </c>
      <c r="O21" s="18" t="s">
        <v>182</v>
      </c>
      <c r="P21" s="20" t="s">
        <v>182</v>
      </c>
      <c r="Q21" s="18" t="n">
        <v>0</v>
      </c>
      <c r="R21" s="20" t="n">
        <v>0</v>
      </c>
      <c r="S21" s="18" t="n">
        <v>0</v>
      </c>
      <c r="T21" s="20" t="n">
        <v>0</v>
      </c>
      <c r="U21" s="18" t="n">
        <v>4.31306524</v>
      </c>
      <c r="V21" s="20" t="n">
        <v>0.3586112</v>
      </c>
    </row>
    <row r="22" spans="1:22">
      <c r="A22" s="15" t="s">
        <v>197</v>
      </c>
      <c r="B22" s="17" t="n">
        <v>6598</v>
      </c>
      <c r="C22" s="18">
        <f>(108.0/B22*100)</f>
        <v/>
      </c>
      <c r="D22" s="19" t="n">
        <v>6490</v>
      </c>
      <c r="E22" s="18" t="n">
        <v>15.29755569</v>
      </c>
      <c r="F22" s="20" t="n">
        <v>0.7483741699999999</v>
      </c>
      <c r="G22" s="18" t="n">
        <v>19.96206597</v>
      </c>
      <c r="H22" s="20" t="n">
        <v>0.59020633</v>
      </c>
      <c r="I22" s="18" t="n">
        <v>32.72481676</v>
      </c>
      <c r="J22" s="20" t="n">
        <v>0.9063965899999999</v>
      </c>
      <c r="K22" s="18" t="n">
        <v>11.23185179</v>
      </c>
      <c r="L22" s="20" t="n">
        <v>0.51371552</v>
      </c>
      <c r="M22" s="18" t="n">
        <v>2.36126057</v>
      </c>
      <c r="N22" s="20" t="n">
        <v>0.31619635</v>
      </c>
      <c r="O22" s="18" t="s">
        <v>182</v>
      </c>
      <c r="P22" s="20" t="s">
        <v>182</v>
      </c>
      <c r="Q22" s="18" t="n">
        <v>10.39572174</v>
      </c>
      <c r="R22" s="20" t="n">
        <v>1.34231032</v>
      </c>
      <c r="S22" s="18" t="n">
        <v>0</v>
      </c>
      <c r="T22" s="20" t="n">
        <v>0</v>
      </c>
      <c r="U22" s="18" t="n">
        <v>8.02672748</v>
      </c>
      <c r="V22" s="20" t="n">
        <v>0.7179829</v>
      </c>
    </row>
    <row r="23" spans="1:22">
      <c r="A23" s="15" t="s">
        <v>198</v>
      </c>
      <c r="B23" s="17" t="n">
        <v>11583</v>
      </c>
      <c r="C23" s="18">
        <f>(592.0/B23*100)</f>
        <v/>
      </c>
      <c r="D23" s="19" t="n">
        <v>10991</v>
      </c>
      <c r="E23" s="18" t="n">
        <v>7.91616729</v>
      </c>
      <c r="F23" s="20" t="n">
        <v>0.38723858</v>
      </c>
      <c r="G23" s="18" t="n">
        <v>21.57870905</v>
      </c>
      <c r="H23" s="20" t="n">
        <v>0.66784255</v>
      </c>
      <c r="I23" s="18" t="n">
        <v>50.45391431</v>
      </c>
      <c r="J23" s="20" t="n">
        <v>0.64419361</v>
      </c>
      <c r="K23" s="18" t="n">
        <v>11.83009052</v>
      </c>
      <c r="L23" s="20" t="n">
        <v>0.52266518</v>
      </c>
      <c r="M23" s="18" t="n">
        <v>0.42374089</v>
      </c>
      <c r="N23" s="20" t="n">
        <v>0.10220725</v>
      </c>
      <c r="O23" s="18" t="s">
        <v>182</v>
      </c>
      <c r="P23" s="20" t="s">
        <v>182</v>
      </c>
      <c r="Q23" s="18" t="n">
        <v>0</v>
      </c>
      <c r="R23" s="20" t="n">
        <v>0</v>
      </c>
      <c r="S23" s="18" t="n">
        <v>0</v>
      </c>
      <c r="T23" s="20" t="n">
        <v>0</v>
      </c>
      <c r="U23" s="18" t="n">
        <v>7.79737794</v>
      </c>
      <c r="V23" s="20" t="n">
        <v>0.49313738</v>
      </c>
    </row>
    <row r="24" spans="1:22">
      <c r="A24" s="15" t="s">
        <v>199</v>
      </c>
      <c r="B24" s="17" t="n">
        <v>6647</v>
      </c>
      <c r="C24" s="18">
        <f>(36.0/B24*100)</f>
        <v/>
      </c>
      <c r="D24" s="19" t="n">
        <v>6611</v>
      </c>
      <c r="E24" s="18" t="n">
        <v>27.92474552</v>
      </c>
      <c r="F24" s="20" t="n">
        <v>0.65210894</v>
      </c>
      <c r="G24" s="18" t="n">
        <v>36.14452394</v>
      </c>
      <c r="H24" s="20" t="n">
        <v>0.61173687</v>
      </c>
      <c r="I24" s="18" t="n">
        <v>25.25269309</v>
      </c>
      <c r="J24" s="20" t="n">
        <v>0.61267195</v>
      </c>
      <c r="K24" s="18" t="n">
        <v>7.3167236</v>
      </c>
      <c r="L24" s="20" t="n">
        <v>0.3000364</v>
      </c>
      <c r="M24" s="18" t="n">
        <v>0.7447063</v>
      </c>
      <c r="N24" s="20" t="n">
        <v>0.1358543</v>
      </c>
      <c r="O24" s="18" t="s">
        <v>182</v>
      </c>
      <c r="P24" s="20" t="s">
        <v>182</v>
      </c>
      <c r="Q24" s="18" t="n">
        <v>0</v>
      </c>
      <c r="R24" s="20" t="n">
        <v>0</v>
      </c>
      <c r="S24" s="18" t="n">
        <v>0</v>
      </c>
      <c r="T24" s="20" t="n">
        <v>0</v>
      </c>
      <c r="U24" s="18" t="n">
        <v>2.61660754</v>
      </c>
      <c r="V24" s="20" t="n">
        <v>0.3388624</v>
      </c>
    </row>
    <row r="25" spans="1:22">
      <c r="A25" s="15" t="s">
        <v>200</v>
      </c>
      <c r="B25" s="17" t="n">
        <v>5581</v>
      </c>
      <c r="C25" s="18">
        <f>(28.0/B25*100)</f>
        <v/>
      </c>
      <c r="D25" s="19" t="n">
        <v>5553</v>
      </c>
      <c r="E25" s="18" t="n">
        <v>22.230624</v>
      </c>
      <c r="F25" s="20" t="n">
        <v>0.58453188</v>
      </c>
      <c r="G25" s="18" t="n">
        <v>35.21785902</v>
      </c>
      <c r="H25" s="20" t="n">
        <v>0.69198224</v>
      </c>
      <c r="I25" s="18" t="n">
        <v>36.72727947</v>
      </c>
      <c r="J25" s="20" t="n">
        <v>0.68351218</v>
      </c>
      <c r="K25" s="18" t="n">
        <v>4.65845012</v>
      </c>
      <c r="L25" s="20" t="n">
        <v>0.35542519</v>
      </c>
      <c r="M25" s="18" t="n">
        <v>0.26888821</v>
      </c>
      <c r="N25" s="20" t="n">
        <v>0.07687529999999999</v>
      </c>
      <c r="O25" s="18" t="s">
        <v>182</v>
      </c>
      <c r="P25" s="20" t="s">
        <v>182</v>
      </c>
      <c r="Q25" s="18" t="n">
        <v>0</v>
      </c>
      <c r="R25" s="20" t="n">
        <v>0</v>
      </c>
      <c r="S25" s="18" t="n">
        <v>0</v>
      </c>
      <c r="T25" s="20" t="n">
        <v>0</v>
      </c>
      <c r="U25" s="18" t="n">
        <v>0.89689917</v>
      </c>
      <c r="V25" s="20" t="n">
        <v>0.16811091</v>
      </c>
    </row>
    <row r="26" spans="1:22">
      <c r="A26" s="15" t="s">
        <v>201</v>
      </c>
      <c r="B26" s="17" t="n">
        <v>4869</v>
      </c>
      <c r="C26" s="18">
        <f>(131.0/B26*100)</f>
        <v/>
      </c>
      <c r="D26" s="19" t="n">
        <v>4738</v>
      </c>
      <c r="E26" s="18" t="n">
        <v>9.21886503</v>
      </c>
      <c r="F26" s="20" t="n">
        <v>0.45963614</v>
      </c>
      <c r="G26" s="18" t="n">
        <v>26.3814426</v>
      </c>
      <c r="H26" s="20" t="n">
        <v>0.71051999</v>
      </c>
      <c r="I26" s="18" t="n">
        <v>50.75829718</v>
      </c>
      <c r="J26" s="20" t="n">
        <v>0.70281021</v>
      </c>
      <c r="K26" s="18" t="n">
        <v>10.22309812</v>
      </c>
      <c r="L26" s="20" t="n">
        <v>0.42897008</v>
      </c>
      <c r="M26" s="18" t="n">
        <v>0</v>
      </c>
      <c r="N26" s="20" t="n">
        <v>0</v>
      </c>
      <c r="O26" s="18" t="s">
        <v>182</v>
      </c>
      <c r="P26" s="20" t="s">
        <v>182</v>
      </c>
      <c r="Q26" s="18" t="n">
        <v>0</v>
      </c>
      <c r="R26" s="20" t="n">
        <v>0</v>
      </c>
      <c r="S26" s="18" t="n">
        <v>0</v>
      </c>
      <c r="T26" s="20" t="n">
        <v>0</v>
      </c>
      <c r="U26" s="18" t="n">
        <v>3.41829707</v>
      </c>
      <c r="V26" s="20" t="n">
        <v>0.31749046</v>
      </c>
    </row>
    <row r="27" spans="1:22">
      <c r="A27" s="15" t="s">
        <v>202</v>
      </c>
      <c r="B27" s="17" t="n">
        <v>5299</v>
      </c>
      <c r="C27" s="18">
        <f>(277.0/B27*100)</f>
        <v/>
      </c>
      <c r="D27" s="19" t="n">
        <v>5022</v>
      </c>
      <c r="E27" s="18" t="n">
        <v>17.02561021</v>
      </c>
      <c r="F27" s="20" t="n">
        <v>0.46329669</v>
      </c>
      <c r="G27" s="18" t="n">
        <v>23.58458616</v>
      </c>
      <c r="H27" s="20" t="n">
        <v>0.56497072</v>
      </c>
      <c r="I27" s="18" t="n">
        <v>31.6818091</v>
      </c>
      <c r="J27" s="20" t="n">
        <v>0.65708215</v>
      </c>
      <c r="K27" s="18" t="n">
        <v>13.33277756</v>
      </c>
      <c r="L27" s="20" t="n">
        <v>0.52038578</v>
      </c>
      <c r="M27" s="18" t="n">
        <v>1.23297374</v>
      </c>
      <c r="N27" s="20" t="n">
        <v>0.13883088</v>
      </c>
      <c r="O27" s="18" t="s">
        <v>182</v>
      </c>
      <c r="P27" s="20" t="s">
        <v>182</v>
      </c>
      <c r="Q27" s="18" t="n">
        <v>0</v>
      </c>
      <c r="R27" s="20" t="n">
        <v>0</v>
      </c>
      <c r="S27" s="18" t="n">
        <v>0</v>
      </c>
      <c r="T27" s="20" t="n">
        <v>0</v>
      </c>
      <c r="U27" s="18" t="n">
        <v>13.14224323</v>
      </c>
      <c r="V27" s="20" t="n">
        <v>0.43679216</v>
      </c>
    </row>
    <row r="28" spans="1:22">
      <c r="A28" s="15" t="s">
        <v>203</v>
      </c>
      <c r="B28" s="17" t="n">
        <v>7568</v>
      </c>
      <c r="C28" s="18">
        <f>(184.0/B28*100)</f>
        <v/>
      </c>
      <c r="D28" s="19" t="n">
        <v>7384</v>
      </c>
      <c r="E28" s="18" t="n">
        <v>9.688999069999999</v>
      </c>
      <c r="F28" s="20" t="n">
        <v>0.3785956</v>
      </c>
      <c r="G28" s="18" t="n">
        <v>24.30344724</v>
      </c>
      <c r="H28" s="20" t="n">
        <v>0.67781652</v>
      </c>
      <c r="I28" s="18" t="n">
        <v>50.05695114</v>
      </c>
      <c r="J28" s="20" t="n">
        <v>0.71951295</v>
      </c>
      <c r="K28" s="18" t="n">
        <v>10.73245758</v>
      </c>
      <c r="L28" s="20" t="n">
        <v>0.40257986</v>
      </c>
      <c r="M28" s="18" t="n">
        <v>2.27714991</v>
      </c>
      <c r="N28" s="20" t="n">
        <v>0.33294197</v>
      </c>
      <c r="O28" s="18" t="s">
        <v>182</v>
      </c>
      <c r="P28" s="20" t="s">
        <v>182</v>
      </c>
      <c r="Q28" s="18" t="n">
        <v>0</v>
      </c>
      <c r="R28" s="20" t="n">
        <v>0</v>
      </c>
      <c r="S28" s="18" t="n">
        <v>0</v>
      </c>
      <c r="T28" s="20" t="n">
        <v>0</v>
      </c>
      <c r="U28" s="18" t="n">
        <v>2.94099506</v>
      </c>
      <c r="V28" s="20" t="n">
        <v>0.44664443</v>
      </c>
    </row>
    <row r="29" spans="1:22">
      <c r="A29" s="15" t="s">
        <v>204</v>
      </c>
      <c r="B29" s="17" t="n">
        <v>5385</v>
      </c>
      <c r="C29" s="18">
        <f>(37.0/B29*100)</f>
        <v/>
      </c>
      <c r="D29" s="19" t="n">
        <v>5348</v>
      </c>
      <c r="E29" s="18" t="n">
        <v>11.55432026</v>
      </c>
      <c r="F29" s="20" t="n">
        <v>0.38168037</v>
      </c>
      <c r="G29" s="18" t="n">
        <v>33.21413177</v>
      </c>
      <c r="H29" s="20" t="n">
        <v>0.61967699</v>
      </c>
      <c r="I29" s="18" t="n">
        <v>43.65570987</v>
      </c>
      <c r="J29" s="20" t="n">
        <v>0.70383985</v>
      </c>
      <c r="K29" s="18" t="n">
        <v>6.62827352</v>
      </c>
      <c r="L29" s="20" t="n">
        <v>0.38235259</v>
      </c>
      <c r="M29" s="18" t="n">
        <v>0.11230563</v>
      </c>
      <c r="N29" s="20" t="n">
        <v>0.03615354</v>
      </c>
      <c r="O29" s="18" t="s">
        <v>182</v>
      </c>
      <c r="P29" s="20" t="s">
        <v>182</v>
      </c>
      <c r="Q29" s="18" t="n">
        <v>2.76962022</v>
      </c>
      <c r="R29" s="20" t="n">
        <v>0.2415476</v>
      </c>
      <c r="S29" s="18" t="n">
        <v>0</v>
      </c>
      <c r="T29" s="20" t="n">
        <v>0</v>
      </c>
      <c r="U29" s="18" t="n">
        <v>2.06563874</v>
      </c>
      <c r="V29" s="20" t="n">
        <v>0.24812298</v>
      </c>
    </row>
    <row r="30" spans="1:22">
      <c r="A30" s="15" t="s">
        <v>205</v>
      </c>
      <c r="B30" s="17" t="n">
        <v>4520</v>
      </c>
      <c r="C30" s="18">
        <f>(696.0/B30*100)</f>
        <v/>
      </c>
      <c r="D30" s="19" t="n">
        <v>3824</v>
      </c>
      <c r="E30" s="18" t="n">
        <v>9.53917354</v>
      </c>
      <c r="F30" s="20" t="n">
        <v>0.47949036</v>
      </c>
      <c r="G30" s="18" t="n">
        <v>28.4103107</v>
      </c>
      <c r="H30" s="20" t="n">
        <v>0.94442035</v>
      </c>
      <c r="I30" s="18" t="n">
        <v>43.71628917</v>
      </c>
      <c r="J30" s="20" t="n">
        <v>0.8128796700000001</v>
      </c>
      <c r="K30" s="18" t="n">
        <v>8.59533809</v>
      </c>
      <c r="L30" s="20" t="n">
        <v>0.46692803</v>
      </c>
      <c r="M30" s="18" t="n">
        <v>0.83240402</v>
      </c>
      <c r="N30" s="20" t="n">
        <v>0.1609921</v>
      </c>
      <c r="O30" s="18" t="s">
        <v>182</v>
      </c>
      <c r="P30" s="20" t="s">
        <v>182</v>
      </c>
      <c r="Q30" s="18" t="n">
        <v>0</v>
      </c>
      <c r="R30" s="20" t="n">
        <v>0</v>
      </c>
      <c r="S30" s="18" t="n">
        <v>0</v>
      </c>
      <c r="T30" s="20" t="n">
        <v>0</v>
      </c>
      <c r="U30" s="18" t="n">
        <v>8.90648449</v>
      </c>
      <c r="V30" s="20" t="n">
        <v>0.7558445499999999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(21.0/B32*100)</f>
        <v/>
      </c>
      <c r="D32" s="19" t="n">
        <v>4457</v>
      </c>
      <c r="E32" s="18" t="n">
        <v>9.01122522</v>
      </c>
      <c r="F32" s="20" t="n">
        <v>0.45232977</v>
      </c>
      <c r="G32" s="18" t="n">
        <v>26.75365113</v>
      </c>
      <c r="H32" s="20" t="n">
        <v>0.72461266</v>
      </c>
      <c r="I32" s="18" t="n">
        <v>50.07510049</v>
      </c>
      <c r="J32" s="20" t="n">
        <v>0.7522711</v>
      </c>
      <c r="K32" s="18" t="n">
        <v>10.00687214</v>
      </c>
      <c r="L32" s="20" t="n">
        <v>0.49960712</v>
      </c>
      <c r="M32" s="18" t="n">
        <v>0.34561415</v>
      </c>
      <c r="N32" s="20" t="n">
        <v>0.08419719000000001</v>
      </c>
      <c r="O32" s="18" t="s">
        <v>182</v>
      </c>
      <c r="P32" s="20" t="s">
        <v>182</v>
      </c>
      <c r="Q32" s="18" t="n">
        <v>0</v>
      </c>
      <c r="R32" s="20" t="n">
        <v>0</v>
      </c>
      <c r="S32" s="18" t="n">
        <v>0</v>
      </c>
      <c r="T32" s="20" t="n">
        <v>0</v>
      </c>
      <c r="U32" s="18" t="n">
        <v>3.80753688</v>
      </c>
      <c r="V32" s="20" t="n">
        <v>0.35861087</v>
      </c>
    </row>
    <row r="33" spans="1:22">
      <c r="A33" s="15" t="s">
        <v>208</v>
      </c>
      <c r="B33" s="17" t="n">
        <v>7325</v>
      </c>
      <c r="C33" s="18">
        <f>(275.0/B33*100)</f>
        <v/>
      </c>
      <c r="D33" s="19" t="n">
        <v>7050</v>
      </c>
      <c r="E33" s="18" t="n">
        <v>6.6740081</v>
      </c>
      <c r="F33" s="20" t="n">
        <v>0.31400846</v>
      </c>
      <c r="G33" s="18" t="n">
        <v>19.5223948</v>
      </c>
      <c r="H33" s="20" t="n">
        <v>0.5856571699999999</v>
      </c>
      <c r="I33" s="18" t="n">
        <v>54.45288668</v>
      </c>
      <c r="J33" s="20" t="n">
        <v>0.73887463</v>
      </c>
      <c r="K33" s="18" t="n">
        <v>15.75313606</v>
      </c>
      <c r="L33" s="20" t="n">
        <v>0.52370079</v>
      </c>
      <c r="M33" s="18" t="n">
        <v>0.23245675</v>
      </c>
      <c r="N33" s="20" t="n">
        <v>0.06137206</v>
      </c>
      <c r="O33" s="18" t="s">
        <v>182</v>
      </c>
      <c r="P33" s="20" t="s">
        <v>182</v>
      </c>
      <c r="Q33" s="18" t="n">
        <v>0</v>
      </c>
      <c r="R33" s="20" t="n">
        <v>0</v>
      </c>
      <c r="S33" s="18" t="n">
        <v>0</v>
      </c>
      <c r="T33" s="20" t="n">
        <v>0</v>
      </c>
      <c r="U33" s="18" t="n">
        <v>3.36511761</v>
      </c>
      <c r="V33" s="20" t="n">
        <v>0.31518046</v>
      </c>
    </row>
    <row r="34" spans="1:22">
      <c r="A34" s="15" t="s">
        <v>209</v>
      </c>
      <c r="B34" s="17" t="n">
        <v>6350</v>
      </c>
      <c r="C34" s="18">
        <f>(123.0/B34*100)</f>
        <v/>
      </c>
      <c r="D34" s="19" t="n">
        <v>6227</v>
      </c>
      <c r="E34" s="18" t="n">
        <v>8.98156217</v>
      </c>
      <c r="F34" s="20" t="n">
        <v>0.42765964</v>
      </c>
      <c r="G34" s="18" t="n">
        <v>25.24171295</v>
      </c>
      <c r="H34" s="20" t="n">
        <v>0.70963645</v>
      </c>
      <c r="I34" s="18" t="n">
        <v>46.28082839</v>
      </c>
      <c r="J34" s="20" t="n">
        <v>0.72737873</v>
      </c>
      <c r="K34" s="18" t="n">
        <v>8.89992552</v>
      </c>
      <c r="L34" s="20" t="n">
        <v>0.43377374</v>
      </c>
      <c r="M34" s="18" t="n">
        <v>1.17424243</v>
      </c>
      <c r="N34" s="20" t="n">
        <v>0.13926733</v>
      </c>
      <c r="O34" s="18" t="s">
        <v>182</v>
      </c>
      <c r="P34" s="20" t="s">
        <v>182</v>
      </c>
      <c r="Q34" s="18" t="n">
        <v>2.59699621</v>
      </c>
      <c r="R34" s="20" t="n">
        <v>0.5383820499999999</v>
      </c>
      <c r="S34" s="18" t="n">
        <v>0</v>
      </c>
      <c r="T34" s="20" t="n">
        <v>0</v>
      </c>
      <c r="U34" s="18" t="n">
        <v>6.82473233</v>
      </c>
      <c r="V34" s="20" t="n">
        <v>0.58440026</v>
      </c>
    </row>
    <row r="35" spans="1:22">
      <c r="A35" s="15" t="s">
        <v>210</v>
      </c>
      <c r="B35" s="17" t="n">
        <v>6406</v>
      </c>
      <c r="C35" s="18">
        <f>(111.0/B35*100)</f>
        <v/>
      </c>
      <c r="D35" s="19" t="n">
        <v>6295</v>
      </c>
      <c r="E35" s="18" t="n">
        <v>12.40165473</v>
      </c>
      <c r="F35" s="20" t="n">
        <v>0.57963942</v>
      </c>
      <c r="G35" s="18" t="n">
        <v>28.27895389</v>
      </c>
      <c r="H35" s="20" t="n">
        <v>0.67979162</v>
      </c>
      <c r="I35" s="18" t="n">
        <v>43.95287975</v>
      </c>
      <c r="J35" s="20" t="n">
        <v>0.70890279</v>
      </c>
      <c r="K35" s="18" t="n">
        <v>8.99734567</v>
      </c>
      <c r="L35" s="20" t="n">
        <v>0.45095278</v>
      </c>
      <c r="M35" s="18" t="n">
        <v>0.5320789500000001</v>
      </c>
      <c r="N35" s="20" t="n">
        <v>0.09370868</v>
      </c>
      <c r="O35" s="18" t="s">
        <v>182</v>
      </c>
      <c r="P35" s="20" t="s">
        <v>182</v>
      </c>
      <c r="Q35" s="18" t="n">
        <v>1.04934069</v>
      </c>
      <c r="R35" s="20" t="n">
        <v>0.05736495</v>
      </c>
      <c r="S35" s="18" t="n">
        <v>0</v>
      </c>
      <c r="T35" s="20" t="n">
        <v>0</v>
      </c>
      <c r="U35" s="18" t="n">
        <v>4.78774632</v>
      </c>
      <c r="V35" s="20" t="n">
        <v>0.26716465</v>
      </c>
    </row>
    <row r="36" spans="1:22">
      <c r="A36" s="15" t="s">
        <v>211</v>
      </c>
      <c r="B36" s="17" t="n">
        <v>6736</v>
      </c>
      <c r="C36" s="18">
        <f>(118.0/B36*100)</f>
        <v/>
      </c>
      <c r="D36" s="19" t="n">
        <v>6618</v>
      </c>
      <c r="E36" s="18" t="n">
        <v>11.08481806</v>
      </c>
      <c r="F36" s="20" t="n">
        <v>0.35499243</v>
      </c>
      <c r="G36" s="18" t="n">
        <v>24.10893443</v>
      </c>
      <c r="H36" s="20" t="n">
        <v>0.6639823</v>
      </c>
      <c r="I36" s="18" t="n">
        <v>45.59076683</v>
      </c>
      <c r="J36" s="20" t="n">
        <v>0.780209</v>
      </c>
      <c r="K36" s="18" t="n">
        <v>12.76832687</v>
      </c>
      <c r="L36" s="20" t="n">
        <v>0.45033497</v>
      </c>
      <c r="M36" s="18" t="n">
        <v>0.42022779</v>
      </c>
      <c r="N36" s="20" t="n">
        <v>0.08218536</v>
      </c>
      <c r="O36" s="18" t="s">
        <v>182</v>
      </c>
      <c r="P36" s="20" t="s">
        <v>182</v>
      </c>
      <c r="Q36" s="18" t="n">
        <v>0</v>
      </c>
      <c r="R36" s="20" t="n">
        <v>0</v>
      </c>
      <c r="S36" s="18" t="n">
        <v>0</v>
      </c>
      <c r="T36" s="20" t="n">
        <v>0</v>
      </c>
      <c r="U36" s="18" t="n">
        <v>6.02692602</v>
      </c>
      <c r="V36" s="20" t="n">
        <v>0.46074482</v>
      </c>
    </row>
    <row r="37" spans="1:22">
      <c r="A37" s="15" t="s">
        <v>212</v>
      </c>
      <c r="B37" s="17" t="n">
        <v>5458</v>
      </c>
      <c r="C37" s="18">
        <f>(394.0/B37*100)</f>
        <v/>
      </c>
      <c r="D37" s="19" t="n">
        <v>5064</v>
      </c>
      <c r="E37" s="18" t="n">
        <v>10.20359389</v>
      </c>
      <c r="F37" s="20" t="n">
        <v>0.40823231</v>
      </c>
      <c r="G37" s="18" t="n">
        <v>23.88188322</v>
      </c>
      <c r="H37" s="20" t="n">
        <v>0.73457185</v>
      </c>
      <c r="I37" s="18" t="n">
        <v>38.12066627</v>
      </c>
      <c r="J37" s="20" t="n">
        <v>0.8040654</v>
      </c>
      <c r="K37" s="18" t="n">
        <v>14.10636013</v>
      </c>
      <c r="L37" s="20" t="n">
        <v>0.5739158600000001</v>
      </c>
      <c r="M37" s="18" t="n">
        <v>0.8071012400000001</v>
      </c>
      <c r="N37" s="20" t="n">
        <v>0.14314348</v>
      </c>
      <c r="O37" s="18" t="s">
        <v>182</v>
      </c>
      <c r="P37" s="20" t="s">
        <v>182</v>
      </c>
      <c r="Q37" s="18" t="n">
        <v>0</v>
      </c>
      <c r="R37" s="20" t="n">
        <v>0</v>
      </c>
      <c r="S37" s="18" t="n">
        <v>0</v>
      </c>
      <c r="T37" s="20" t="n">
        <v>0</v>
      </c>
      <c r="U37" s="18" t="n">
        <v>12.88039524</v>
      </c>
      <c r="V37" s="20" t="n">
        <v>1.07258893</v>
      </c>
    </row>
    <row r="38" spans="1:22">
      <c r="A38" s="15" t="s">
        <v>213</v>
      </c>
      <c r="B38" s="17" t="n">
        <v>5860</v>
      </c>
      <c r="C38" s="18">
        <f>(87.0/B38*100)</f>
        <v/>
      </c>
      <c r="D38" s="19" t="n">
        <v>5773</v>
      </c>
      <c r="E38" s="18" t="n">
        <v>16.77124126</v>
      </c>
      <c r="F38" s="20" t="n">
        <v>0.5451835900000001</v>
      </c>
      <c r="G38" s="18" t="n">
        <v>24.30493379</v>
      </c>
      <c r="H38" s="20" t="n">
        <v>0.57410641</v>
      </c>
      <c r="I38" s="18" t="n">
        <v>33.76353447</v>
      </c>
      <c r="J38" s="20" t="n">
        <v>0.73248809</v>
      </c>
      <c r="K38" s="18" t="n">
        <v>14.74446891</v>
      </c>
      <c r="L38" s="20" t="n">
        <v>0.66415841</v>
      </c>
      <c r="M38" s="18" t="n">
        <v>0.6411062</v>
      </c>
      <c r="N38" s="20" t="n">
        <v>0.12697225</v>
      </c>
      <c r="O38" s="18" t="s">
        <v>182</v>
      </c>
      <c r="P38" s="20" t="s">
        <v>182</v>
      </c>
      <c r="Q38" s="18" t="n">
        <v>0</v>
      </c>
      <c r="R38" s="20" t="n">
        <v>0</v>
      </c>
      <c r="S38" s="18" t="n">
        <v>0</v>
      </c>
      <c r="T38" s="20" t="n">
        <v>0</v>
      </c>
      <c r="U38" s="18" t="n">
        <v>9.774715369999999</v>
      </c>
      <c r="V38" s="20" t="n">
        <v>0.7387023700000001</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(5715.0/B40*100)</f>
        <v/>
      </c>
      <c r="D40" s="19" t="n">
        <v>8442</v>
      </c>
      <c r="E40" s="18" t="n">
        <v>9.13606405</v>
      </c>
      <c r="F40" s="20" t="n">
        <v>0.42305099</v>
      </c>
      <c r="G40" s="18" t="n">
        <v>26.38158205</v>
      </c>
      <c r="H40" s="20" t="n">
        <v>0.80661843</v>
      </c>
      <c r="I40" s="18" t="n">
        <v>38.02587861</v>
      </c>
      <c r="J40" s="20" t="n">
        <v>0.87607112</v>
      </c>
      <c r="K40" s="18" t="n">
        <v>9.05871705</v>
      </c>
      <c r="L40" s="20" t="n">
        <v>0.45475971</v>
      </c>
      <c r="M40" s="18" t="n">
        <v>0.41723831</v>
      </c>
      <c r="N40" s="20" t="n">
        <v>0.09697085</v>
      </c>
      <c r="O40" s="18" t="s">
        <v>182</v>
      </c>
      <c r="P40" s="20" t="s">
        <v>182</v>
      </c>
      <c r="Q40" s="18" t="n">
        <v>9.080669240000001</v>
      </c>
      <c r="R40" s="20" t="n">
        <v>0.20343929</v>
      </c>
      <c r="S40" s="18" t="n">
        <v>0</v>
      </c>
      <c r="T40" s="20" t="n">
        <v>0</v>
      </c>
      <c r="U40" s="18" t="n">
        <v>7.8998507</v>
      </c>
      <c r="V40" s="20" t="n">
        <v>0.91187633</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(3114.0/B46*100)</f>
        <v/>
      </c>
      <c r="D46" s="19" t="n">
        <v>20027</v>
      </c>
      <c r="E46" s="18" t="n">
        <v>3.96724681</v>
      </c>
      <c r="F46" s="20" t="n">
        <v>0.21362728</v>
      </c>
      <c r="G46" s="18" t="n">
        <v>12.02303007</v>
      </c>
      <c r="H46" s="20" t="n">
        <v>0.45626336</v>
      </c>
      <c r="I46" s="18" t="n">
        <v>30.91647112</v>
      </c>
      <c r="J46" s="20" t="n">
        <v>0.85933933</v>
      </c>
      <c r="K46" s="18" t="n">
        <v>8.528201409999999</v>
      </c>
      <c r="L46" s="20" t="n">
        <v>0.34325444</v>
      </c>
      <c r="M46" s="18" t="n">
        <v>1.15443112</v>
      </c>
      <c r="N46" s="20" t="n">
        <v>0.10276228</v>
      </c>
      <c r="O46" s="18" t="s">
        <v>182</v>
      </c>
      <c r="P46" s="20" t="s">
        <v>182</v>
      </c>
      <c r="Q46" s="18" t="n">
        <v>0</v>
      </c>
      <c r="R46" s="20" t="n">
        <v>0</v>
      </c>
      <c r="S46" s="18" t="n">
        <v>0</v>
      </c>
      <c r="T46" s="20" t="n">
        <v>0</v>
      </c>
      <c r="U46" s="18" t="n">
        <v>43.41061947</v>
      </c>
      <c r="V46" s="20" t="n">
        <v>1.30891819</v>
      </c>
    </row>
    <row r="47" spans="1:22">
      <c r="A47" s="15" t="s">
        <v>222</v>
      </c>
      <c r="B47" s="17" t="n">
        <v>5928</v>
      </c>
      <c r="C47" s="18">
        <f>(318.0/B47*100)</f>
        <v/>
      </c>
      <c r="D47" s="19" t="n">
        <v>5610</v>
      </c>
      <c r="E47" s="18" t="n">
        <v>7.80100754</v>
      </c>
      <c r="F47" s="20" t="n">
        <v>0.45008835</v>
      </c>
      <c r="G47" s="18" t="n">
        <v>17.36351261</v>
      </c>
      <c r="H47" s="20" t="n">
        <v>0.5641156899999999</v>
      </c>
      <c r="I47" s="18" t="n">
        <v>43.67845662</v>
      </c>
      <c r="J47" s="20" t="n">
        <v>0.9982142000000001</v>
      </c>
      <c r="K47" s="18" t="n">
        <v>11.91088486</v>
      </c>
      <c r="L47" s="20" t="n">
        <v>0.44794837</v>
      </c>
      <c r="M47" s="18" t="n">
        <v>1.47905596</v>
      </c>
      <c r="N47" s="20" t="n">
        <v>0.19296685</v>
      </c>
      <c r="O47" s="18" t="s">
        <v>182</v>
      </c>
      <c r="P47" s="20" t="s">
        <v>182</v>
      </c>
      <c r="Q47" s="18" t="n">
        <v>0</v>
      </c>
      <c r="R47" s="20" t="n">
        <v>0</v>
      </c>
      <c r="S47" s="18" t="n">
        <v>0</v>
      </c>
      <c r="T47" s="20" t="n">
        <v>0</v>
      </c>
      <c r="U47" s="18" t="n">
        <v>17.76708242</v>
      </c>
      <c r="V47" s="20" t="n">
        <v>1.20410204</v>
      </c>
    </row>
    <row r="48" spans="1:22">
      <c r="A48" s="15" t="s">
        <v>223</v>
      </c>
      <c r="B48" s="17" t="n">
        <v>9841</v>
      </c>
      <c r="C48" s="18">
        <f>(19.0/B48*100)</f>
        <v/>
      </c>
      <c r="D48" s="19" t="n">
        <v>9822</v>
      </c>
      <c r="E48" s="18" t="n">
        <v>6.41941651</v>
      </c>
      <c r="F48" s="20" t="n">
        <v>0.33468584</v>
      </c>
      <c r="G48" s="18" t="n">
        <v>29.19120312</v>
      </c>
      <c r="H48" s="20" t="n">
        <v>0.88935257</v>
      </c>
      <c r="I48" s="18" t="n">
        <v>52.57651454</v>
      </c>
      <c r="J48" s="20" t="n">
        <v>1.15376897</v>
      </c>
      <c r="K48" s="18" t="n">
        <v>8.062634729999999</v>
      </c>
      <c r="L48" s="20" t="n">
        <v>0.38651899</v>
      </c>
      <c r="M48" s="18" t="n">
        <v>2.15559195</v>
      </c>
      <c r="N48" s="20" t="n">
        <v>0.33339127</v>
      </c>
      <c r="O48" s="18" t="s">
        <v>182</v>
      </c>
      <c r="P48" s="20" t="s">
        <v>182</v>
      </c>
      <c r="Q48" s="18" t="n">
        <v>0</v>
      </c>
      <c r="R48" s="20" t="n">
        <v>0</v>
      </c>
      <c r="S48" s="18" t="n">
        <v>0</v>
      </c>
      <c r="T48" s="20" t="n">
        <v>0</v>
      </c>
      <c r="U48" s="18" t="n">
        <v>1.59463915</v>
      </c>
      <c r="V48" s="20" t="n">
        <v>0.42420519</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(1335.0/B50*100)</f>
        <v/>
      </c>
      <c r="D50" s="19" t="n">
        <v>10460</v>
      </c>
      <c r="E50" s="18" t="n">
        <v>7.50904133</v>
      </c>
      <c r="F50" s="20" t="n">
        <v>0.4528705</v>
      </c>
      <c r="G50" s="18" t="n">
        <v>18.09137355</v>
      </c>
      <c r="H50" s="20" t="n">
        <v>0.56537561</v>
      </c>
      <c r="I50" s="18" t="n">
        <v>51.05860071</v>
      </c>
      <c r="J50" s="20" t="n">
        <v>0.7478017300000001</v>
      </c>
      <c r="K50" s="18" t="n">
        <v>13.00936023</v>
      </c>
      <c r="L50" s="20" t="n">
        <v>0.44825776</v>
      </c>
      <c r="M50" s="18" t="n">
        <v>1.78924711</v>
      </c>
      <c r="N50" s="20" t="n">
        <v>0.27073039</v>
      </c>
      <c r="O50" s="18" t="s">
        <v>182</v>
      </c>
      <c r="P50" s="20" t="s">
        <v>182</v>
      </c>
      <c r="Q50" s="18" t="n">
        <v>0</v>
      </c>
      <c r="R50" s="20" t="n">
        <v>0</v>
      </c>
      <c r="S50" s="18" t="n">
        <v>0</v>
      </c>
      <c r="T50" s="20" t="n">
        <v>0</v>
      </c>
      <c r="U50" s="18" t="n">
        <v>8.542377070000001</v>
      </c>
      <c r="V50" s="20" t="n">
        <v>0.81367988</v>
      </c>
    </row>
    <row r="51" spans="1:22">
      <c r="A51" s="15" t="s">
        <v>226</v>
      </c>
      <c r="B51" s="17" t="n">
        <v>6866</v>
      </c>
      <c r="C51" s="18">
        <f>(116.0/B51*100)</f>
        <v/>
      </c>
      <c r="D51" s="19" t="n">
        <v>6750</v>
      </c>
      <c r="E51" s="18" t="n">
        <v>9.06766333</v>
      </c>
      <c r="F51" s="20" t="n">
        <v>0.42812176</v>
      </c>
      <c r="G51" s="18" t="n">
        <v>16.69973029</v>
      </c>
      <c r="H51" s="20" t="n">
        <v>0.55810346</v>
      </c>
      <c r="I51" s="18" t="n">
        <v>36.00376205</v>
      </c>
      <c r="J51" s="20" t="n">
        <v>0.90547087</v>
      </c>
      <c r="K51" s="18" t="n">
        <v>13.87272297</v>
      </c>
      <c r="L51" s="20" t="n">
        <v>0.48273773</v>
      </c>
      <c r="M51" s="18" t="n">
        <v>0.58298937</v>
      </c>
      <c r="N51" s="20" t="n">
        <v>0.10104232</v>
      </c>
      <c r="O51" s="18" t="s">
        <v>182</v>
      </c>
      <c r="P51" s="20" t="s">
        <v>182</v>
      </c>
      <c r="Q51" s="18" t="n">
        <v>10.58118693</v>
      </c>
      <c r="R51" s="20" t="n">
        <v>0.61238781</v>
      </c>
      <c r="S51" s="18" t="n">
        <v>0</v>
      </c>
      <c r="T51" s="20" t="n">
        <v>0</v>
      </c>
      <c r="U51" s="18" t="n">
        <v>13.19194507</v>
      </c>
      <c r="V51" s="20" t="n">
        <v>1.43430567</v>
      </c>
    </row>
    <row r="52" spans="1:22">
      <c r="A52" s="15" t="s">
        <v>227</v>
      </c>
      <c r="B52" s="17" t="n">
        <v>5809</v>
      </c>
      <c r="C52" s="18">
        <f>(135.0/B52*100)</f>
        <v/>
      </c>
      <c r="D52" s="19" t="n">
        <v>5674</v>
      </c>
      <c r="E52" s="18" t="n">
        <v>11.62961298</v>
      </c>
      <c r="F52" s="20" t="n">
        <v>0.45576419</v>
      </c>
      <c r="G52" s="18" t="n">
        <v>25.4571638</v>
      </c>
      <c r="H52" s="20" t="n">
        <v>0.75994459</v>
      </c>
      <c r="I52" s="18" t="n">
        <v>44.73384387</v>
      </c>
      <c r="J52" s="20" t="n">
        <v>0.73131169</v>
      </c>
      <c r="K52" s="18" t="n">
        <v>11.96265692</v>
      </c>
      <c r="L52" s="20" t="n">
        <v>0.42401101</v>
      </c>
      <c r="M52" s="18" t="n">
        <v>0.34150622</v>
      </c>
      <c r="N52" s="20" t="n">
        <v>0.08867274</v>
      </c>
      <c r="O52" s="18" t="s">
        <v>182</v>
      </c>
      <c r="P52" s="20" t="s">
        <v>182</v>
      </c>
      <c r="Q52" s="18" t="n">
        <v>0</v>
      </c>
      <c r="R52" s="20" t="n">
        <v>0</v>
      </c>
      <c r="S52" s="18" t="n">
        <v>0</v>
      </c>
      <c r="T52" s="20" t="n">
        <v>0</v>
      </c>
      <c r="U52" s="18" t="n">
        <v>5.87521621</v>
      </c>
      <c r="V52" s="20" t="n">
        <v>0.5447918899999999</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(577.0/B54*100)</f>
        <v/>
      </c>
      <c r="D54" s="19" t="n">
        <v>4163</v>
      </c>
      <c r="E54" s="18" t="n">
        <v>8.075427339999999</v>
      </c>
      <c r="F54" s="20" t="n">
        <v>0.51119145</v>
      </c>
      <c r="G54" s="18" t="n">
        <v>9.70117209</v>
      </c>
      <c r="H54" s="20" t="n">
        <v>0.53475426</v>
      </c>
      <c r="I54" s="18" t="n">
        <v>42.59525183</v>
      </c>
      <c r="J54" s="20" t="n">
        <v>0.93907669</v>
      </c>
      <c r="K54" s="18" t="n">
        <v>19.84560535</v>
      </c>
      <c r="L54" s="20" t="n">
        <v>0.76050408</v>
      </c>
      <c r="M54" s="18" t="n">
        <v>3.43929094</v>
      </c>
      <c r="N54" s="20" t="n">
        <v>0.33218031</v>
      </c>
      <c r="O54" s="18" t="s">
        <v>182</v>
      </c>
      <c r="P54" s="20" t="s">
        <v>182</v>
      </c>
      <c r="Q54" s="18" t="n">
        <v>0</v>
      </c>
      <c r="R54" s="20" t="n">
        <v>0</v>
      </c>
      <c r="S54" s="18" t="n">
        <v>0</v>
      </c>
      <c r="T54" s="20" t="n">
        <v>0</v>
      </c>
      <c r="U54" s="18" t="n">
        <v>16.34325244</v>
      </c>
      <c r="V54" s="20" t="n">
        <v>1.18547618</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7.2930714</v>
      </c>
      <c r="F56" s="20" t="n">
        <v>0.39136984</v>
      </c>
      <c r="G56" s="18" t="n">
        <v>29.21995239</v>
      </c>
      <c r="H56" s="20" t="n">
        <v>0.81841284</v>
      </c>
      <c r="I56" s="18" t="n">
        <v>51.82080001</v>
      </c>
      <c r="J56" s="20" t="n">
        <v>0.81487352</v>
      </c>
      <c r="K56" s="18" t="n">
        <v>9.459887910000001</v>
      </c>
      <c r="L56" s="20" t="n">
        <v>0.54412509</v>
      </c>
      <c r="M56" s="18" t="n">
        <v>0.86031267</v>
      </c>
      <c r="N56" s="20" t="n">
        <v>0.13753162</v>
      </c>
      <c r="O56" s="18" t="s">
        <v>182</v>
      </c>
      <c r="P56" s="20" t="s">
        <v>182</v>
      </c>
      <c r="Q56" s="18" t="n">
        <v>0</v>
      </c>
      <c r="R56" s="20" t="n">
        <v>0</v>
      </c>
      <c r="S56" s="18" t="n">
        <v>0</v>
      </c>
      <c r="T56" s="20" t="n">
        <v>0</v>
      </c>
      <c r="U56" s="18" t="n">
        <v>1.34597562</v>
      </c>
      <c r="V56" s="20" t="n">
        <v>0.22585783</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(292.0/B61*100)</f>
        <v/>
      </c>
      <c r="D61" s="19" t="n">
        <v>6233</v>
      </c>
      <c r="E61" s="18" t="n">
        <v>17.14593029</v>
      </c>
      <c r="F61" s="20" t="n">
        <v>0.54288429</v>
      </c>
      <c r="G61" s="18" t="n">
        <v>22.20516973</v>
      </c>
      <c r="H61" s="20" t="n">
        <v>0.56738841</v>
      </c>
      <c r="I61" s="18" t="n">
        <v>38.16390286</v>
      </c>
      <c r="J61" s="20" t="n">
        <v>0.70982406</v>
      </c>
      <c r="K61" s="18" t="n">
        <v>15.89224381</v>
      </c>
      <c r="L61" s="20" t="n">
        <v>0.57366595</v>
      </c>
      <c r="M61" s="18" t="n">
        <v>1.11945913</v>
      </c>
      <c r="N61" s="20" t="n">
        <v>0.15946046</v>
      </c>
      <c r="O61" s="18" t="s">
        <v>182</v>
      </c>
      <c r="P61" s="20" t="s">
        <v>182</v>
      </c>
      <c r="Q61" s="18" t="n">
        <v>0</v>
      </c>
      <c r="R61" s="20" t="n">
        <v>0</v>
      </c>
      <c r="S61" s="18" t="n">
        <v>0</v>
      </c>
      <c r="T61" s="20" t="n">
        <v>0</v>
      </c>
      <c r="U61" s="18" t="n">
        <v>5.47329418</v>
      </c>
      <c r="V61" s="20" t="n">
        <v>0.62645759</v>
      </c>
    </row>
    <row r="62" spans="1:22">
      <c r="A62" s="15" t="s">
        <v>237</v>
      </c>
      <c r="B62" s="17" t="n">
        <v>4476</v>
      </c>
      <c r="C62" s="18">
        <f>(5.0/B62*100)</f>
        <v/>
      </c>
      <c r="D62" s="19" t="n">
        <v>4471</v>
      </c>
      <c r="E62" s="18" t="n">
        <v>4.96714925</v>
      </c>
      <c r="F62" s="20" t="n">
        <v>0.32252834</v>
      </c>
      <c r="G62" s="18" t="n">
        <v>29.20515606</v>
      </c>
      <c r="H62" s="20" t="n">
        <v>0.5839886</v>
      </c>
      <c r="I62" s="18" t="n">
        <v>56.61222136</v>
      </c>
      <c r="J62" s="20" t="n">
        <v>0.73280907</v>
      </c>
      <c r="K62" s="18" t="n">
        <v>8.20487632</v>
      </c>
      <c r="L62" s="20" t="n">
        <v>0.39846802</v>
      </c>
      <c r="M62" s="18" t="n">
        <v>0.58527585</v>
      </c>
      <c r="N62" s="20" t="n">
        <v>0.13101018</v>
      </c>
      <c r="O62" s="18" t="s">
        <v>182</v>
      </c>
      <c r="P62" s="20" t="s">
        <v>182</v>
      </c>
      <c r="Q62" s="18" t="n">
        <v>0</v>
      </c>
      <c r="R62" s="20" t="n">
        <v>0</v>
      </c>
      <c r="S62" s="18" t="n">
        <v>0</v>
      </c>
      <c r="T62" s="20" t="n">
        <v>0</v>
      </c>
      <c r="U62" s="18" t="n">
        <v>0.42532117</v>
      </c>
      <c r="V62" s="20" t="n">
        <v>0.10131964</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(1072.0/B67*100)</f>
        <v/>
      </c>
      <c r="D67" s="19" t="n">
        <v>5899</v>
      </c>
      <c r="E67" s="18" t="n">
        <v>6.36489717</v>
      </c>
      <c r="F67" s="20" t="n">
        <v>0.3442502</v>
      </c>
      <c r="G67" s="18" t="n">
        <v>22.50733293</v>
      </c>
      <c r="H67" s="20" t="n">
        <v>0.54401081</v>
      </c>
      <c r="I67" s="18" t="n">
        <v>54.10372287</v>
      </c>
      <c r="J67" s="20" t="n">
        <v>0.77185858</v>
      </c>
      <c r="K67" s="18" t="n">
        <v>8.11723141</v>
      </c>
      <c r="L67" s="20" t="n">
        <v>0.37406685</v>
      </c>
      <c r="M67" s="18" t="n">
        <v>4.95936436</v>
      </c>
      <c r="N67" s="20" t="n">
        <v>0.40813256</v>
      </c>
      <c r="O67" s="18" t="s">
        <v>182</v>
      </c>
      <c r="P67" s="20" t="s">
        <v>182</v>
      </c>
      <c r="Q67" s="18" t="n">
        <v>0</v>
      </c>
      <c r="R67" s="20" t="n">
        <v>0</v>
      </c>
      <c r="S67" s="18" t="n">
        <v>0</v>
      </c>
      <c r="T67" s="20" t="n">
        <v>0</v>
      </c>
      <c r="U67" s="18" t="n">
        <v>3.94745126</v>
      </c>
      <c r="V67" s="20" t="n">
        <v>0.33696836</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5.33749459</v>
      </c>
      <c r="F70" s="20" t="n">
        <v>0.32600823</v>
      </c>
      <c r="G70" s="18" t="n">
        <v>23.83947482</v>
      </c>
      <c r="H70" s="20" t="n">
        <v>0.66849545</v>
      </c>
      <c r="I70" s="18" t="n">
        <v>53.99003501</v>
      </c>
      <c r="J70" s="20" t="n">
        <v>1.00750369</v>
      </c>
      <c r="K70" s="18" t="n">
        <v>10.05476792</v>
      </c>
      <c r="L70" s="20" t="n">
        <v>0.48549697</v>
      </c>
      <c r="M70" s="18" t="n">
        <v>0.78554432</v>
      </c>
      <c r="N70" s="20" t="n">
        <v>0.1032537</v>
      </c>
      <c r="O70" s="18" t="s">
        <v>182</v>
      </c>
      <c r="P70" s="20" t="s">
        <v>182</v>
      </c>
      <c r="Q70" s="18" t="n">
        <v>0</v>
      </c>
      <c r="R70" s="20" t="n">
        <v>0</v>
      </c>
      <c r="S70" s="18" t="n">
        <v>0</v>
      </c>
      <c r="T70" s="20" t="n">
        <v>0</v>
      </c>
      <c r="U70" s="18" t="n">
        <v>5.99268334</v>
      </c>
      <c r="V70" s="20" t="n">
        <v>0.52754455</v>
      </c>
    </row>
    <row r="71" spans="1:22">
      <c r="A71" s="15" t="s">
        <v>246</v>
      </c>
      <c r="B71" s="17" t="n">
        <v>6115</v>
      </c>
      <c r="C71" s="18">
        <f>(132.0/B71*100)</f>
        <v/>
      </c>
      <c r="D71" s="19" t="n">
        <v>5983</v>
      </c>
      <c r="E71" s="18" t="n">
        <v>9.35475535</v>
      </c>
      <c r="F71" s="20" t="n">
        <v>0.44996761</v>
      </c>
      <c r="G71" s="18" t="n">
        <v>27.88519103</v>
      </c>
      <c r="H71" s="20" t="n">
        <v>0.6224548600000001</v>
      </c>
      <c r="I71" s="18" t="n">
        <v>50.25924956</v>
      </c>
      <c r="J71" s="20" t="n">
        <v>0.85959493</v>
      </c>
      <c r="K71" s="18" t="n">
        <v>10.40251897</v>
      </c>
      <c r="L71" s="20" t="n">
        <v>0.36784143</v>
      </c>
      <c r="M71" s="18" t="n">
        <v>0.43960865</v>
      </c>
      <c r="N71" s="20" t="n">
        <v>0.07833616</v>
      </c>
      <c r="O71" s="18" t="s">
        <v>182</v>
      </c>
      <c r="P71" s="20" t="s">
        <v>182</v>
      </c>
      <c r="Q71" s="18" t="n">
        <v>0</v>
      </c>
      <c r="R71" s="20" t="n">
        <v>0</v>
      </c>
      <c r="S71" s="18" t="n">
        <v>0</v>
      </c>
      <c r="T71" s="20" t="n">
        <v>0</v>
      </c>
      <c r="U71" s="18" t="n">
        <v>1.65867644</v>
      </c>
      <c r="V71" s="20" t="n">
        <v>0.15558742</v>
      </c>
    </row>
    <row r="72" spans="1:22">
      <c r="A72" s="15" t="s">
        <v>247</v>
      </c>
      <c r="B72" s="17" t="n">
        <v>7708</v>
      </c>
      <c r="C72" s="18">
        <f>(9.0/B72*100)</f>
        <v/>
      </c>
      <c r="D72" s="19" t="n">
        <v>7699</v>
      </c>
      <c r="E72" s="18" t="n">
        <v>5.75536857</v>
      </c>
      <c r="F72" s="20" t="n">
        <v>0.2645176</v>
      </c>
      <c r="G72" s="18" t="n">
        <v>26.42182921</v>
      </c>
      <c r="H72" s="20" t="n">
        <v>0.58570574</v>
      </c>
      <c r="I72" s="18" t="n">
        <v>55.69915531</v>
      </c>
      <c r="J72" s="20" t="n">
        <v>0.56789431</v>
      </c>
      <c r="K72" s="18" t="n">
        <v>11.12997678</v>
      </c>
      <c r="L72" s="20" t="n">
        <v>0.48106237</v>
      </c>
      <c r="M72" s="18" t="n">
        <v>0.58568115</v>
      </c>
      <c r="N72" s="20" t="n">
        <v>0.09795208</v>
      </c>
      <c r="O72" s="18" t="s">
        <v>182</v>
      </c>
      <c r="P72" s="20" t="s">
        <v>182</v>
      </c>
      <c r="Q72" s="18" t="n">
        <v>0</v>
      </c>
      <c r="R72" s="20" t="n">
        <v>0</v>
      </c>
      <c r="S72" s="18" t="n">
        <v>0</v>
      </c>
      <c r="T72" s="20" t="n">
        <v>0</v>
      </c>
      <c r="U72" s="18" t="n">
        <v>0.40798899</v>
      </c>
      <c r="V72" s="20" t="n">
        <v>0.06442631</v>
      </c>
    </row>
    <row r="73" spans="1:22">
      <c r="A73" s="15" t="s">
        <v>248</v>
      </c>
      <c r="B73" s="17" t="n">
        <v>8249</v>
      </c>
      <c r="C73" s="18">
        <f>(279.0/B73*100)</f>
        <v/>
      </c>
      <c r="D73" s="19" t="n">
        <v>7970</v>
      </c>
      <c r="E73" s="18" t="n">
        <v>3.86942873</v>
      </c>
      <c r="F73" s="20" t="n">
        <v>0.3023826</v>
      </c>
      <c r="G73" s="18" t="n">
        <v>16.48124353</v>
      </c>
      <c r="H73" s="20" t="n">
        <v>0.64229622</v>
      </c>
      <c r="I73" s="18" t="n">
        <v>67.17845817</v>
      </c>
      <c r="J73" s="20" t="n">
        <v>0.77613884</v>
      </c>
      <c r="K73" s="18" t="n">
        <v>8.256245850000001</v>
      </c>
      <c r="L73" s="20" t="n">
        <v>0.40551738</v>
      </c>
      <c r="M73" s="18" t="n">
        <v>2.50010483</v>
      </c>
      <c r="N73" s="20" t="n">
        <v>0.25244572</v>
      </c>
      <c r="O73" s="18" t="s">
        <v>182</v>
      </c>
      <c r="P73" s="20" t="s">
        <v>182</v>
      </c>
      <c r="Q73" s="18" t="n">
        <v>0</v>
      </c>
      <c r="R73" s="20" t="n">
        <v>0</v>
      </c>
      <c r="S73" s="18" t="n">
        <v>0</v>
      </c>
      <c r="T73" s="20" t="n">
        <v>0</v>
      </c>
      <c r="U73" s="18" t="n">
        <v>1.71451889</v>
      </c>
      <c r="V73" s="20" t="n">
        <v>0.18924275</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(368.0/B77*100)</f>
        <v/>
      </c>
      <c r="D77" s="19" t="n">
        <v>5694</v>
      </c>
      <c r="E77" s="18" t="n">
        <v>7.53112761</v>
      </c>
      <c r="F77" s="20" t="n">
        <v>0.46985557</v>
      </c>
      <c r="G77" s="18" t="n">
        <v>16.28882003</v>
      </c>
      <c r="H77" s="20" t="n">
        <v>0.573163</v>
      </c>
      <c r="I77" s="18" t="n">
        <v>39.15435822</v>
      </c>
      <c r="J77" s="20" t="n">
        <v>0.75864961</v>
      </c>
      <c r="K77" s="18" t="n">
        <v>11.50319144</v>
      </c>
      <c r="L77" s="20" t="n">
        <v>0.48223226</v>
      </c>
      <c r="M77" s="18" t="n">
        <v>1.00443101</v>
      </c>
      <c r="N77" s="20" t="n">
        <v>0.11930233</v>
      </c>
      <c r="O77" s="18" t="s">
        <v>182</v>
      </c>
      <c r="P77" s="20" t="s">
        <v>182</v>
      </c>
      <c r="Q77" s="18" t="n">
        <v>0</v>
      </c>
      <c r="R77" s="20" t="n">
        <v>0</v>
      </c>
      <c r="S77" s="18" t="n">
        <v>0</v>
      </c>
      <c r="T77" s="20" t="n">
        <v>0</v>
      </c>
      <c r="U77" s="18" t="n">
        <v>24.51807169</v>
      </c>
      <c r="V77" s="20" t="n">
        <v>1.05987054</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82.xml><?xml version="1.0" encoding="utf-8"?>
<worksheet xmlns="http://schemas.openxmlformats.org/spreadsheetml/2006/main">
  <sheetPr>
    <outlinePr summaryBelow="1" summaryRight="1"/>
    <pageSetUpPr/>
  </sheetPr>
  <dimension ref="A1:V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163</v>
      </c>
    </row>
    <row r="2" spans="1:22">
      <c r="A2" s="5" t="s">
        <v>373</v>
      </c>
    </row>
    <row customHeight="1" ht="30" r="4" spans="1:22">
      <c r="A4" s="6" t="n"/>
      <c r="B4" s="7" t="s">
        <v>165</v>
      </c>
      <c r="C4" s="7" t="s">
        <v>166</v>
      </c>
      <c r="D4" s="8" t="s">
        <v>165</v>
      </c>
      <c r="E4" s="9" t="s">
        <v>350</v>
      </c>
      <c r="F4" s="10" t="n"/>
      <c r="G4" s="9" t="s">
        <v>351</v>
      </c>
      <c r="H4" s="10" t="n"/>
      <c r="I4" s="9" t="s">
        <v>352</v>
      </c>
      <c r="J4" s="10" t="n"/>
      <c r="K4" s="9" t="s">
        <v>353</v>
      </c>
      <c r="L4" s="10" t="n"/>
      <c r="M4" s="9" t="s">
        <v>170</v>
      </c>
      <c r="N4" s="10" t="n"/>
      <c r="O4" s="9" t="s">
        <v>171</v>
      </c>
      <c r="P4" s="10" t="n"/>
      <c r="Q4" s="9" t="s">
        <v>172</v>
      </c>
      <c r="R4" s="10" t="n"/>
      <c r="S4" s="9" t="s">
        <v>173</v>
      </c>
      <c r="T4" s="10" t="n"/>
      <c r="U4" s="9" t="s">
        <v>174</v>
      </c>
      <c r="V4" s="10" t="n"/>
    </row>
    <row r="5" spans="1:22">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c r="U5" s="12" t="s">
        <v>178</v>
      </c>
      <c r="V5" s="11" t="s">
        <v>179</v>
      </c>
    </row>
    <row r="6" spans="1:22">
      <c r="A6" s="13" t="s">
        <v>180</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181</v>
      </c>
      <c r="B7" s="17" t="n">
        <v>14530</v>
      </c>
      <c r="C7" s="18">
        <f>(1793.0/B7*100)</f>
        <v/>
      </c>
      <c r="D7" s="19" t="n">
        <v>12737</v>
      </c>
      <c r="E7" s="18" t="n">
        <v>8.26107202</v>
      </c>
      <c r="F7" s="20" t="n">
        <v>0.26372023</v>
      </c>
      <c r="G7" s="18" t="n">
        <v>21.87451011</v>
      </c>
      <c r="H7" s="20" t="n">
        <v>0.39000327</v>
      </c>
      <c r="I7" s="18" t="n">
        <v>45.5881895</v>
      </c>
      <c r="J7" s="20" t="n">
        <v>0.62734045</v>
      </c>
      <c r="K7" s="18" t="n">
        <v>10.61399644</v>
      </c>
      <c r="L7" s="20" t="n">
        <v>0.31529493</v>
      </c>
      <c r="M7" s="18" t="n">
        <v>0.71060976</v>
      </c>
      <c r="N7" s="20" t="n">
        <v>0.09280918000000001</v>
      </c>
      <c r="O7" s="18" t="s">
        <v>182</v>
      </c>
      <c r="P7" s="20" t="s">
        <v>182</v>
      </c>
      <c r="Q7" s="18" t="n">
        <v>0</v>
      </c>
      <c r="R7" s="20" t="n">
        <v>0</v>
      </c>
      <c r="S7" s="18" t="n">
        <v>0</v>
      </c>
      <c r="T7" s="20" t="n">
        <v>0</v>
      </c>
      <c r="U7" s="18" t="n">
        <v>12.95162217</v>
      </c>
      <c r="V7" s="20" t="n">
        <v>0.68049987</v>
      </c>
    </row>
    <row r="8" spans="1:22">
      <c r="A8" s="15" t="s">
        <v>183</v>
      </c>
      <c r="B8" s="17" t="n">
        <v>7007</v>
      </c>
      <c r="C8" s="18">
        <f>(306.0/B8*100)</f>
        <v/>
      </c>
      <c r="D8" s="19" t="n">
        <v>6701</v>
      </c>
      <c r="E8" s="18" t="n">
        <v>27.28781031</v>
      </c>
      <c r="F8" s="20" t="n">
        <v>0.78430385</v>
      </c>
      <c r="G8" s="18" t="n">
        <v>29.44560404</v>
      </c>
      <c r="H8" s="20" t="n">
        <v>0.63195998</v>
      </c>
      <c r="I8" s="18" t="n">
        <v>23.22252238</v>
      </c>
      <c r="J8" s="20" t="n">
        <v>0.58048113</v>
      </c>
      <c r="K8" s="18" t="n">
        <v>11.44397993</v>
      </c>
      <c r="L8" s="20" t="n">
        <v>0.51695748</v>
      </c>
      <c r="M8" s="18" t="n">
        <v>0.39287574</v>
      </c>
      <c r="N8" s="20" t="n">
        <v>0.10294733</v>
      </c>
      <c r="O8" s="18" t="s">
        <v>182</v>
      </c>
      <c r="P8" s="20" t="s">
        <v>182</v>
      </c>
      <c r="Q8" s="18" t="n">
        <v>0.49309799</v>
      </c>
      <c r="R8" s="20" t="n">
        <v>0.12136471</v>
      </c>
      <c r="S8" s="18" t="n">
        <v>0</v>
      </c>
      <c r="T8" s="20" t="n">
        <v>0</v>
      </c>
      <c r="U8" s="18" t="n">
        <v>7.7141096</v>
      </c>
      <c r="V8" s="20" t="n">
        <v>0.51543593</v>
      </c>
    </row>
    <row r="9" spans="1:22">
      <c r="A9" s="15" t="s">
        <v>184</v>
      </c>
      <c r="B9" s="17" t="n">
        <v>9651</v>
      </c>
      <c r="C9" s="18">
        <f>(709.0/B9*100)</f>
        <v/>
      </c>
      <c r="D9" s="19" t="n">
        <v>8942</v>
      </c>
      <c r="E9" s="18" t="n">
        <v>11.75995677</v>
      </c>
      <c r="F9" s="20" t="n">
        <v>0.35283185</v>
      </c>
      <c r="G9" s="18" t="n">
        <v>25.54830152</v>
      </c>
      <c r="H9" s="20" t="n">
        <v>0.58502657</v>
      </c>
      <c r="I9" s="18" t="n">
        <v>40.36764936</v>
      </c>
      <c r="J9" s="20" t="n">
        <v>0.637127</v>
      </c>
      <c r="K9" s="18" t="n">
        <v>9.719870820000001</v>
      </c>
      <c r="L9" s="20" t="n">
        <v>0.42310566</v>
      </c>
      <c r="M9" s="18" t="n">
        <v>0.05110713</v>
      </c>
      <c r="N9" s="20" t="n">
        <v>0.02032728</v>
      </c>
      <c r="O9" s="18" t="s">
        <v>182</v>
      </c>
      <c r="P9" s="20" t="s">
        <v>182</v>
      </c>
      <c r="Q9" s="18" t="n">
        <v>3.22068134</v>
      </c>
      <c r="R9" s="20" t="n">
        <v>0.57486064</v>
      </c>
      <c r="S9" s="18" t="n">
        <v>0</v>
      </c>
      <c r="T9" s="20" t="n">
        <v>0</v>
      </c>
      <c r="U9" s="18" t="n">
        <v>9.332433050000001</v>
      </c>
      <c r="V9" s="20" t="n">
        <v>0.57657468</v>
      </c>
    </row>
    <row r="10" spans="1:22">
      <c r="A10" s="15" t="s">
        <v>185</v>
      </c>
      <c r="B10" s="17" t="n">
        <v>20058</v>
      </c>
      <c r="C10" s="18">
        <f>(0.0/B10*100)</f>
        <v/>
      </c>
      <c r="D10" s="19" t="n">
        <v>20058</v>
      </c>
      <c r="E10" s="18" t="n">
        <v>0</v>
      </c>
      <c r="F10" s="20" t="n">
        <v>0</v>
      </c>
      <c r="G10" s="18" t="n">
        <v>0</v>
      </c>
      <c r="H10" s="20" t="n">
        <v>0</v>
      </c>
      <c r="I10" s="18" t="n">
        <v>0</v>
      </c>
      <c r="J10" s="20" t="n">
        <v>0</v>
      </c>
      <c r="K10" s="18" t="n">
        <v>0</v>
      </c>
      <c r="L10" s="20" t="n">
        <v>0</v>
      </c>
      <c r="M10" s="18" t="n">
        <v>0</v>
      </c>
      <c r="N10" s="20" t="n">
        <v>0</v>
      </c>
      <c r="O10" s="18" t="s">
        <v>182</v>
      </c>
      <c r="P10" s="20" t="s">
        <v>182</v>
      </c>
      <c r="Q10" s="18" t="n">
        <v>100</v>
      </c>
      <c r="R10" s="20" t="n">
        <v>0</v>
      </c>
      <c r="S10" s="18" t="n">
        <v>0</v>
      </c>
      <c r="T10" s="20" t="n">
        <v>0</v>
      </c>
      <c r="U10" s="18" t="n">
        <v>0</v>
      </c>
      <c r="V10" s="20" t="n">
        <v>0</v>
      </c>
    </row>
    <row r="11" spans="1:22">
      <c r="A11" s="15" t="s">
        <v>186</v>
      </c>
      <c r="B11" s="17" t="n">
        <v>7053</v>
      </c>
      <c r="C11" s="18">
        <f>(192.0/B11*100)</f>
        <v/>
      </c>
      <c r="D11" s="19" t="n">
        <v>6861</v>
      </c>
      <c r="E11" s="18" t="n">
        <v>10.44603536</v>
      </c>
      <c r="F11" s="20" t="n">
        <v>0.4517208</v>
      </c>
      <c r="G11" s="18" t="n">
        <v>21.69582112</v>
      </c>
      <c r="H11" s="20" t="n">
        <v>0.6890803</v>
      </c>
      <c r="I11" s="18" t="n">
        <v>43.10568601</v>
      </c>
      <c r="J11" s="20" t="n">
        <v>0.8247773900000001</v>
      </c>
      <c r="K11" s="18" t="n">
        <v>11.99801093</v>
      </c>
      <c r="L11" s="20" t="n">
        <v>0.50615471</v>
      </c>
      <c r="M11" s="18" t="n">
        <v>0.51790672</v>
      </c>
      <c r="N11" s="20" t="n">
        <v>0.12535602</v>
      </c>
      <c r="O11" s="18" t="s">
        <v>182</v>
      </c>
      <c r="P11" s="20" t="s">
        <v>182</v>
      </c>
      <c r="Q11" s="18" t="n">
        <v>0</v>
      </c>
      <c r="R11" s="20" t="n">
        <v>0</v>
      </c>
      <c r="S11" s="18" t="n">
        <v>0</v>
      </c>
      <c r="T11" s="20" t="n">
        <v>0</v>
      </c>
      <c r="U11" s="18" t="n">
        <v>12.23653986</v>
      </c>
      <c r="V11" s="20" t="n">
        <v>1.02271136</v>
      </c>
    </row>
    <row r="12" spans="1:22">
      <c r="A12" s="15" t="s">
        <v>187</v>
      </c>
      <c r="B12" s="17" t="n">
        <v>6894</v>
      </c>
      <c r="C12" s="18">
        <f>(129.0/B12*100)</f>
        <v/>
      </c>
      <c r="D12" s="19" t="n">
        <v>6765</v>
      </c>
      <c r="E12" s="18" t="n">
        <v>10.88597245</v>
      </c>
      <c r="F12" s="20" t="n">
        <v>0.47907656</v>
      </c>
      <c r="G12" s="18" t="n">
        <v>29.01797746</v>
      </c>
      <c r="H12" s="20" t="n">
        <v>0.57299533</v>
      </c>
      <c r="I12" s="18" t="n">
        <v>41.50666422</v>
      </c>
      <c r="J12" s="20" t="n">
        <v>0.74282242</v>
      </c>
      <c r="K12" s="18" t="n">
        <v>9.300414099999999</v>
      </c>
      <c r="L12" s="20" t="n">
        <v>0.40990836</v>
      </c>
      <c r="M12" s="18" t="n">
        <v>0.27953785</v>
      </c>
      <c r="N12" s="20" t="n">
        <v>0.06469403</v>
      </c>
      <c r="O12" s="18" t="s">
        <v>182</v>
      </c>
      <c r="P12" s="20" t="s">
        <v>182</v>
      </c>
      <c r="Q12" s="18" t="n">
        <v>2.37613269</v>
      </c>
      <c r="R12" s="20" t="n">
        <v>0.59846797</v>
      </c>
      <c r="S12" s="18" t="n">
        <v>0</v>
      </c>
      <c r="T12" s="20" t="n">
        <v>0</v>
      </c>
      <c r="U12" s="18" t="n">
        <v>6.63330123</v>
      </c>
      <c r="V12" s="20" t="n">
        <v>0.53987019</v>
      </c>
    </row>
    <row r="13" spans="1:22">
      <c r="A13" s="15" t="s">
        <v>188</v>
      </c>
      <c r="B13" s="17" t="n">
        <v>7161</v>
      </c>
      <c r="C13" s="18">
        <f>(382.0/B13*100)</f>
        <v/>
      </c>
      <c r="D13" s="19" t="n">
        <v>6779</v>
      </c>
      <c r="E13" s="18" t="n">
        <v>9.549787419999999</v>
      </c>
      <c r="F13" s="20" t="n">
        <v>0.437431</v>
      </c>
      <c r="G13" s="18" t="n">
        <v>24.17994206</v>
      </c>
      <c r="H13" s="20" t="n">
        <v>0.76905481</v>
      </c>
      <c r="I13" s="18" t="n">
        <v>43.56607515</v>
      </c>
      <c r="J13" s="20" t="n">
        <v>0.72639127</v>
      </c>
      <c r="K13" s="18" t="n">
        <v>10.47825695</v>
      </c>
      <c r="L13" s="20" t="n">
        <v>0.42077975</v>
      </c>
      <c r="M13" s="18" t="n">
        <v>0.21906354</v>
      </c>
      <c r="N13" s="20" t="n">
        <v>0.05296657</v>
      </c>
      <c r="O13" s="18" t="s">
        <v>182</v>
      </c>
      <c r="P13" s="20" t="s">
        <v>182</v>
      </c>
      <c r="Q13" s="18" t="n">
        <v>4.23093618</v>
      </c>
      <c r="R13" s="20" t="n">
        <v>0.48644505</v>
      </c>
      <c r="S13" s="18" t="n">
        <v>0</v>
      </c>
      <c r="T13" s="20" t="n">
        <v>0</v>
      </c>
      <c r="U13" s="18" t="n">
        <v>7.77593869</v>
      </c>
      <c r="V13" s="20" t="n">
        <v>0.70669397</v>
      </c>
    </row>
    <row r="14" spans="1:22">
      <c r="A14" s="15" t="s">
        <v>189</v>
      </c>
      <c r="B14" s="17" t="n">
        <v>5587</v>
      </c>
      <c r="C14" s="18">
        <f>(214.0/B14*100)</f>
        <v/>
      </c>
      <c r="D14" s="19" t="n">
        <v>5373</v>
      </c>
      <c r="E14" s="18" t="n">
        <v>12.9355145</v>
      </c>
      <c r="F14" s="20" t="n">
        <v>0.57627303</v>
      </c>
      <c r="G14" s="18" t="n">
        <v>34.62862449</v>
      </c>
      <c r="H14" s="20" t="n">
        <v>0.7687796099999999</v>
      </c>
      <c r="I14" s="18" t="n">
        <v>40.68295775</v>
      </c>
      <c r="J14" s="20" t="n">
        <v>0.71082667</v>
      </c>
      <c r="K14" s="18" t="n">
        <v>8.62317854</v>
      </c>
      <c r="L14" s="20" t="n">
        <v>0.42274208</v>
      </c>
      <c r="M14" s="18" t="n">
        <v>0.6172500400000001</v>
      </c>
      <c r="N14" s="20" t="n">
        <v>0.11436715</v>
      </c>
      <c r="O14" s="18" t="s">
        <v>182</v>
      </c>
      <c r="P14" s="20" t="s">
        <v>182</v>
      </c>
      <c r="Q14" s="18" t="n">
        <v>0</v>
      </c>
      <c r="R14" s="20" t="n">
        <v>0</v>
      </c>
      <c r="S14" s="18" t="n">
        <v>0</v>
      </c>
      <c r="T14" s="20" t="n">
        <v>0</v>
      </c>
      <c r="U14" s="18" t="n">
        <v>2.51247468</v>
      </c>
      <c r="V14" s="20" t="n">
        <v>0.22969521</v>
      </c>
    </row>
    <row r="15" spans="1:22">
      <c r="A15" s="15" t="s">
        <v>190</v>
      </c>
      <c r="B15" s="17" t="n">
        <v>5882</v>
      </c>
      <c r="C15" s="18">
        <f>(215.0/B15*100)</f>
        <v/>
      </c>
      <c r="D15" s="19" t="n">
        <v>5667</v>
      </c>
      <c r="E15" s="18" t="n">
        <v>8.567848959999999</v>
      </c>
      <c r="F15" s="20" t="n">
        <v>0.43178806</v>
      </c>
      <c r="G15" s="18" t="n">
        <v>26.23028398</v>
      </c>
      <c r="H15" s="20" t="n">
        <v>0.66700344</v>
      </c>
      <c r="I15" s="18" t="n">
        <v>48.1189898</v>
      </c>
      <c r="J15" s="20" t="n">
        <v>0.73791974</v>
      </c>
      <c r="K15" s="18" t="n">
        <v>10.29385815</v>
      </c>
      <c r="L15" s="20" t="n">
        <v>0.43875221</v>
      </c>
      <c r="M15" s="18" t="n">
        <v>0.47649819</v>
      </c>
      <c r="N15" s="20" t="n">
        <v>0.1076533</v>
      </c>
      <c r="O15" s="18" t="s">
        <v>182</v>
      </c>
      <c r="P15" s="20" t="s">
        <v>182</v>
      </c>
      <c r="Q15" s="18" t="n">
        <v>1.04125988</v>
      </c>
      <c r="R15" s="20" t="n">
        <v>0.46674465</v>
      </c>
      <c r="S15" s="18" t="n">
        <v>0</v>
      </c>
      <c r="T15" s="20" t="n">
        <v>0</v>
      </c>
      <c r="U15" s="18" t="n">
        <v>5.27126104</v>
      </c>
      <c r="V15" s="20" t="n">
        <v>0.55664422</v>
      </c>
    </row>
    <row r="16" spans="1:22">
      <c r="A16" s="15" t="s">
        <v>191</v>
      </c>
      <c r="B16" s="17" t="n">
        <v>6108</v>
      </c>
      <c r="C16" s="18">
        <f>(283.0/B16*100)</f>
        <v/>
      </c>
      <c r="D16" s="19" t="n">
        <v>5825</v>
      </c>
      <c r="E16" s="18" t="n">
        <v>9.89654339</v>
      </c>
      <c r="F16" s="20" t="n">
        <v>0.4749815</v>
      </c>
      <c r="G16" s="18" t="n">
        <v>22.77393435</v>
      </c>
      <c r="H16" s="20" t="n">
        <v>0.60822132</v>
      </c>
      <c r="I16" s="18" t="n">
        <v>41.78907363</v>
      </c>
      <c r="J16" s="20" t="n">
        <v>0.68437105</v>
      </c>
      <c r="K16" s="18" t="n">
        <v>14.55060022</v>
      </c>
      <c r="L16" s="20" t="n">
        <v>0.49225327</v>
      </c>
      <c r="M16" s="18" t="n">
        <v>0.51571293</v>
      </c>
      <c r="N16" s="20" t="n">
        <v>0.08803929000000001</v>
      </c>
      <c r="O16" s="18" t="s">
        <v>182</v>
      </c>
      <c r="P16" s="20" t="s">
        <v>182</v>
      </c>
      <c r="Q16" s="18" t="n">
        <v>0</v>
      </c>
      <c r="R16" s="20" t="n">
        <v>0</v>
      </c>
      <c r="S16" s="18" t="n">
        <v>0</v>
      </c>
      <c r="T16" s="20" t="n">
        <v>0</v>
      </c>
      <c r="U16" s="18" t="n">
        <v>10.47413548</v>
      </c>
      <c r="V16" s="20" t="n">
        <v>0.75859149</v>
      </c>
    </row>
    <row r="17" spans="1:22">
      <c r="A17" s="15" t="s">
        <v>192</v>
      </c>
      <c r="B17" s="17" t="n">
        <v>6504</v>
      </c>
      <c r="C17" s="18">
        <f>(868.0/B17*100)</f>
        <v/>
      </c>
      <c r="D17" s="19" t="n">
        <v>5636</v>
      </c>
      <c r="E17" s="18" t="n">
        <v>21.56516927</v>
      </c>
      <c r="F17" s="20" t="n">
        <v>0.56812549</v>
      </c>
      <c r="G17" s="18" t="n">
        <v>31.32342997</v>
      </c>
      <c r="H17" s="20" t="n">
        <v>0.7820337000000001</v>
      </c>
      <c r="I17" s="18" t="n">
        <v>27.734804</v>
      </c>
      <c r="J17" s="20" t="n">
        <v>0.68678712</v>
      </c>
      <c r="K17" s="18" t="n">
        <v>10.06954021</v>
      </c>
      <c r="L17" s="20" t="n">
        <v>0.41808242</v>
      </c>
      <c r="M17" s="18" t="n">
        <v>0</v>
      </c>
      <c r="N17" s="20" t="n">
        <v>0</v>
      </c>
      <c r="O17" s="18" t="s">
        <v>182</v>
      </c>
      <c r="P17" s="20" t="s">
        <v>182</v>
      </c>
      <c r="Q17" s="18" t="n">
        <v>2.62714202</v>
      </c>
      <c r="R17" s="20" t="n">
        <v>0.34934623</v>
      </c>
      <c r="S17" s="18" t="n">
        <v>0</v>
      </c>
      <c r="T17" s="20" t="n">
        <v>0</v>
      </c>
      <c r="U17" s="18" t="n">
        <v>6.67991453</v>
      </c>
      <c r="V17" s="20" t="n">
        <v>0.59881643</v>
      </c>
    </row>
    <row r="18" spans="1:22">
      <c r="A18" s="15" t="s">
        <v>193</v>
      </c>
      <c r="B18" s="17" t="n">
        <v>5532</v>
      </c>
      <c r="C18" s="18">
        <f>(44.0/B18*100)</f>
        <v/>
      </c>
      <c r="D18" s="19" t="n">
        <v>5488</v>
      </c>
      <c r="E18" s="18" t="n">
        <v>8.10109093</v>
      </c>
      <c r="F18" s="20" t="n">
        <v>0.41134097</v>
      </c>
      <c r="G18" s="18" t="n">
        <v>18.77451027</v>
      </c>
      <c r="H18" s="20" t="n">
        <v>0.6305666599999999</v>
      </c>
      <c r="I18" s="18" t="n">
        <v>49.40603316</v>
      </c>
      <c r="J18" s="20" t="n">
        <v>0.9188115100000001</v>
      </c>
      <c r="K18" s="18" t="n">
        <v>14.15947142</v>
      </c>
      <c r="L18" s="20" t="n">
        <v>0.5328903</v>
      </c>
      <c r="M18" s="18" t="n">
        <v>1.16534041</v>
      </c>
      <c r="N18" s="20" t="n">
        <v>0.19359298</v>
      </c>
      <c r="O18" s="18" t="s">
        <v>182</v>
      </c>
      <c r="P18" s="20" t="s">
        <v>182</v>
      </c>
      <c r="Q18" s="18" t="n">
        <v>0</v>
      </c>
      <c r="R18" s="20" t="n">
        <v>0</v>
      </c>
      <c r="S18" s="18" t="n">
        <v>0</v>
      </c>
      <c r="T18" s="20" t="n">
        <v>0</v>
      </c>
      <c r="U18" s="18" t="n">
        <v>8.39355381</v>
      </c>
      <c r="V18" s="20" t="n">
        <v>0.85383413</v>
      </c>
    </row>
    <row r="19" spans="1:22">
      <c r="A19" s="15" t="s">
        <v>194</v>
      </c>
      <c r="B19" s="17" t="n">
        <v>5658</v>
      </c>
      <c r="C19" s="18">
        <f>(345.0/B19*100)</f>
        <v/>
      </c>
      <c r="D19" s="19" t="n">
        <v>5313</v>
      </c>
      <c r="E19" s="18" t="n">
        <v>11.59826349</v>
      </c>
      <c r="F19" s="20" t="n">
        <v>0.44579561</v>
      </c>
      <c r="G19" s="18" t="n">
        <v>24.72367508</v>
      </c>
      <c r="H19" s="20" t="n">
        <v>0.73903403</v>
      </c>
      <c r="I19" s="18" t="n">
        <v>44.07147138</v>
      </c>
      <c r="J19" s="20" t="n">
        <v>0.78507131</v>
      </c>
      <c r="K19" s="18" t="n">
        <v>11.97085879</v>
      </c>
      <c r="L19" s="20" t="n">
        <v>0.52602716</v>
      </c>
      <c r="M19" s="18" t="n">
        <v>0.67188878</v>
      </c>
      <c r="N19" s="20" t="n">
        <v>0.13977543</v>
      </c>
      <c r="O19" s="18" t="s">
        <v>182</v>
      </c>
      <c r="P19" s="20" t="s">
        <v>182</v>
      </c>
      <c r="Q19" s="18" t="n">
        <v>0</v>
      </c>
      <c r="R19" s="20" t="n">
        <v>0</v>
      </c>
      <c r="S19" s="18" t="n">
        <v>0</v>
      </c>
      <c r="T19" s="20" t="n">
        <v>0</v>
      </c>
      <c r="U19" s="18" t="n">
        <v>6.96384249</v>
      </c>
      <c r="V19" s="20" t="n">
        <v>0.63066962</v>
      </c>
    </row>
    <row r="20" spans="1:22">
      <c r="A20" s="15" t="s">
        <v>195</v>
      </c>
      <c r="B20" s="17" t="n">
        <v>3371</v>
      </c>
      <c r="C20" s="18">
        <f>(81.0/B20*100)</f>
        <v/>
      </c>
      <c r="D20" s="19" t="n">
        <v>3290</v>
      </c>
      <c r="E20" s="18" t="n">
        <v>8.70828828</v>
      </c>
      <c r="F20" s="20" t="n">
        <v>0.54836687</v>
      </c>
      <c r="G20" s="18" t="n">
        <v>21.13173364</v>
      </c>
      <c r="H20" s="20" t="n">
        <v>0.68288835</v>
      </c>
      <c r="I20" s="18" t="n">
        <v>49.38478789</v>
      </c>
      <c r="J20" s="20" t="n">
        <v>0.9144819199999999</v>
      </c>
      <c r="K20" s="18" t="n">
        <v>10.26475752</v>
      </c>
      <c r="L20" s="20" t="n">
        <v>0.5380943</v>
      </c>
      <c r="M20" s="18" t="n">
        <v>0</v>
      </c>
      <c r="N20" s="20" t="n">
        <v>0</v>
      </c>
      <c r="O20" s="18" t="s">
        <v>182</v>
      </c>
      <c r="P20" s="20" t="s">
        <v>182</v>
      </c>
      <c r="Q20" s="18" t="n">
        <v>0</v>
      </c>
      <c r="R20" s="20" t="n">
        <v>0</v>
      </c>
      <c r="S20" s="18" t="n">
        <v>0</v>
      </c>
      <c r="T20" s="20" t="n">
        <v>0</v>
      </c>
      <c r="U20" s="18" t="n">
        <v>10.51043266</v>
      </c>
      <c r="V20" s="20" t="n">
        <v>0.47697317</v>
      </c>
    </row>
    <row r="21" spans="1:22">
      <c r="A21" s="15" t="s">
        <v>196</v>
      </c>
      <c r="B21" s="17" t="n">
        <v>5741</v>
      </c>
      <c r="C21" s="18">
        <f>(122.0/B21*100)</f>
        <v/>
      </c>
      <c r="D21" s="19" t="n">
        <v>5619</v>
      </c>
      <c r="E21" s="18" t="n">
        <v>9.47554133</v>
      </c>
      <c r="F21" s="20" t="n">
        <v>0.38915144</v>
      </c>
      <c r="G21" s="18" t="n">
        <v>28.34650411</v>
      </c>
      <c r="H21" s="20" t="n">
        <v>0.50987128</v>
      </c>
      <c r="I21" s="18" t="n">
        <v>47.77540942</v>
      </c>
      <c r="J21" s="20" t="n">
        <v>0.63363466</v>
      </c>
      <c r="K21" s="18" t="n">
        <v>9.62989513</v>
      </c>
      <c r="L21" s="20" t="n">
        <v>0.43268177</v>
      </c>
      <c r="M21" s="18" t="n">
        <v>0.18344128</v>
      </c>
      <c r="N21" s="20" t="n">
        <v>0.05745069</v>
      </c>
      <c r="O21" s="18" t="s">
        <v>182</v>
      </c>
      <c r="P21" s="20" t="s">
        <v>182</v>
      </c>
      <c r="Q21" s="18" t="n">
        <v>0</v>
      </c>
      <c r="R21" s="20" t="n">
        <v>0</v>
      </c>
      <c r="S21" s="18" t="n">
        <v>0</v>
      </c>
      <c r="T21" s="20" t="n">
        <v>0</v>
      </c>
      <c r="U21" s="18" t="n">
        <v>4.58920873</v>
      </c>
      <c r="V21" s="20" t="n">
        <v>0.36049305</v>
      </c>
    </row>
    <row r="22" spans="1:22">
      <c r="A22" s="15" t="s">
        <v>197</v>
      </c>
      <c r="B22" s="17" t="n">
        <v>6598</v>
      </c>
      <c r="C22" s="18">
        <f>(108.0/B22*100)</f>
        <v/>
      </c>
      <c r="D22" s="19" t="n">
        <v>6490</v>
      </c>
      <c r="E22" s="18" t="n">
        <v>14.32625646</v>
      </c>
      <c r="F22" s="20" t="n">
        <v>0.6211508100000001</v>
      </c>
      <c r="G22" s="18" t="n">
        <v>19.31229039</v>
      </c>
      <c r="H22" s="20" t="n">
        <v>0.6429582</v>
      </c>
      <c r="I22" s="18" t="n">
        <v>33.80879181</v>
      </c>
      <c r="J22" s="20" t="n">
        <v>0.87116262</v>
      </c>
      <c r="K22" s="18" t="n">
        <v>11.56943459</v>
      </c>
      <c r="L22" s="20" t="n">
        <v>0.49948225</v>
      </c>
      <c r="M22" s="18" t="n">
        <v>2.36126057</v>
      </c>
      <c r="N22" s="20" t="n">
        <v>0.31619635</v>
      </c>
      <c r="O22" s="18" t="s">
        <v>182</v>
      </c>
      <c r="P22" s="20" t="s">
        <v>182</v>
      </c>
      <c r="Q22" s="18" t="n">
        <v>10.39572174</v>
      </c>
      <c r="R22" s="20" t="n">
        <v>1.34231032</v>
      </c>
      <c r="S22" s="18" t="n">
        <v>0</v>
      </c>
      <c r="T22" s="20" t="n">
        <v>0</v>
      </c>
      <c r="U22" s="18" t="n">
        <v>8.22624444</v>
      </c>
      <c r="V22" s="20" t="n">
        <v>0.70437147</v>
      </c>
    </row>
    <row r="23" spans="1:22">
      <c r="A23" s="15" t="s">
        <v>198</v>
      </c>
      <c r="B23" s="17" t="n">
        <v>11583</v>
      </c>
      <c r="C23" s="18">
        <f>(592.0/B23*100)</f>
        <v/>
      </c>
      <c r="D23" s="19" t="n">
        <v>10991</v>
      </c>
      <c r="E23" s="18" t="n">
        <v>7.38721304</v>
      </c>
      <c r="F23" s="20" t="n">
        <v>0.43428196</v>
      </c>
      <c r="G23" s="18" t="n">
        <v>20.02422084</v>
      </c>
      <c r="H23" s="20" t="n">
        <v>0.59190711</v>
      </c>
      <c r="I23" s="18" t="n">
        <v>51.91568132</v>
      </c>
      <c r="J23" s="20" t="n">
        <v>0.78662848</v>
      </c>
      <c r="K23" s="18" t="n">
        <v>12.44528949</v>
      </c>
      <c r="L23" s="20" t="n">
        <v>0.50102334</v>
      </c>
      <c r="M23" s="18" t="n">
        <v>0.42374089</v>
      </c>
      <c r="N23" s="20" t="n">
        <v>0.10220725</v>
      </c>
      <c r="O23" s="18" t="s">
        <v>182</v>
      </c>
      <c r="P23" s="20" t="s">
        <v>182</v>
      </c>
      <c r="Q23" s="18" t="n">
        <v>0</v>
      </c>
      <c r="R23" s="20" t="n">
        <v>0</v>
      </c>
      <c r="S23" s="18" t="n">
        <v>0</v>
      </c>
      <c r="T23" s="20" t="n">
        <v>0</v>
      </c>
      <c r="U23" s="18" t="n">
        <v>7.80385444</v>
      </c>
      <c r="V23" s="20" t="n">
        <v>0.51588491</v>
      </c>
    </row>
    <row r="24" spans="1:22">
      <c r="A24" s="15" t="s">
        <v>199</v>
      </c>
      <c r="B24" s="17" t="n">
        <v>6647</v>
      </c>
      <c r="C24" s="18">
        <f>(36.0/B24*100)</f>
        <v/>
      </c>
      <c r="D24" s="19" t="n">
        <v>6611</v>
      </c>
      <c r="E24" s="18" t="n">
        <v>30.58782479</v>
      </c>
      <c r="F24" s="20" t="n">
        <v>0.60470924</v>
      </c>
      <c r="G24" s="18" t="n">
        <v>40.30530474</v>
      </c>
      <c r="H24" s="20" t="n">
        <v>0.69688336</v>
      </c>
      <c r="I24" s="18" t="n">
        <v>21.00172886</v>
      </c>
      <c r="J24" s="20" t="n">
        <v>0.60440223</v>
      </c>
      <c r="K24" s="18" t="n">
        <v>4.84899115</v>
      </c>
      <c r="L24" s="20" t="n">
        <v>0.27982378</v>
      </c>
      <c r="M24" s="18" t="n">
        <v>0.7447063</v>
      </c>
      <c r="N24" s="20" t="n">
        <v>0.1358543</v>
      </c>
      <c r="O24" s="18" t="s">
        <v>182</v>
      </c>
      <c r="P24" s="20" t="s">
        <v>182</v>
      </c>
      <c r="Q24" s="18" t="n">
        <v>0</v>
      </c>
      <c r="R24" s="20" t="n">
        <v>0</v>
      </c>
      <c r="S24" s="18" t="n">
        <v>0</v>
      </c>
      <c r="T24" s="20" t="n">
        <v>0</v>
      </c>
      <c r="U24" s="18" t="n">
        <v>2.51144415</v>
      </c>
      <c r="V24" s="20" t="n">
        <v>0.3433077</v>
      </c>
    </row>
    <row r="25" spans="1:22">
      <c r="A25" s="15" t="s">
        <v>200</v>
      </c>
      <c r="B25" s="17" t="n">
        <v>5581</v>
      </c>
      <c r="C25" s="18">
        <f>(28.0/B25*100)</f>
        <v/>
      </c>
      <c r="D25" s="19" t="n">
        <v>5553</v>
      </c>
      <c r="E25" s="18" t="n">
        <v>25.85853361</v>
      </c>
      <c r="F25" s="20" t="n">
        <v>0.68903663</v>
      </c>
      <c r="G25" s="18" t="n">
        <v>37.69054244</v>
      </c>
      <c r="H25" s="20" t="n">
        <v>0.7265266500000001</v>
      </c>
      <c r="I25" s="18" t="n">
        <v>31.67990871</v>
      </c>
      <c r="J25" s="20" t="n">
        <v>0.68948509</v>
      </c>
      <c r="K25" s="18" t="n">
        <v>3.65784156</v>
      </c>
      <c r="L25" s="20" t="n">
        <v>0.30402531</v>
      </c>
      <c r="M25" s="18" t="n">
        <v>0.26888821</v>
      </c>
      <c r="N25" s="20" t="n">
        <v>0.07687529999999999</v>
      </c>
      <c r="O25" s="18" t="s">
        <v>182</v>
      </c>
      <c r="P25" s="20" t="s">
        <v>182</v>
      </c>
      <c r="Q25" s="18" t="n">
        <v>0</v>
      </c>
      <c r="R25" s="20" t="n">
        <v>0</v>
      </c>
      <c r="S25" s="18" t="n">
        <v>0</v>
      </c>
      <c r="T25" s="20" t="n">
        <v>0</v>
      </c>
      <c r="U25" s="18" t="n">
        <v>0.84428546</v>
      </c>
      <c r="V25" s="20" t="n">
        <v>0.15402384</v>
      </c>
    </row>
    <row r="26" spans="1:22">
      <c r="A26" s="15" t="s">
        <v>201</v>
      </c>
      <c r="B26" s="17" t="n">
        <v>4869</v>
      </c>
      <c r="C26" s="18">
        <f>(131.0/B26*100)</f>
        <v/>
      </c>
      <c r="D26" s="19" t="n">
        <v>4738</v>
      </c>
      <c r="E26" s="18" t="n">
        <v>9.392934670000001</v>
      </c>
      <c r="F26" s="20" t="n">
        <v>0.48845473</v>
      </c>
      <c r="G26" s="18" t="n">
        <v>30.27872382</v>
      </c>
      <c r="H26" s="20" t="n">
        <v>0.81730429</v>
      </c>
      <c r="I26" s="18" t="n">
        <v>48.21423922</v>
      </c>
      <c r="J26" s="20" t="n">
        <v>0.68402858</v>
      </c>
      <c r="K26" s="18" t="n">
        <v>9.039736599999999</v>
      </c>
      <c r="L26" s="20" t="n">
        <v>0.43797362</v>
      </c>
      <c r="M26" s="18" t="n">
        <v>0</v>
      </c>
      <c r="N26" s="20" t="n">
        <v>0</v>
      </c>
      <c r="O26" s="18" t="s">
        <v>182</v>
      </c>
      <c r="P26" s="20" t="s">
        <v>182</v>
      </c>
      <c r="Q26" s="18" t="n">
        <v>0</v>
      </c>
      <c r="R26" s="20" t="n">
        <v>0</v>
      </c>
      <c r="S26" s="18" t="n">
        <v>0</v>
      </c>
      <c r="T26" s="20" t="n">
        <v>0</v>
      </c>
      <c r="U26" s="18" t="n">
        <v>3.07436569</v>
      </c>
      <c r="V26" s="20" t="n">
        <v>0.28907372</v>
      </c>
    </row>
    <row r="27" spans="1:22">
      <c r="A27" s="15" t="s">
        <v>202</v>
      </c>
      <c r="B27" s="17" t="n">
        <v>5299</v>
      </c>
      <c r="C27" s="18">
        <f>(277.0/B27*100)</f>
        <v/>
      </c>
      <c r="D27" s="19" t="n">
        <v>5022</v>
      </c>
      <c r="E27" s="18" t="n">
        <v>19.44976193</v>
      </c>
      <c r="F27" s="20" t="n">
        <v>0.55672679</v>
      </c>
      <c r="G27" s="18" t="n">
        <v>25.18076239</v>
      </c>
      <c r="H27" s="20" t="n">
        <v>0.57795196</v>
      </c>
      <c r="I27" s="18" t="n">
        <v>29.34744323</v>
      </c>
      <c r="J27" s="20" t="n">
        <v>0.61923459</v>
      </c>
      <c r="K27" s="18" t="n">
        <v>11.339626</v>
      </c>
      <c r="L27" s="20" t="n">
        <v>0.4519343</v>
      </c>
      <c r="M27" s="18" t="n">
        <v>1.23297374</v>
      </c>
      <c r="N27" s="20" t="n">
        <v>0.13883088</v>
      </c>
      <c r="O27" s="18" t="s">
        <v>182</v>
      </c>
      <c r="P27" s="20" t="s">
        <v>182</v>
      </c>
      <c r="Q27" s="18" t="n">
        <v>0</v>
      </c>
      <c r="R27" s="20" t="n">
        <v>0</v>
      </c>
      <c r="S27" s="18" t="n">
        <v>0</v>
      </c>
      <c r="T27" s="20" t="n">
        <v>0</v>
      </c>
      <c r="U27" s="18" t="n">
        <v>13.44943272</v>
      </c>
      <c r="V27" s="20" t="n">
        <v>0.44546329</v>
      </c>
    </row>
    <row r="28" spans="1:22">
      <c r="A28" s="15" t="s">
        <v>203</v>
      </c>
      <c r="B28" s="17" t="n">
        <v>7568</v>
      </c>
      <c r="C28" s="18">
        <f>(184.0/B28*100)</f>
        <v/>
      </c>
      <c r="D28" s="19" t="n">
        <v>7384</v>
      </c>
      <c r="E28" s="18" t="n">
        <v>8.50928689</v>
      </c>
      <c r="F28" s="20" t="n">
        <v>0.37311483</v>
      </c>
      <c r="G28" s="18" t="n">
        <v>19.6508874</v>
      </c>
      <c r="H28" s="20" t="n">
        <v>0.61433788</v>
      </c>
      <c r="I28" s="18" t="n">
        <v>52.56848383</v>
      </c>
      <c r="J28" s="20" t="n">
        <v>0.78814037</v>
      </c>
      <c r="K28" s="18" t="n">
        <v>14.0990777</v>
      </c>
      <c r="L28" s="20" t="n">
        <v>0.45697288</v>
      </c>
      <c r="M28" s="18" t="n">
        <v>2.27714991</v>
      </c>
      <c r="N28" s="20" t="n">
        <v>0.33294197</v>
      </c>
      <c r="O28" s="18" t="s">
        <v>182</v>
      </c>
      <c r="P28" s="20" t="s">
        <v>182</v>
      </c>
      <c r="Q28" s="18" t="n">
        <v>0</v>
      </c>
      <c r="R28" s="20" t="n">
        <v>0</v>
      </c>
      <c r="S28" s="18" t="n">
        <v>0</v>
      </c>
      <c r="T28" s="20" t="n">
        <v>0</v>
      </c>
      <c r="U28" s="18" t="n">
        <v>2.89511427</v>
      </c>
      <c r="V28" s="20" t="n">
        <v>0.45231551</v>
      </c>
    </row>
    <row r="29" spans="1:22">
      <c r="A29" s="15" t="s">
        <v>204</v>
      </c>
      <c r="B29" s="17" t="n">
        <v>5385</v>
      </c>
      <c r="C29" s="18">
        <f>(37.0/B29*100)</f>
        <v/>
      </c>
      <c r="D29" s="19" t="n">
        <v>5348</v>
      </c>
      <c r="E29" s="18" t="n">
        <v>11.24651638</v>
      </c>
      <c r="F29" s="20" t="n">
        <v>0.36600454</v>
      </c>
      <c r="G29" s="18" t="n">
        <v>33.13754487</v>
      </c>
      <c r="H29" s="20" t="n">
        <v>0.711105</v>
      </c>
      <c r="I29" s="18" t="n">
        <v>44.36181741</v>
      </c>
      <c r="J29" s="20" t="n">
        <v>0.83097078</v>
      </c>
      <c r="K29" s="18" t="n">
        <v>6.27258407</v>
      </c>
      <c r="L29" s="20" t="n">
        <v>0.42403412</v>
      </c>
      <c r="M29" s="18" t="n">
        <v>0.11230563</v>
      </c>
      <c r="N29" s="20" t="n">
        <v>0.03615354</v>
      </c>
      <c r="O29" s="18" t="s">
        <v>182</v>
      </c>
      <c r="P29" s="20" t="s">
        <v>182</v>
      </c>
      <c r="Q29" s="18" t="n">
        <v>2.76962022</v>
      </c>
      <c r="R29" s="20" t="n">
        <v>0.2415476</v>
      </c>
      <c r="S29" s="18" t="n">
        <v>0</v>
      </c>
      <c r="T29" s="20" t="n">
        <v>0</v>
      </c>
      <c r="U29" s="18" t="n">
        <v>2.09961142</v>
      </c>
      <c r="V29" s="20" t="n">
        <v>0.24050018</v>
      </c>
    </row>
    <row r="30" spans="1:22">
      <c r="A30" s="15" t="s">
        <v>205</v>
      </c>
      <c r="B30" s="17" t="n">
        <v>4520</v>
      </c>
      <c r="C30" s="18">
        <f>(696.0/B30*100)</f>
        <v/>
      </c>
      <c r="D30" s="19" t="n">
        <v>3824</v>
      </c>
      <c r="E30" s="18" t="n">
        <v>8.58952236</v>
      </c>
      <c r="F30" s="20" t="n">
        <v>0.43613591</v>
      </c>
      <c r="G30" s="18" t="n">
        <v>23.75912648</v>
      </c>
      <c r="H30" s="20" t="n">
        <v>0.80012845</v>
      </c>
      <c r="I30" s="18" t="n">
        <v>47.65160373</v>
      </c>
      <c r="J30" s="20" t="n">
        <v>0.88368043</v>
      </c>
      <c r="K30" s="18" t="n">
        <v>10.2133068</v>
      </c>
      <c r="L30" s="20" t="n">
        <v>0.55261844</v>
      </c>
      <c r="M30" s="18" t="n">
        <v>0.83240402</v>
      </c>
      <c r="N30" s="20" t="n">
        <v>0.1609921</v>
      </c>
      <c r="O30" s="18" t="s">
        <v>182</v>
      </c>
      <c r="P30" s="20" t="s">
        <v>182</v>
      </c>
      <c r="Q30" s="18" t="n">
        <v>0</v>
      </c>
      <c r="R30" s="20" t="n">
        <v>0</v>
      </c>
      <c r="S30" s="18" t="n">
        <v>0</v>
      </c>
      <c r="T30" s="20" t="n">
        <v>0</v>
      </c>
      <c r="U30" s="18" t="n">
        <v>8.95403662</v>
      </c>
      <c r="V30" s="20" t="n">
        <v>0.81452399</v>
      </c>
    </row>
    <row r="31" spans="1:22">
      <c r="A31" s="15" t="s">
        <v>206</v>
      </c>
      <c r="B31" s="17" t="n">
        <v>5456</v>
      </c>
      <c r="C31" s="18">
        <f>(0.0/B31*100)</f>
        <v/>
      </c>
      <c r="D31" s="19" t="n">
        <v>5456</v>
      </c>
      <c r="E31" s="18" t="n">
        <v>0</v>
      </c>
      <c r="F31" s="20" t="n">
        <v>0</v>
      </c>
      <c r="G31" s="18" t="n">
        <v>0</v>
      </c>
      <c r="H31" s="20" t="n">
        <v>0</v>
      </c>
      <c r="I31" s="18" t="n">
        <v>0</v>
      </c>
      <c r="J31" s="20" t="n">
        <v>0</v>
      </c>
      <c r="K31" s="18" t="n">
        <v>0</v>
      </c>
      <c r="L31" s="20" t="n">
        <v>0</v>
      </c>
      <c r="M31" s="18" t="n">
        <v>0</v>
      </c>
      <c r="N31" s="20" t="n">
        <v>0</v>
      </c>
      <c r="O31" s="18" t="s">
        <v>182</v>
      </c>
      <c r="P31" s="20" t="s">
        <v>182</v>
      </c>
      <c r="Q31" s="18" t="n">
        <v>100</v>
      </c>
      <c r="R31" s="20" t="n">
        <v>0</v>
      </c>
      <c r="S31" s="18" t="n">
        <v>0</v>
      </c>
      <c r="T31" s="20" t="n">
        <v>0</v>
      </c>
      <c r="U31" s="18" t="n">
        <v>0</v>
      </c>
      <c r="V31" s="20" t="n">
        <v>0</v>
      </c>
    </row>
    <row r="32" spans="1:22">
      <c r="A32" s="15" t="s">
        <v>207</v>
      </c>
      <c r="B32" s="17" t="n">
        <v>4478</v>
      </c>
      <c r="C32" s="18">
        <f>(21.0/B32*100)</f>
        <v/>
      </c>
      <c r="D32" s="19" t="n">
        <v>4457</v>
      </c>
      <c r="E32" s="18" t="n">
        <v>8.3069842</v>
      </c>
      <c r="F32" s="20" t="n">
        <v>0.45036578</v>
      </c>
      <c r="G32" s="18" t="n">
        <v>23.84281685</v>
      </c>
      <c r="H32" s="20" t="n">
        <v>0.73629694</v>
      </c>
      <c r="I32" s="18" t="n">
        <v>53.26488131</v>
      </c>
      <c r="J32" s="20" t="n">
        <v>0.8308305</v>
      </c>
      <c r="K32" s="18" t="n">
        <v>10.71955269</v>
      </c>
      <c r="L32" s="20" t="n">
        <v>0.51672246</v>
      </c>
      <c r="M32" s="18" t="n">
        <v>0.34561415</v>
      </c>
      <c r="N32" s="20" t="n">
        <v>0.08419719000000001</v>
      </c>
      <c r="O32" s="18" t="s">
        <v>182</v>
      </c>
      <c r="P32" s="20" t="s">
        <v>182</v>
      </c>
      <c r="Q32" s="18" t="n">
        <v>0</v>
      </c>
      <c r="R32" s="20" t="n">
        <v>0</v>
      </c>
      <c r="S32" s="18" t="n">
        <v>0</v>
      </c>
      <c r="T32" s="20" t="n">
        <v>0</v>
      </c>
      <c r="U32" s="18" t="n">
        <v>3.5201508</v>
      </c>
      <c r="V32" s="20" t="n">
        <v>0.35992482</v>
      </c>
    </row>
    <row r="33" spans="1:22">
      <c r="A33" s="15" t="s">
        <v>208</v>
      </c>
      <c r="B33" s="17" t="n">
        <v>7325</v>
      </c>
      <c r="C33" s="18">
        <f>(275.0/B33*100)</f>
        <v/>
      </c>
      <c r="D33" s="19" t="n">
        <v>7050</v>
      </c>
      <c r="E33" s="18" t="n">
        <v>5.18321871</v>
      </c>
      <c r="F33" s="20" t="n">
        <v>0.28144299</v>
      </c>
      <c r="G33" s="18" t="n">
        <v>15.87408518</v>
      </c>
      <c r="H33" s="20" t="n">
        <v>0.6102584599999999</v>
      </c>
      <c r="I33" s="18" t="n">
        <v>58.58128113</v>
      </c>
      <c r="J33" s="20" t="n">
        <v>0.87839828</v>
      </c>
      <c r="K33" s="18" t="n">
        <v>16.59093723</v>
      </c>
      <c r="L33" s="20" t="n">
        <v>0.57213558</v>
      </c>
      <c r="M33" s="18" t="n">
        <v>0.23245675</v>
      </c>
      <c r="N33" s="20" t="n">
        <v>0.06137206</v>
      </c>
      <c r="O33" s="18" t="s">
        <v>182</v>
      </c>
      <c r="P33" s="20" t="s">
        <v>182</v>
      </c>
      <c r="Q33" s="18" t="n">
        <v>0</v>
      </c>
      <c r="R33" s="20" t="n">
        <v>0</v>
      </c>
      <c r="S33" s="18" t="n">
        <v>0</v>
      </c>
      <c r="T33" s="20" t="n">
        <v>0</v>
      </c>
      <c r="U33" s="18" t="n">
        <v>3.53802101</v>
      </c>
      <c r="V33" s="20" t="n">
        <v>0.33961702</v>
      </c>
    </row>
    <row r="34" spans="1:22">
      <c r="A34" s="15" t="s">
        <v>209</v>
      </c>
      <c r="B34" s="17" t="n">
        <v>6350</v>
      </c>
      <c r="C34" s="18">
        <f>(123.0/B34*100)</f>
        <v/>
      </c>
      <c r="D34" s="19" t="n">
        <v>6227</v>
      </c>
      <c r="E34" s="18" t="n">
        <v>11.02766843</v>
      </c>
      <c r="F34" s="20" t="n">
        <v>0.48513482</v>
      </c>
      <c r="G34" s="18" t="n">
        <v>28.94851819</v>
      </c>
      <c r="H34" s="20" t="n">
        <v>0.80885115</v>
      </c>
      <c r="I34" s="18" t="n">
        <v>39.98882856</v>
      </c>
      <c r="J34" s="20" t="n">
        <v>0.79258189</v>
      </c>
      <c r="K34" s="18" t="n">
        <v>9.293429290000001</v>
      </c>
      <c r="L34" s="20" t="n">
        <v>0.46516329</v>
      </c>
      <c r="M34" s="18" t="n">
        <v>1.17424243</v>
      </c>
      <c r="N34" s="20" t="n">
        <v>0.13926733</v>
      </c>
      <c r="O34" s="18" t="s">
        <v>182</v>
      </c>
      <c r="P34" s="20" t="s">
        <v>182</v>
      </c>
      <c r="Q34" s="18" t="n">
        <v>2.59699621</v>
      </c>
      <c r="R34" s="20" t="n">
        <v>0.5383820499999999</v>
      </c>
      <c r="S34" s="18" t="n">
        <v>0</v>
      </c>
      <c r="T34" s="20" t="n">
        <v>0</v>
      </c>
      <c r="U34" s="18" t="n">
        <v>6.97031689</v>
      </c>
      <c r="V34" s="20" t="n">
        <v>0.5910845300000001</v>
      </c>
    </row>
    <row r="35" spans="1:22">
      <c r="A35" s="15" t="s">
        <v>210</v>
      </c>
      <c r="B35" s="17" t="n">
        <v>6406</v>
      </c>
      <c r="C35" s="18">
        <f>(111.0/B35*100)</f>
        <v/>
      </c>
      <c r="D35" s="19" t="n">
        <v>6295</v>
      </c>
      <c r="E35" s="18" t="n">
        <v>9.913684099999999</v>
      </c>
      <c r="F35" s="20" t="n">
        <v>0.42304078</v>
      </c>
      <c r="G35" s="18" t="n">
        <v>23.67346993</v>
      </c>
      <c r="H35" s="20" t="n">
        <v>0.5996042499999999</v>
      </c>
      <c r="I35" s="18" t="n">
        <v>50.17114979</v>
      </c>
      <c r="J35" s="20" t="n">
        <v>0.72826707</v>
      </c>
      <c r="K35" s="18" t="n">
        <v>9.63332658</v>
      </c>
      <c r="L35" s="20" t="n">
        <v>0.41988163</v>
      </c>
      <c r="M35" s="18" t="n">
        <v>0.5320789500000001</v>
      </c>
      <c r="N35" s="20" t="n">
        <v>0.09370868</v>
      </c>
      <c r="O35" s="18" t="s">
        <v>182</v>
      </c>
      <c r="P35" s="20" t="s">
        <v>182</v>
      </c>
      <c r="Q35" s="18" t="n">
        <v>1.04934069</v>
      </c>
      <c r="R35" s="20" t="n">
        <v>0.05736495</v>
      </c>
      <c r="S35" s="18" t="n">
        <v>0</v>
      </c>
      <c r="T35" s="20" t="n">
        <v>0</v>
      </c>
      <c r="U35" s="18" t="n">
        <v>5.02694997</v>
      </c>
      <c r="V35" s="20" t="n">
        <v>0.28750028</v>
      </c>
    </row>
    <row r="36" spans="1:22">
      <c r="A36" s="15" t="s">
        <v>211</v>
      </c>
      <c r="B36" s="17" t="n">
        <v>6736</v>
      </c>
      <c r="C36" s="18">
        <f>(118.0/B36*100)</f>
        <v/>
      </c>
      <c r="D36" s="19" t="n">
        <v>6618</v>
      </c>
      <c r="E36" s="18" t="n">
        <v>8.548237049999999</v>
      </c>
      <c r="F36" s="20" t="n">
        <v>0.33097165</v>
      </c>
      <c r="G36" s="18" t="n">
        <v>21.35750622</v>
      </c>
      <c r="H36" s="20" t="n">
        <v>0.67063805</v>
      </c>
      <c r="I36" s="18" t="n">
        <v>49.20292517</v>
      </c>
      <c r="J36" s="20" t="n">
        <v>0.74576747</v>
      </c>
      <c r="K36" s="18" t="n">
        <v>14.85850855</v>
      </c>
      <c r="L36" s="20" t="n">
        <v>0.4567616</v>
      </c>
      <c r="M36" s="18" t="n">
        <v>0.42022779</v>
      </c>
      <c r="N36" s="20" t="n">
        <v>0.08218536</v>
      </c>
      <c r="O36" s="18" t="s">
        <v>182</v>
      </c>
      <c r="P36" s="20" t="s">
        <v>182</v>
      </c>
      <c r="Q36" s="18" t="n">
        <v>0</v>
      </c>
      <c r="R36" s="20" t="n">
        <v>0</v>
      </c>
      <c r="S36" s="18" t="n">
        <v>0</v>
      </c>
      <c r="T36" s="20" t="n">
        <v>0</v>
      </c>
      <c r="U36" s="18" t="n">
        <v>5.61259522</v>
      </c>
      <c r="V36" s="20" t="n">
        <v>0.43838729</v>
      </c>
    </row>
    <row r="37" spans="1:22">
      <c r="A37" s="15" t="s">
        <v>212</v>
      </c>
      <c r="B37" s="17" t="n">
        <v>5458</v>
      </c>
      <c r="C37" s="18">
        <f>(394.0/B37*100)</f>
        <v/>
      </c>
      <c r="D37" s="19" t="n">
        <v>5064</v>
      </c>
      <c r="E37" s="18" t="n">
        <v>10.80286542</v>
      </c>
      <c r="F37" s="20" t="n">
        <v>0.43839195</v>
      </c>
      <c r="G37" s="18" t="n">
        <v>23.59272392</v>
      </c>
      <c r="H37" s="20" t="n">
        <v>0.83070464</v>
      </c>
      <c r="I37" s="18" t="n">
        <v>38.70133789</v>
      </c>
      <c r="J37" s="20" t="n">
        <v>0.9324173</v>
      </c>
      <c r="K37" s="18" t="n">
        <v>13.19395199</v>
      </c>
      <c r="L37" s="20" t="n">
        <v>0.5222885900000001</v>
      </c>
      <c r="M37" s="18" t="n">
        <v>0.8071012400000001</v>
      </c>
      <c r="N37" s="20" t="n">
        <v>0.14314348</v>
      </c>
      <c r="O37" s="18" t="s">
        <v>182</v>
      </c>
      <c r="P37" s="20" t="s">
        <v>182</v>
      </c>
      <c r="Q37" s="18" t="n">
        <v>0</v>
      </c>
      <c r="R37" s="20" t="n">
        <v>0</v>
      </c>
      <c r="S37" s="18" t="n">
        <v>0</v>
      </c>
      <c r="T37" s="20" t="n">
        <v>0</v>
      </c>
      <c r="U37" s="18" t="n">
        <v>12.90201953</v>
      </c>
      <c r="V37" s="20" t="n">
        <v>1.10745309</v>
      </c>
    </row>
    <row r="38" spans="1:22">
      <c r="A38" s="15" t="s">
        <v>213</v>
      </c>
      <c r="B38" s="17" t="n">
        <v>5860</v>
      </c>
      <c r="C38" s="18">
        <f>(87.0/B38*100)</f>
        <v/>
      </c>
      <c r="D38" s="19" t="n">
        <v>5773</v>
      </c>
      <c r="E38" s="18" t="n">
        <v>18.7820155</v>
      </c>
      <c r="F38" s="20" t="n">
        <v>0.69156902</v>
      </c>
      <c r="G38" s="18" t="n">
        <v>29.71283691</v>
      </c>
      <c r="H38" s="20" t="n">
        <v>0.72935984</v>
      </c>
      <c r="I38" s="18" t="n">
        <v>30.6678976</v>
      </c>
      <c r="J38" s="20" t="n">
        <v>0.6070598699999999</v>
      </c>
      <c r="K38" s="18" t="n">
        <v>9.89154879</v>
      </c>
      <c r="L38" s="20" t="n">
        <v>0.47481318</v>
      </c>
      <c r="M38" s="18" t="n">
        <v>0.6411062</v>
      </c>
      <c r="N38" s="20" t="n">
        <v>0.12697225</v>
      </c>
      <c r="O38" s="18" t="s">
        <v>182</v>
      </c>
      <c r="P38" s="20" t="s">
        <v>182</v>
      </c>
      <c r="Q38" s="18" t="n">
        <v>0</v>
      </c>
      <c r="R38" s="20" t="n">
        <v>0</v>
      </c>
      <c r="S38" s="18" t="n">
        <v>0</v>
      </c>
      <c r="T38" s="20" t="n">
        <v>0</v>
      </c>
      <c r="U38" s="18" t="n">
        <v>10.304595</v>
      </c>
      <c r="V38" s="20" t="n">
        <v>0.74352837</v>
      </c>
    </row>
    <row r="39" spans="1:22">
      <c r="A39" s="15" t="s">
        <v>214</v>
      </c>
      <c r="B39" s="17" t="n">
        <v>5895</v>
      </c>
      <c r="C39" s="18">
        <f>(0.0/B39*100)</f>
        <v/>
      </c>
      <c r="D39" s="19" t="n">
        <v>5895</v>
      </c>
      <c r="E39" s="18" t="n">
        <v>0</v>
      </c>
      <c r="F39" s="20" t="n">
        <v>0</v>
      </c>
      <c r="G39" s="18" t="n">
        <v>0</v>
      </c>
      <c r="H39" s="20" t="n">
        <v>0</v>
      </c>
      <c r="I39" s="18" t="n">
        <v>0</v>
      </c>
      <c r="J39" s="20" t="n">
        <v>0</v>
      </c>
      <c r="K39" s="18" t="n">
        <v>0</v>
      </c>
      <c r="L39" s="20" t="n">
        <v>0</v>
      </c>
      <c r="M39" s="18" t="n">
        <v>0</v>
      </c>
      <c r="N39" s="20" t="n">
        <v>0</v>
      </c>
      <c r="O39" s="18" t="s">
        <v>182</v>
      </c>
      <c r="P39" s="20" t="s">
        <v>182</v>
      </c>
      <c r="Q39" s="18" t="n">
        <v>100</v>
      </c>
      <c r="R39" s="20" t="n">
        <v>0</v>
      </c>
      <c r="S39" s="18" t="n">
        <v>0</v>
      </c>
      <c r="T39" s="20" t="n">
        <v>0</v>
      </c>
      <c r="U39" s="18" t="n">
        <v>0</v>
      </c>
      <c r="V39" s="20" t="n">
        <v>0</v>
      </c>
    </row>
    <row r="40" spans="1:22">
      <c r="A40" s="15" t="s">
        <v>215</v>
      </c>
      <c r="B40" s="17" t="n">
        <v>14157</v>
      </c>
      <c r="C40" s="18">
        <f>(5715.0/B40*100)</f>
        <v/>
      </c>
      <c r="D40" s="19" t="n">
        <v>8442</v>
      </c>
      <c r="E40" s="18" t="n">
        <v>7.97333695</v>
      </c>
      <c r="F40" s="20" t="n">
        <v>0.39131616</v>
      </c>
      <c r="G40" s="18" t="n">
        <v>22.55544357</v>
      </c>
      <c r="H40" s="20" t="n">
        <v>0.68792682</v>
      </c>
      <c r="I40" s="18" t="n">
        <v>41.1856871</v>
      </c>
      <c r="J40" s="20" t="n">
        <v>0.87039265</v>
      </c>
      <c r="K40" s="18" t="n">
        <v>10.72267477</v>
      </c>
      <c r="L40" s="20" t="n">
        <v>0.44231631</v>
      </c>
      <c r="M40" s="18" t="n">
        <v>0.41723831</v>
      </c>
      <c r="N40" s="20" t="n">
        <v>0.09697085</v>
      </c>
      <c r="O40" s="18" t="s">
        <v>182</v>
      </c>
      <c r="P40" s="20" t="s">
        <v>182</v>
      </c>
      <c r="Q40" s="18" t="n">
        <v>9.080669240000001</v>
      </c>
      <c r="R40" s="20" t="n">
        <v>0.20343929</v>
      </c>
      <c r="S40" s="18" t="n">
        <v>0</v>
      </c>
      <c r="T40" s="20" t="n">
        <v>0</v>
      </c>
      <c r="U40" s="18" t="n">
        <v>8.064950059999999</v>
      </c>
      <c r="V40" s="20" t="n">
        <v>0.93516949</v>
      </c>
    </row>
    <row r="41" spans="1:22">
      <c r="A41" s="15" t="s">
        <v>216</v>
      </c>
      <c r="B41" s="17" t="n">
        <v>5712</v>
      </c>
      <c r="C41" s="18">
        <f>(0.0/B41*100)</f>
        <v/>
      </c>
      <c r="D41" s="19" t="n">
        <v>5712</v>
      </c>
      <c r="E41" s="18" t="n">
        <v>0</v>
      </c>
      <c r="F41" s="20" t="n">
        <v>0</v>
      </c>
      <c r="G41" s="18" t="n">
        <v>0</v>
      </c>
      <c r="H41" s="20" t="n">
        <v>0</v>
      </c>
      <c r="I41" s="18" t="n">
        <v>0</v>
      </c>
      <c r="J41" s="20" t="n">
        <v>0</v>
      </c>
      <c r="K41" s="18" t="n">
        <v>0</v>
      </c>
      <c r="L41" s="20" t="n">
        <v>0</v>
      </c>
      <c r="M41" s="18" t="n">
        <v>0</v>
      </c>
      <c r="N41" s="20" t="n">
        <v>0</v>
      </c>
      <c r="O41" s="18" t="s">
        <v>182</v>
      </c>
      <c r="P41" s="20" t="s">
        <v>182</v>
      </c>
      <c r="Q41" s="18" t="n">
        <v>100</v>
      </c>
      <c r="R41" s="20" t="n">
        <v>0</v>
      </c>
      <c r="S41" s="18" t="n">
        <v>0</v>
      </c>
      <c r="T41" s="20" t="n">
        <v>0</v>
      </c>
      <c r="U41" s="18" t="n">
        <v>0</v>
      </c>
      <c r="V41" s="20" t="n">
        <v>0</v>
      </c>
    </row>
    <row r="42" spans="1:22">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c r="U44" s="18" t="s">
        <v>182</v>
      </c>
      <c r="V44" s="20" t="s">
        <v>182</v>
      </c>
    </row>
    <row r="45" spans="1:22">
      <c r="A45" s="15" t="s">
        <v>220</v>
      </c>
      <c r="B45" s="17" t="n">
        <v>5519</v>
      </c>
      <c r="C45" s="18">
        <f>(0.0/B45*100)</f>
        <v/>
      </c>
      <c r="D45" s="19" t="n">
        <v>5519</v>
      </c>
      <c r="E45" s="18" t="n">
        <v>0</v>
      </c>
      <c r="F45" s="20" t="n">
        <v>0</v>
      </c>
      <c r="G45" s="18" t="n">
        <v>0</v>
      </c>
      <c r="H45" s="20" t="n">
        <v>0</v>
      </c>
      <c r="I45" s="18" t="n">
        <v>0</v>
      </c>
      <c r="J45" s="20" t="n">
        <v>0</v>
      </c>
      <c r="K45" s="18" t="n">
        <v>0</v>
      </c>
      <c r="L45" s="20" t="n">
        <v>0</v>
      </c>
      <c r="M45" s="18" t="n">
        <v>0</v>
      </c>
      <c r="N45" s="20" t="n">
        <v>0</v>
      </c>
      <c r="O45" s="18" t="s">
        <v>182</v>
      </c>
      <c r="P45" s="20" t="s">
        <v>182</v>
      </c>
      <c r="Q45" s="18" t="n">
        <v>100</v>
      </c>
      <c r="R45" s="20" t="n">
        <v>0</v>
      </c>
      <c r="S45" s="18" t="n">
        <v>0</v>
      </c>
      <c r="T45" s="20" t="n">
        <v>0</v>
      </c>
      <c r="U45" s="18" t="n">
        <v>0</v>
      </c>
      <c r="V45" s="20" t="n">
        <v>0</v>
      </c>
    </row>
    <row r="46" spans="1:22">
      <c r="A46" s="15" t="s">
        <v>221</v>
      </c>
      <c r="B46" s="17" t="n">
        <v>23141</v>
      </c>
      <c r="C46" s="18">
        <f>(3114.0/B46*100)</f>
        <v/>
      </c>
      <c r="D46" s="19" t="n">
        <v>20027</v>
      </c>
      <c r="E46" s="18" t="n">
        <v>4.01769266</v>
      </c>
      <c r="F46" s="20" t="n">
        <v>0.20212048</v>
      </c>
      <c r="G46" s="18" t="n">
        <v>10.36910757</v>
      </c>
      <c r="H46" s="20" t="n">
        <v>0.38664866</v>
      </c>
      <c r="I46" s="18" t="n">
        <v>31.97497836</v>
      </c>
      <c r="J46" s="20" t="n">
        <v>0.83710348</v>
      </c>
      <c r="K46" s="18" t="n">
        <v>8.89689237</v>
      </c>
      <c r="L46" s="20" t="n">
        <v>0.33476512</v>
      </c>
      <c r="M46" s="18" t="n">
        <v>1.15443112</v>
      </c>
      <c r="N46" s="20" t="n">
        <v>0.10276228</v>
      </c>
      <c r="O46" s="18" t="s">
        <v>182</v>
      </c>
      <c r="P46" s="20" t="s">
        <v>182</v>
      </c>
      <c r="Q46" s="18" t="n">
        <v>0</v>
      </c>
      <c r="R46" s="20" t="n">
        <v>0</v>
      </c>
      <c r="S46" s="18" t="n">
        <v>0</v>
      </c>
      <c r="T46" s="20" t="n">
        <v>0</v>
      </c>
      <c r="U46" s="18" t="n">
        <v>43.58689792</v>
      </c>
      <c r="V46" s="20" t="n">
        <v>1.31206513</v>
      </c>
    </row>
    <row r="47" spans="1:22">
      <c r="A47" s="15" t="s">
        <v>222</v>
      </c>
      <c r="B47" s="17" t="n">
        <v>5928</v>
      </c>
      <c r="C47" s="18">
        <f>(318.0/B47*100)</f>
        <v/>
      </c>
      <c r="D47" s="19" t="n">
        <v>5610</v>
      </c>
      <c r="E47" s="18" t="n">
        <v>8.12574598</v>
      </c>
      <c r="F47" s="20" t="n">
        <v>0.39879732</v>
      </c>
      <c r="G47" s="18" t="n">
        <v>16.32577524</v>
      </c>
      <c r="H47" s="20" t="n">
        <v>0.49200749</v>
      </c>
      <c r="I47" s="18" t="n">
        <v>43.38633397</v>
      </c>
      <c r="J47" s="20" t="n">
        <v>1.01724486</v>
      </c>
      <c r="K47" s="18" t="n">
        <v>12.56979378</v>
      </c>
      <c r="L47" s="20" t="n">
        <v>0.49704988</v>
      </c>
      <c r="M47" s="18" t="n">
        <v>1.47905596</v>
      </c>
      <c r="N47" s="20" t="n">
        <v>0.19296685</v>
      </c>
      <c r="O47" s="18" t="s">
        <v>182</v>
      </c>
      <c r="P47" s="20" t="s">
        <v>182</v>
      </c>
      <c r="Q47" s="18" t="n">
        <v>0</v>
      </c>
      <c r="R47" s="20" t="n">
        <v>0</v>
      </c>
      <c r="S47" s="18" t="n">
        <v>0</v>
      </c>
      <c r="T47" s="20" t="n">
        <v>0</v>
      </c>
      <c r="U47" s="18" t="n">
        <v>18.11329507</v>
      </c>
      <c r="V47" s="20" t="n">
        <v>1.16213563</v>
      </c>
    </row>
    <row r="48" spans="1:22">
      <c r="A48" s="15" t="s">
        <v>223</v>
      </c>
      <c r="B48" s="17" t="n">
        <v>9841</v>
      </c>
      <c r="C48" s="18">
        <f>(19.0/B48*100)</f>
        <v/>
      </c>
      <c r="D48" s="19" t="n">
        <v>9822</v>
      </c>
      <c r="E48" s="18" t="n">
        <v>7.39104601</v>
      </c>
      <c r="F48" s="20" t="n">
        <v>0.30619158</v>
      </c>
      <c r="G48" s="18" t="n">
        <v>31.78347217</v>
      </c>
      <c r="H48" s="20" t="n">
        <v>0.97875714</v>
      </c>
      <c r="I48" s="18" t="n">
        <v>49.5629763</v>
      </c>
      <c r="J48" s="20" t="n">
        <v>0.8411891500000001</v>
      </c>
      <c r="K48" s="18" t="n">
        <v>7.36963471</v>
      </c>
      <c r="L48" s="20" t="n">
        <v>0.41205418</v>
      </c>
      <c r="M48" s="18" t="n">
        <v>2.15559195</v>
      </c>
      <c r="N48" s="20" t="n">
        <v>0.33339127</v>
      </c>
      <c r="O48" s="18" t="s">
        <v>182</v>
      </c>
      <c r="P48" s="20" t="s">
        <v>182</v>
      </c>
      <c r="Q48" s="18" t="n">
        <v>0</v>
      </c>
      <c r="R48" s="20" t="n">
        <v>0</v>
      </c>
      <c r="S48" s="18" t="n">
        <v>0</v>
      </c>
      <c r="T48" s="20" t="n">
        <v>0</v>
      </c>
      <c r="U48" s="18" t="n">
        <v>1.73727885</v>
      </c>
      <c r="V48" s="20" t="n">
        <v>0.45108821</v>
      </c>
    </row>
    <row r="49" spans="1:22">
      <c r="A49" s="15" t="s">
        <v>224</v>
      </c>
      <c r="B49" s="17" t="n">
        <v>6349</v>
      </c>
      <c r="C49" s="18">
        <f>(0.0/B49*100)</f>
        <v/>
      </c>
      <c r="D49" s="19" t="n">
        <v>6349</v>
      </c>
      <c r="E49" s="18" t="n">
        <v>0</v>
      </c>
      <c r="F49" s="20" t="n">
        <v>0</v>
      </c>
      <c r="G49" s="18" t="n">
        <v>0</v>
      </c>
      <c r="H49" s="20" t="n">
        <v>0</v>
      </c>
      <c r="I49" s="18" t="n">
        <v>0</v>
      </c>
      <c r="J49" s="20" t="n">
        <v>0</v>
      </c>
      <c r="K49" s="18" t="n">
        <v>0</v>
      </c>
      <c r="L49" s="20" t="n">
        <v>0</v>
      </c>
      <c r="M49" s="18" t="n">
        <v>0</v>
      </c>
      <c r="N49" s="20" t="n">
        <v>0</v>
      </c>
      <c r="O49" s="18" t="s">
        <v>182</v>
      </c>
      <c r="P49" s="20" t="s">
        <v>182</v>
      </c>
      <c r="Q49" s="18" t="n">
        <v>100</v>
      </c>
      <c r="R49" s="20" t="n">
        <v>0</v>
      </c>
      <c r="S49" s="18" t="n">
        <v>0</v>
      </c>
      <c r="T49" s="20" t="n">
        <v>0</v>
      </c>
      <c r="U49" s="18" t="n">
        <v>0</v>
      </c>
      <c r="V49" s="20" t="n">
        <v>0</v>
      </c>
    </row>
    <row r="50" spans="1:22">
      <c r="A50" s="15" t="s">
        <v>225</v>
      </c>
      <c r="B50" s="17" t="n">
        <v>11795</v>
      </c>
      <c r="C50" s="18">
        <f>(1335.0/B50*100)</f>
        <v/>
      </c>
      <c r="D50" s="19" t="n">
        <v>10460</v>
      </c>
      <c r="E50" s="18" t="n">
        <v>6.55847998</v>
      </c>
      <c r="F50" s="20" t="n">
        <v>0.35422579</v>
      </c>
      <c r="G50" s="18" t="n">
        <v>15.54179019</v>
      </c>
      <c r="H50" s="20" t="n">
        <v>0.50155399</v>
      </c>
      <c r="I50" s="18" t="n">
        <v>51.80140125</v>
      </c>
      <c r="J50" s="20" t="n">
        <v>0.8345122</v>
      </c>
      <c r="K50" s="18" t="n">
        <v>15.41483253</v>
      </c>
      <c r="L50" s="20" t="n">
        <v>0.4814614</v>
      </c>
      <c r="M50" s="18" t="n">
        <v>1.78924711</v>
      </c>
      <c r="N50" s="20" t="n">
        <v>0.27073039</v>
      </c>
      <c r="O50" s="18" t="s">
        <v>182</v>
      </c>
      <c r="P50" s="20" t="s">
        <v>182</v>
      </c>
      <c r="Q50" s="18" t="n">
        <v>0</v>
      </c>
      <c r="R50" s="20" t="n">
        <v>0</v>
      </c>
      <c r="S50" s="18" t="n">
        <v>0</v>
      </c>
      <c r="T50" s="20" t="n">
        <v>0</v>
      </c>
      <c r="U50" s="18" t="n">
        <v>8.894248940000001</v>
      </c>
      <c r="V50" s="20" t="n">
        <v>0.79463142</v>
      </c>
    </row>
    <row r="51" spans="1:22">
      <c r="A51" s="15" t="s">
        <v>226</v>
      </c>
      <c r="B51" s="17" t="n">
        <v>6866</v>
      </c>
      <c r="C51" s="18">
        <f>(116.0/B51*100)</f>
        <v/>
      </c>
      <c r="D51" s="19" t="n">
        <v>6750</v>
      </c>
      <c r="E51" s="18" t="n">
        <v>7.0667739</v>
      </c>
      <c r="F51" s="20" t="n">
        <v>0.39803548</v>
      </c>
      <c r="G51" s="18" t="n">
        <v>13.15337976</v>
      </c>
      <c r="H51" s="20" t="n">
        <v>0.53077847</v>
      </c>
      <c r="I51" s="18" t="n">
        <v>38.8608442</v>
      </c>
      <c r="J51" s="20" t="n">
        <v>0.9621516</v>
      </c>
      <c r="K51" s="18" t="n">
        <v>15.95579838</v>
      </c>
      <c r="L51" s="20" t="n">
        <v>0.61010013</v>
      </c>
      <c r="M51" s="18" t="n">
        <v>0.58298937</v>
      </c>
      <c r="N51" s="20" t="n">
        <v>0.10104232</v>
      </c>
      <c r="O51" s="18" t="s">
        <v>182</v>
      </c>
      <c r="P51" s="20" t="s">
        <v>182</v>
      </c>
      <c r="Q51" s="18" t="n">
        <v>10.58118693</v>
      </c>
      <c r="R51" s="20" t="n">
        <v>0.61238781</v>
      </c>
      <c r="S51" s="18" t="n">
        <v>0</v>
      </c>
      <c r="T51" s="20" t="n">
        <v>0</v>
      </c>
      <c r="U51" s="18" t="n">
        <v>13.79902746</v>
      </c>
      <c r="V51" s="20" t="n">
        <v>1.42958152</v>
      </c>
    </row>
    <row r="52" spans="1:22">
      <c r="A52" s="15" t="s">
        <v>227</v>
      </c>
      <c r="B52" s="17" t="n">
        <v>5809</v>
      </c>
      <c r="C52" s="18">
        <f>(135.0/B52*100)</f>
        <v/>
      </c>
      <c r="D52" s="19" t="n">
        <v>5674</v>
      </c>
      <c r="E52" s="18" t="n">
        <v>10.91876195</v>
      </c>
      <c r="F52" s="20" t="n">
        <v>0.44076693</v>
      </c>
      <c r="G52" s="18" t="n">
        <v>24.21817981</v>
      </c>
      <c r="H52" s="20" t="n">
        <v>0.6197300100000001</v>
      </c>
      <c r="I52" s="18" t="n">
        <v>46.37614161</v>
      </c>
      <c r="J52" s="20" t="n">
        <v>0.70443473</v>
      </c>
      <c r="K52" s="18" t="n">
        <v>12.2668529</v>
      </c>
      <c r="L52" s="20" t="n">
        <v>0.42533395</v>
      </c>
      <c r="M52" s="18" t="n">
        <v>0.34150622</v>
      </c>
      <c r="N52" s="20" t="n">
        <v>0.08867274</v>
      </c>
      <c r="O52" s="18" t="s">
        <v>182</v>
      </c>
      <c r="P52" s="20" t="s">
        <v>182</v>
      </c>
      <c r="Q52" s="18" t="n">
        <v>0</v>
      </c>
      <c r="R52" s="20" t="n">
        <v>0</v>
      </c>
      <c r="S52" s="18" t="n">
        <v>0</v>
      </c>
      <c r="T52" s="20" t="n">
        <v>0</v>
      </c>
      <c r="U52" s="18" t="n">
        <v>5.87855751</v>
      </c>
      <c r="V52" s="20" t="n">
        <v>0.53645436</v>
      </c>
    </row>
    <row r="53" spans="1:22">
      <c r="A53" s="15" t="s">
        <v>228</v>
      </c>
      <c r="B53" s="17" t="n">
        <v>5571</v>
      </c>
      <c r="C53" s="18">
        <f>(0.0/B53*100)</f>
        <v/>
      </c>
      <c r="D53" s="19" t="n">
        <v>5571</v>
      </c>
      <c r="E53" s="18" t="n">
        <v>0</v>
      </c>
      <c r="F53" s="20" t="n">
        <v>0</v>
      </c>
      <c r="G53" s="18" t="n">
        <v>0</v>
      </c>
      <c r="H53" s="20" t="n">
        <v>0</v>
      </c>
      <c r="I53" s="18" t="n">
        <v>0</v>
      </c>
      <c r="J53" s="20" t="n">
        <v>0</v>
      </c>
      <c r="K53" s="18" t="n">
        <v>0</v>
      </c>
      <c r="L53" s="20" t="n">
        <v>0</v>
      </c>
      <c r="M53" s="18" t="n">
        <v>0</v>
      </c>
      <c r="N53" s="20" t="n">
        <v>0</v>
      </c>
      <c r="O53" s="18" t="s">
        <v>182</v>
      </c>
      <c r="P53" s="20" t="s">
        <v>182</v>
      </c>
      <c r="Q53" s="18" t="n">
        <v>100</v>
      </c>
      <c r="R53" s="20" t="n">
        <v>0</v>
      </c>
      <c r="S53" s="18" t="n">
        <v>0</v>
      </c>
      <c r="T53" s="20" t="n">
        <v>0</v>
      </c>
      <c r="U53" s="18" t="n">
        <v>0</v>
      </c>
      <c r="V53" s="20" t="n">
        <v>0</v>
      </c>
    </row>
    <row r="54" spans="1:22">
      <c r="A54" s="15" t="s">
        <v>229</v>
      </c>
      <c r="B54" s="17" t="n">
        <v>4740</v>
      </c>
      <c r="C54" s="18">
        <f>(577.0/B54*100)</f>
        <v/>
      </c>
      <c r="D54" s="19" t="n">
        <v>4163</v>
      </c>
      <c r="E54" s="18" t="n">
        <v>6.29208171</v>
      </c>
      <c r="F54" s="20" t="n">
        <v>0.44543475</v>
      </c>
      <c r="G54" s="18" t="n">
        <v>6.81098413</v>
      </c>
      <c r="H54" s="20" t="n">
        <v>0.42822878</v>
      </c>
      <c r="I54" s="18" t="n">
        <v>43.00446685</v>
      </c>
      <c r="J54" s="20" t="n">
        <v>1.01337412</v>
      </c>
      <c r="K54" s="18" t="n">
        <v>24.36073496</v>
      </c>
      <c r="L54" s="20" t="n">
        <v>0.81004797</v>
      </c>
      <c r="M54" s="18" t="n">
        <v>3.43929094</v>
      </c>
      <c r="N54" s="20" t="n">
        <v>0.33218031</v>
      </c>
      <c r="O54" s="18" t="s">
        <v>182</v>
      </c>
      <c r="P54" s="20" t="s">
        <v>182</v>
      </c>
      <c r="Q54" s="18" t="n">
        <v>0</v>
      </c>
      <c r="R54" s="20" t="n">
        <v>0</v>
      </c>
      <c r="S54" s="18" t="n">
        <v>0</v>
      </c>
      <c r="T54" s="20" t="n">
        <v>0</v>
      </c>
      <c r="U54" s="18" t="n">
        <v>16.09244141</v>
      </c>
      <c r="V54" s="20" t="n">
        <v>1.17668801</v>
      </c>
    </row>
    <row r="55" spans="1:22">
      <c r="A55" s="15" t="s">
        <v>230</v>
      </c>
      <c r="B55" s="17" t="n">
        <v>5316</v>
      </c>
      <c r="C55" s="18">
        <f>(0.0/B55*100)</f>
        <v/>
      </c>
      <c r="D55" s="19" t="n">
        <v>5316</v>
      </c>
      <c r="E55" s="18" t="n">
        <v>0</v>
      </c>
      <c r="F55" s="20" t="n">
        <v>0</v>
      </c>
      <c r="G55" s="18" t="n">
        <v>0</v>
      </c>
      <c r="H55" s="20" t="n">
        <v>0</v>
      </c>
      <c r="I55" s="18" t="n">
        <v>0</v>
      </c>
      <c r="J55" s="20" t="n">
        <v>0</v>
      </c>
      <c r="K55" s="18" t="n">
        <v>0</v>
      </c>
      <c r="L55" s="20" t="n">
        <v>0</v>
      </c>
      <c r="M55" s="18" t="n">
        <v>0</v>
      </c>
      <c r="N55" s="20" t="n">
        <v>0</v>
      </c>
      <c r="O55" s="18" t="s">
        <v>182</v>
      </c>
      <c r="P55" s="20" t="s">
        <v>182</v>
      </c>
      <c r="Q55" s="18" t="n">
        <v>100</v>
      </c>
      <c r="R55" s="20" t="n">
        <v>0</v>
      </c>
      <c r="S55" s="18" t="n">
        <v>0</v>
      </c>
      <c r="T55" s="20" t="n">
        <v>0</v>
      </c>
      <c r="U55" s="18" t="n">
        <v>0</v>
      </c>
      <c r="V55" s="20" t="n">
        <v>0</v>
      </c>
    </row>
    <row r="56" spans="1:22">
      <c r="A56" s="15" t="s">
        <v>231</v>
      </c>
      <c r="B56" s="17" t="n">
        <v>5359</v>
      </c>
      <c r="C56" s="18">
        <f>(80.0/B56*100)</f>
        <v/>
      </c>
      <c r="D56" s="19" t="n">
        <v>5279</v>
      </c>
      <c r="E56" s="18" t="n">
        <v>8.91450485</v>
      </c>
      <c r="F56" s="20" t="n">
        <v>0.47073104</v>
      </c>
      <c r="G56" s="18" t="n">
        <v>31.18240108</v>
      </c>
      <c r="H56" s="20" t="n">
        <v>0.60678007</v>
      </c>
      <c r="I56" s="18" t="n">
        <v>49.46369884</v>
      </c>
      <c r="J56" s="20" t="n">
        <v>0.71493552</v>
      </c>
      <c r="K56" s="18" t="n">
        <v>8.254008969999999</v>
      </c>
      <c r="L56" s="20" t="n">
        <v>0.47414885</v>
      </c>
      <c r="M56" s="18" t="n">
        <v>0.86031267</v>
      </c>
      <c r="N56" s="20" t="n">
        <v>0.13753162</v>
      </c>
      <c r="O56" s="18" t="s">
        <v>182</v>
      </c>
      <c r="P56" s="20" t="s">
        <v>182</v>
      </c>
      <c r="Q56" s="18" t="n">
        <v>0</v>
      </c>
      <c r="R56" s="20" t="n">
        <v>0</v>
      </c>
      <c r="S56" s="18" t="n">
        <v>0</v>
      </c>
      <c r="T56" s="20" t="n">
        <v>0</v>
      </c>
      <c r="U56" s="18" t="n">
        <v>1.32507359</v>
      </c>
      <c r="V56" s="20" t="n">
        <v>0.23605837</v>
      </c>
    </row>
    <row r="57" spans="1:22">
      <c r="A57" s="15" t="s">
        <v>232</v>
      </c>
      <c r="B57" s="17" t="n">
        <v>6513</v>
      </c>
      <c r="C57" s="18">
        <f>(0.0/B57*100)</f>
        <v/>
      </c>
      <c r="D57" s="19" t="n">
        <v>6513</v>
      </c>
      <c r="E57" s="18" t="n">
        <v>0</v>
      </c>
      <c r="F57" s="20" t="n">
        <v>0</v>
      </c>
      <c r="G57" s="18" t="n">
        <v>0</v>
      </c>
      <c r="H57" s="20" t="n">
        <v>0</v>
      </c>
      <c r="I57" s="18" t="n">
        <v>0</v>
      </c>
      <c r="J57" s="20" t="n">
        <v>0</v>
      </c>
      <c r="K57" s="18" t="n">
        <v>0</v>
      </c>
      <c r="L57" s="20" t="n">
        <v>0</v>
      </c>
      <c r="M57" s="18" t="n">
        <v>0</v>
      </c>
      <c r="N57" s="20" t="n">
        <v>0</v>
      </c>
      <c r="O57" s="18" t="s">
        <v>182</v>
      </c>
      <c r="P57" s="20" t="s">
        <v>182</v>
      </c>
      <c r="Q57" s="18" t="n">
        <v>100</v>
      </c>
      <c r="R57" s="20" t="n">
        <v>0</v>
      </c>
      <c r="S57" s="18" t="n">
        <v>0</v>
      </c>
      <c r="T57" s="20" t="n">
        <v>0</v>
      </c>
      <c r="U57" s="18" t="n">
        <v>0</v>
      </c>
      <c r="V57" s="20" t="n">
        <v>0</v>
      </c>
    </row>
    <row r="58" spans="1:22">
      <c r="A58" s="15" t="s">
        <v>233</v>
      </c>
      <c r="B58" s="17" t="n">
        <v>7267</v>
      </c>
      <c r="C58" s="18">
        <f>(0.0/B58*100)</f>
        <v/>
      </c>
      <c r="D58" s="19" t="n">
        <v>7267</v>
      </c>
      <c r="E58" s="18" t="n">
        <v>0</v>
      </c>
      <c r="F58" s="20" t="n">
        <v>0</v>
      </c>
      <c r="G58" s="18" t="n">
        <v>0</v>
      </c>
      <c r="H58" s="20" t="n">
        <v>0</v>
      </c>
      <c r="I58" s="18" t="n">
        <v>0</v>
      </c>
      <c r="J58" s="20" t="n">
        <v>0</v>
      </c>
      <c r="K58" s="18" t="n">
        <v>0</v>
      </c>
      <c r="L58" s="20" t="n">
        <v>0</v>
      </c>
      <c r="M58" s="18" t="n">
        <v>0</v>
      </c>
      <c r="N58" s="20" t="n">
        <v>0</v>
      </c>
      <c r="O58" s="18" t="s">
        <v>182</v>
      </c>
      <c r="P58" s="20" t="s">
        <v>182</v>
      </c>
      <c r="Q58" s="18" t="n">
        <v>100</v>
      </c>
      <c r="R58" s="20" t="n">
        <v>0</v>
      </c>
      <c r="S58" s="18" t="n">
        <v>0</v>
      </c>
      <c r="T58" s="20" t="n">
        <v>0</v>
      </c>
      <c r="U58" s="18" t="n">
        <v>0</v>
      </c>
      <c r="V58" s="20" t="n">
        <v>0</v>
      </c>
    </row>
    <row r="59" spans="1:22">
      <c r="A59" s="15" t="s">
        <v>234</v>
      </c>
      <c r="B59" s="17" t="n">
        <v>4826</v>
      </c>
      <c r="C59" s="18">
        <f>(0.0/B59*100)</f>
        <v/>
      </c>
      <c r="D59" s="19" t="n">
        <v>4826</v>
      </c>
      <c r="E59" s="18" t="n">
        <v>0</v>
      </c>
      <c r="F59" s="20" t="n">
        <v>0</v>
      </c>
      <c r="G59" s="18" t="n">
        <v>0</v>
      </c>
      <c r="H59" s="20" t="n">
        <v>0</v>
      </c>
      <c r="I59" s="18" t="n">
        <v>0</v>
      </c>
      <c r="J59" s="20" t="n">
        <v>0</v>
      </c>
      <c r="K59" s="18" t="n">
        <v>0</v>
      </c>
      <c r="L59" s="20" t="n">
        <v>0</v>
      </c>
      <c r="M59" s="18" t="n">
        <v>0</v>
      </c>
      <c r="N59" s="20" t="n">
        <v>0</v>
      </c>
      <c r="O59" s="18" t="s">
        <v>182</v>
      </c>
      <c r="P59" s="20" t="s">
        <v>182</v>
      </c>
      <c r="Q59" s="18" t="n">
        <v>100</v>
      </c>
      <c r="R59" s="20" t="n">
        <v>0</v>
      </c>
      <c r="S59" s="18" t="n">
        <v>0</v>
      </c>
      <c r="T59" s="20" t="n">
        <v>0</v>
      </c>
      <c r="U59" s="18" t="n">
        <v>0</v>
      </c>
      <c r="V59" s="20" t="n">
        <v>0</v>
      </c>
    </row>
    <row r="60" spans="1:22">
      <c r="A60" s="15" t="s">
        <v>235</v>
      </c>
      <c r="B60" s="17" t="n">
        <v>4546</v>
      </c>
      <c r="C60" s="18">
        <f>(0.0/B60*100)</f>
        <v/>
      </c>
      <c r="D60" s="19" t="n">
        <v>4546</v>
      </c>
      <c r="E60" s="18" t="n">
        <v>0</v>
      </c>
      <c r="F60" s="20" t="n">
        <v>0</v>
      </c>
      <c r="G60" s="18" t="n">
        <v>0</v>
      </c>
      <c r="H60" s="20" t="n">
        <v>0</v>
      </c>
      <c r="I60" s="18" t="n">
        <v>0</v>
      </c>
      <c r="J60" s="20" t="n">
        <v>0</v>
      </c>
      <c r="K60" s="18" t="n">
        <v>0</v>
      </c>
      <c r="L60" s="20" t="n">
        <v>0</v>
      </c>
      <c r="M60" s="18" t="n">
        <v>0</v>
      </c>
      <c r="N60" s="20" t="n">
        <v>0</v>
      </c>
      <c r="O60" s="18" t="s">
        <v>182</v>
      </c>
      <c r="P60" s="20" t="s">
        <v>182</v>
      </c>
      <c r="Q60" s="18" t="n">
        <v>100</v>
      </c>
      <c r="R60" s="20" t="n">
        <v>0</v>
      </c>
      <c r="S60" s="18" t="n">
        <v>0</v>
      </c>
      <c r="T60" s="20" t="n">
        <v>0</v>
      </c>
      <c r="U60" s="18" t="n">
        <v>0</v>
      </c>
      <c r="V60" s="20" t="n">
        <v>0</v>
      </c>
    </row>
    <row r="61" spans="1:22">
      <c r="A61" s="15" t="s">
        <v>236</v>
      </c>
      <c r="B61" s="17" t="n">
        <v>6525</v>
      </c>
      <c r="C61" s="18">
        <f>(292.0/B61*100)</f>
        <v/>
      </c>
      <c r="D61" s="19" t="n">
        <v>6233</v>
      </c>
      <c r="E61" s="18" t="n">
        <v>16.85839824</v>
      </c>
      <c r="F61" s="20" t="n">
        <v>0.64745321</v>
      </c>
      <c r="G61" s="18" t="n">
        <v>22.72735537</v>
      </c>
      <c r="H61" s="20" t="n">
        <v>0.62625272</v>
      </c>
      <c r="I61" s="18" t="n">
        <v>38.98911567</v>
      </c>
      <c r="J61" s="20" t="n">
        <v>0.75347359</v>
      </c>
      <c r="K61" s="18" t="n">
        <v>14.60482568</v>
      </c>
      <c r="L61" s="20" t="n">
        <v>0.59639052</v>
      </c>
      <c r="M61" s="18" t="n">
        <v>1.11945913</v>
      </c>
      <c r="N61" s="20" t="n">
        <v>0.15946046</v>
      </c>
      <c r="O61" s="18" t="s">
        <v>182</v>
      </c>
      <c r="P61" s="20" t="s">
        <v>182</v>
      </c>
      <c r="Q61" s="18" t="n">
        <v>0</v>
      </c>
      <c r="R61" s="20" t="n">
        <v>0</v>
      </c>
      <c r="S61" s="18" t="n">
        <v>0</v>
      </c>
      <c r="T61" s="20" t="n">
        <v>0</v>
      </c>
      <c r="U61" s="18" t="n">
        <v>5.70084591</v>
      </c>
      <c r="V61" s="20" t="n">
        <v>0.65308212</v>
      </c>
    </row>
    <row r="62" spans="1:22">
      <c r="A62" s="15" t="s">
        <v>237</v>
      </c>
      <c r="B62" s="17" t="n">
        <v>4476</v>
      </c>
      <c r="C62" s="18">
        <f>(5.0/B62*100)</f>
        <v/>
      </c>
      <c r="D62" s="19" t="n">
        <v>4471</v>
      </c>
      <c r="E62" s="18" t="n">
        <v>7.35813425</v>
      </c>
      <c r="F62" s="20" t="n">
        <v>0.3673684</v>
      </c>
      <c r="G62" s="18" t="n">
        <v>32.56566878</v>
      </c>
      <c r="H62" s="20" t="n">
        <v>0.6356316</v>
      </c>
      <c r="I62" s="18" t="n">
        <v>51.21714854</v>
      </c>
      <c r="J62" s="20" t="n">
        <v>0.70776929</v>
      </c>
      <c r="K62" s="18" t="n">
        <v>7.84835435</v>
      </c>
      <c r="L62" s="20" t="n">
        <v>0.39773817</v>
      </c>
      <c r="M62" s="18" t="n">
        <v>0.58527585</v>
      </c>
      <c r="N62" s="20" t="n">
        <v>0.13101018</v>
      </c>
      <c r="O62" s="18" t="s">
        <v>182</v>
      </c>
      <c r="P62" s="20" t="s">
        <v>182</v>
      </c>
      <c r="Q62" s="18" t="n">
        <v>0</v>
      </c>
      <c r="R62" s="20" t="n">
        <v>0</v>
      </c>
      <c r="S62" s="18" t="n">
        <v>0</v>
      </c>
      <c r="T62" s="20" t="n">
        <v>0</v>
      </c>
      <c r="U62" s="18" t="n">
        <v>0.42541824</v>
      </c>
      <c r="V62" s="20" t="n">
        <v>0.09133786000000001</v>
      </c>
    </row>
    <row r="63" spans="1:22">
      <c r="A63" s="15" t="s">
        <v>238</v>
      </c>
      <c r="B63" s="17" t="n">
        <v>5324</v>
      </c>
      <c r="C63" s="18">
        <f>(0.0/B63*100)</f>
        <v/>
      </c>
      <c r="D63" s="19" t="n">
        <v>5324</v>
      </c>
      <c r="E63" s="18" t="n">
        <v>0</v>
      </c>
      <c r="F63" s="20" t="n">
        <v>0</v>
      </c>
      <c r="G63" s="18" t="n">
        <v>0</v>
      </c>
      <c r="H63" s="20" t="n">
        <v>0</v>
      </c>
      <c r="I63" s="18" t="n">
        <v>0</v>
      </c>
      <c r="J63" s="20" t="n">
        <v>0</v>
      </c>
      <c r="K63" s="18" t="n">
        <v>0</v>
      </c>
      <c r="L63" s="20" t="n">
        <v>0</v>
      </c>
      <c r="M63" s="18" t="n">
        <v>0</v>
      </c>
      <c r="N63" s="20" t="n">
        <v>0</v>
      </c>
      <c r="O63" s="18" t="s">
        <v>182</v>
      </c>
      <c r="P63" s="20" t="s">
        <v>182</v>
      </c>
      <c r="Q63" s="18" t="n">
        <v>100</v>
      </c>
      <c r="R63" s="20" t="n">
        <v>0</v>
      </c>
      <c r="S63" s="18" t="n">
        <v>0</v>
      </c>
      <c r="T63" s="20" t="n">
        <v>0</v>
      </c>
      <c r="U63" s="18" t="n">
        <v>0</v>
      </c>
      <c r="V63" s="20" t="n">
        <v>0</v>
      </c>
    </row>
    <row r="64" spans="1:22">
      <c r="A64" s="15" t="s">
        <v>239</v>
      </c>
      <c r="B64" s="17" t="n">
        <v>3634</v>
      </c>
      <c r="C64" s="18">
        <f>(0.0/B64*100)</f>
        <v/>
      </c>
      <c r="D64" s="19" t="n">
        <v>3634</v>
      </c>
      <c r="E64" s="18" t="n">
        <v>0</v>
      </c>
      <c r="F64" s="20" t="n">
        <v>0</v>
      </c>
      <c r="G64" s="18" t="n">
        <v>0</v>
      </c>
      <c r="H64" s="20" t="n">
        <v>0</v>
      </c>
      <c r="I64" s="18" t="n">
        <v>0</v>
      </c>
      <c r="J64" s="20" t="n">
        <v>0</v>
      </c>
      <c r="K64" s="18" t="n">
        <v>0</v>
      </c>
      <c r="L64" s="20" t="n">
        <v>0</v>
      </c>
      <c r="M64" s="18" t="n">
        <v>0</v>
      </c>
      <c r="N64" s="20" t="n">
        <v>0</v>
      </c>
      <c r="O64" s="18" t="s">
        <v>182</v>
      </c>
      <c r="P64" s="20" t="s">
        <v>182</v>
      </c>
      <c r="Q64" s="18" t="n">
        <v>100</v>
      </c>
      <c r="R64" s="20" t="n">
        <v>0</v>
      </c>
      <c r="S64" s="18" t="n">
        <v>0</v>
      </c>
      <c r="T64" s="20" t="n">
        <v>0</v>
      </c>
      <c r="U64" s="18" t="n">
        <v>0</v>
      </c>
      <c r="V64" s="20" t="n">
        <v>0</v>
      </c>
    </row>
    <row r="65" spans="1:22">
      <c r="A65" s="15" t="s">
        <v>240</v>
      </c>
      <c r="B65" s="17" t="n">
        <v>5325</v>
      </c>
      <c r="C65" s="18">
        <f>(0.0/B65*100)</f>
        <v/>
      </c>
      <c r="D65" s="19" t="n">
        <v>5325</v>
      </c>
      <c r="E65" s="18" t="n">
        <v>0</v>
      </c>
      <c r="F65" s="20" t="n">
        <v>0</v>
      </c>
      <c r="G65" s="18" t="n">
        <v>0</v>
      </c>
      <c r="H65" s="20" t="n">
        <v>0</v>
      </c>
      <c r="I65" s="18" t="n">
        <v>0</v>
      </c>
      <c r="J65" s="20" t="n">
        <v>0</v>
      </c>
      <c r="K65" s="18" t="n">
        <v>0</v>
      </c>
      <c r="L65" s="20" t="n">
        <v>0</v>
      </c>
      <c r="M65" s="18" t="n">
        <v>0</v>
      </c>
      <c r="N65" s="20" t="n">
        <v>0</v>
      </c>
      <c r="O65" s="18" t="s">
        <v>182</v>
      </c>
      <c r="P65" s="20" t="s">
        <v>182</v>
      </c>
      <c r="Q65" s="18" t="n">
        <v>100</v>
      </c>
      <c r="R65" s="20" t="n">
        <v>0</v>
      </c>
      <c r="S65" s="18" t="n">
        <v>0</v>
      </c>
      <c r="T65" s="20" t="n">
        <v>0</v>
      </c>
      <c r="U65" s="18" t="n">
        <v>0</v>
      </c>
      <c r="V65" s="20" t="n">
        <v>0</v>
      </c>
    </row>
    <row r="66" spans="1:22">
      <c r="A66" s="15" t="s">
        <v>241</v>
      </c>
      <c r="B66" s="17" t="n">
        <v>5665</v>
      </c>
      <c r="C66" s="18">
        <f>(0.0/B66*100)</f>
        <v/>
      </c>
      <c r="D66" s="19" t="n">
        <v>5665</v>
      </c>
      <c r="E66" s="18" t="n">
        <v>0</v>
      </c>
      <c r="F66" s="20" t="n">
        <v>0</v>
      </c>
      <c r="G66" s="18" t="n">
        <v>0</v>
      </c>
      <c r="H66" s="20" t="n">
        <v>0</v>
      </c>
      <c r="I66" s="18" t="n">
        <v>0</v>
      </c>
      <c r="J66" s="20" t="n">
        <v>0</v>
      </c>
      <c r="K66" s="18" t="n">
        <v>0</v>
      </c>
      <c r="L66" s="20" t="n">
        <v>0</v>
      </c>
      <c r="M66" s="18" t="n">
        <v>0</v>
      </c>
      <c r="N66" s="20" t="n">
        <v>0</v>
      </c>
      <c r="O66" s="18" t="s">
        <v>182</v>
      </c>
      <c r="P66" s="20" t="s">
        <v>182</v>
      </c>
      <c r="Q66" s="18" t="n">
        <v>100</v>
      </c>
      <c r="R66" s="20" t="n">
        <v>0</v>
      </c>
      <c r="S66" s="18" t="n">
        <v>0</v>
      </c>
      <c r="T66" s="20" t="n">
        <v>0</v>
      </c>
      <c r="U66" s="18" t="n">
        <v>0</v>
      </c>
      <c r="V66" s="20" t="n">
        <v>0</v>
      </c>
    </row>
    <row r="67" spans="1:22">
      <c r="A67" s="15" t="s">
        <v>242</v>
      </c>
      <c r="B67" s="17" t="n">
        <v>6971</v>
      </c>
      <c r="C67" s="18">
        <f>(1072.0/B67*100)</f>
        <v/>
      </c>
      <c r="D67" s="19" t="n">
        <v>5899</v>
      </c>
      <c r="E67" s="18" t="n">
        <v>5.40546326</v>
      </c>
      <c r="F67" s="20" t="n">
        <v>0.29720928</v>
      </c>
      <c r="G67" s="18" t="n">
        <v>17.63054537</v>
      </c>
      <c r="H67" s="20" t="n">
        <v>0.49369868</v>
      </c>
      <c r="I67" s="18" t="n">
        <v>56.06506397</v>
      </c>
      <c r="J67" s="20" t="n">
        <v>0.76276108</v>
      </c>
      <c r="K67" s="18" t="n">
        <v>11.92860569</v>
      </c>
      <c r="L67" s="20" t="n">
        <v>0.48585756</v>
      </c>
      <c r="M67" s="18" t="n">
        <v>4.95936436</v>
      </c>
      <c r="N67" s="20" t="n">
        <v>0.40813256</v>
      </c>
      <c r="O67" s="18" t="s">
        <v>182</v>
      </c>
      <c r="P67" s="20" t="s">
        <v>182</v>
      </c>
      <c r="Q67" s="18" t="n">
        <v>0</v>
      </c>
      <c r="R67" s="20" t="n">
        <v>0</v>
      </c>
      <c r="S67" s="18" t="n">
        <v>0</v>
      </c>
      <c r="T67" s="20" t="n">
        <v>0</v>
      </c>
      <c r="U67" s="18" t="n">
        <v>4.01095735</v>
      </c>
      <c r="V67" s="20" t="n">
        <v>0.31803567</v>
      </c>
    </row>
    <row r="68" spans="1:22">
      <c r="A68" s="15" t="s">
        <v>243</v>
      </c>
      <c r="B68" s="17" t="n">
        <v>12083</v>
      </c>
      <c r="C68" s="18">
        <f>(0.0/B68*100)</f>
        <v/>
      </c>
      <c r="D68" s="19" t="n">
        <v>12083</v>
      </c>
      <c r="E68" s="18" t="n">
        <v>0</v>
      </c>
      <c r="F68" s="20" t="n">
        <v>0</v>
      </c>
      <c r="G68" s="18" t="n">
        <v>0</v>
      </c>
      <c r="H68" s="20" t="n">
        <v>0</v>
      </c>
      <c r="I68" s="18" t="n">
        <v>0</v>
      </c>
      <c r="J68" s="20" t="n">
        <v>0</v>
      </c>
      <c r="K68" s="18" t="n">
        <v>0</v>
      </c>
      <c r="L68" s="20" t="n">
        <v>0</v>
      </c>
      <c r="M68" s="18" t="n">
        <v>0</v>
      </c>
      <c r="N68" s="20" t="n">
        <v>0</v>
      </c>
      <c r="O68" s="18" t="s">
        <v>182</v>
      </c>
      <c r="P68" s="20" t="s">
        <v>182</v>
      </c>
      <c r="Q68" s="18" t="n">
        <v>100</v>
      </c>
      <c r="R68" s="20" t="n">
        <v>0</v>
      </c>
      <c r="S68" s="18" t="n">
        <v>0</v>
      </c>
      <c r="T68" s="20" t="n">
        <v>0</v>
      </c>
      <c r="U68" s="18" t="n">
        <v>0</v>
      </c>
      <c r="V68" s="20" t="n">
        <v>0</v>
      </c>
    </row>
    <row r="69" spans="1:22">
      <c r="A69" s="15" t="s">
        <v>244</v>
      </c>
      <c r="B69" s="17" t="n">
        <v>4876</v>
      </c>
      <c r="C69" s="18">
        <f>(0.0/B69*100)</f>
        <v/>
      </c>
      <c r="D69" s="19" t="n">
        <v>4876</v>
      </c>
      <c r="E69" s="18" t="n">
        <v>0</v>
      </c>
      <c r="F69" s="20" t="n">
        <v>0</v>
      </c>
      <c r="G69" s="18" t="n">
        <v>0</v>
      </c>
      <c r="H69" s="20" t="n">
        <v>0</v>
      </c>
      <c r="I69" s="18" t="n">
        <v>0</v>
      </c>
      <c r="J69" s="20" t="n">
        <v>0</v>
      </c>
      <c r="K69" s="18" t="n">
        <v>0</v>
      </c>
      <c r="L69" s="20" t="n">
        <v>0</v>
      </c>
      <c r="M69" s="18" t="n">
        <v>0</v>
      </c>
      <c r="N69" s="20" t="n">
        <v>0</v>
      </c>
      <c r="O69" s="18" t="s">
        <v>182</v>
      </c>
      <c r="P69" s="20" t="s">
        <v>182</v>
      </c>
      <c r="Q69" s="18" t="n">
        <v>100</v>
      </c>
      <c r="R69" s="20" t="n">
        <v>0</v>
      </c>
      <c r="S69" s="18" t="n">
        <v>0</v>
      </c>
      <c r="T69" s="20" t="n">
        <v>0</v>
      </c>
      <c r="U69" s="18" t="n">
        <v>0</v>
      </c>
      <c r="V69" s="20" t="n">
        <v>0</v>
      </c>
    </row>
    <row r="70" spans="1:22">
      <c r="A70" s="15" t="s">
        <v>245</v>
      </c>
      <c r="B70" s="17" t="n">
        <v>6036</v>
      </c>
      <c r="C70" s="18">
        <f>(223.0/B70*100)</f>
        <v/>
      </c>
      <c r="D70" s="19" t="n">
        <v>5813</v>
      </c>
      <c r="E70" s="18" t="n">
        <v>5.27125808</v>
      </c>
      <c r="F70" s="20" t="n">
        <v>0.36440548</v>
      </c>
      <c r="G70" s="18" t="n">
        <v>22.7096295</v>
      </c>
      <c r="H70" s="20" t="n">
        <v>0.72837406</v>
      </c>
      <c r="I70" s="18" t="n">
        <v>55.00140478</v>
      </c>
      <c r="J70" s="20" t="n">
        <v>0.9882230400000001</v>
      </c>
      <c r="K70" s="18" t="n">
        <v>10.05053556</v>
      </c>
      <c r="L70" s="20" t="n">
        <v>0.41155391</v>
      </c>
      <c r="M70" s="18" t="n">
        <v>0.78554432</v>
      </c>
      <c r="N70" s="20" t="n">
        <v>0.1032537</v>
      </c>
      <c r="O70" s="18" t="s">
        <v>182</v>
      </c>
      <c r="P70" s="20" t="s">
        <v>182</v>
      </c>
      <c r="Q70" s="18" t="n">
        <v>0</v>
      </c>
      <c r="R70" s="20" t="n">
        <v>0</v>
      </c>
      <c r="S70" s="18" t="n">
        <v>0</v>
      </c>
      <c r="T70" s="20" t="n">
        <v>0</v>
      </c>
      <c r="U70" s="18" t="n">
        <v>6.18162775</v>
      </c>
      <c r="V70" s="20" t="n">
        <v>0.50956516</v>
      </c>
    </row>
    <row r="71" spans="1:22">
      <c r="A71" s="15" t="s">
        <v>246</v>
      </c>
      <c r="B71" s="17" t="n">
        <v>6115</v>
      </c>
      <c r="C71" s="18">
        <f>(132.0/B71*100)</f>
        <v/>
      </c>
      <c r="D71" s="19" t="n">
        <v>5983</v>
      </c>
      <c r="E71" s="18" t="n">
        <v>9.07059756</v>
      </c>
      <c r="F71" s="20" t="n">
        <v>0.40656525</v>
      </c>
      <c r="G71" s="18" t="n">
        <v>22.49918326</v>
      </c>
      <c r="H71" s="20" t="n">
        <v>0.63899437</v>
      </c>
      <c r="I71" s="18" t="n">
        <v>54.35938438</v>
      </c>
      <c r="J71" s="20" t="n">
        <v>0.73321293</v>
      </c>
      <c r="K71" s="18" t="n">
        <v>12.12798915</v>
      </c>
      <c r="L71" s="20" t="n">
        <v>0.39513543</v>
      </c>
      <c r="M71" s="18" t="n">
        <v>0.43960865</v>
      </c>
      <c r="N71" s="20" t="n">
        <v>0.07833616</v>
      </c>
      <c r="O71" s="18" t="s">
        <v>182</v>
      </c>
      <c r="P71" s="20" t="s">
        <v>182</v>
      </c>
      <c r="Q71" s="18" t="n">
        <v>0</v>
      </c>
      <c r="R71" s="20" t="n">
        <v>0</v>
      </c>
      <c r="S71" s="18" t="n">
        <v>0</v>
      </c>
      <c r="T71" s="20" t="n">
        <v>0</v>
      </c>
      <c r="U71" s="18" t="n">
        <v>1.50323699</v>
      </c>
      <c r="V71" s="20" t="n">
        <v>0.14923511</v>
      </c>
    </row>
    <row r="72" spans="1:22">
      <c r="A72" s="15" t="s">
        <v>247</v>
      </c>
      <c r="B72" s="17" t="n">
        <v>7708</v>
      </c>
      <c r="C72" s="18">
        <f>(9.0/B72*100)</f>
        <v/>
      </c>
      <c r="D72" s="19" t="n">
        <v>7699</v>
      </c>
      <c r="E72" s="18" t="n">
        <v>5.35097337</v>
      </c>
      <c r="F72" s="20" t="n">
        <v>0.2343362</v>
      </c>
      <c r="G72" s="18" t="n">
        <v>21.07120585</v>
      </c>
      <c r="H72" s="20" t="n">
        <v>0.51575765</v>
      </c>
      <c r="I72" s="18" t="n">
        <v>62.08272797</v>
      </c>
      <c r="J72" s="20" t="n">
        <v>0.56231297</v>
      </c>
      <c r="K72" s="18" t="n">
        <v>10.53549142</v>
      </c>
      <c r="L72" s="20" t="n">
        <v>0.39399349</v>
      </c>
      <c r="M72" s="18" t="n">
        <v>0.58568115</v>
      </c>
      <c r="N72" s="20" t="n">
        <v>0.09795208</v>
      </c>
      <c r="O72" s="18" t="s">
        <v>182</v>
      </c>
      <c r="P72" s="20" t="s">
        <v>182</v>
      </c>
      <c r="Q72" s="18" t="n">
        <v>0</v>
      </c>
      <c r="R72" s="20" t="n">
        <v>0</v>
      </c>
      <c r="S72" s="18" t="n">
        <v>0</v>
      </c>
      <c r="T72" s="20" t="n">
        <v>0</v>
      </c>
      <c r="U72" s="18" t="n">
        <v>0.37392025</v>
      </c>
      <c r="V72" s="20" t="n">
        <v>0.08264145000000001</v>
      </c>
    </row>
    <row r="73" spans="1:22">
      <c r="A73" s="15" t="s">
        <v>248</v>
      </c>
      <c r="B73" s="17" t="n">
        <v>8249</v>
      </c>
      <c r="C73" s="18">
        <f>(279.0/B73*100)</f>
        <v/>
      </c>
      <c r="D73" s="19" t="n">
        <v>7970</v>
      </c>
      <c r="E73" s="18" t="n">
        <v>3.37447214</v>
      </c>
      <c r="F73" s="20" t="n">
        <v>0.29298014</v>
      </c>
      <c r="G73" s="18" t="n">
        <v>13.85056752</v>
      </c>
      <c r="H73" s="20" t="n">
        <v>0.5455572</v>
      </c>
      <c r="I73" s="18" t="n">
        <v>68.26191867999999</v>
      </c>
      <c r="J73" s="20" t="n">
        <v>0.70680949</v>
      </c>
      <c r="K73" s="18" t="n">
        <v>10.09501004</v>
      </c>
      <c r="L73" s="20" t="n">
        <v>0.50671614</v>
      </c>
      <c r="M73" s="18" t="n">
        <v>2.50010483</v>
      </c>
      <c r="N73" s="20" t="n">
        <v>0.25244572</v>
      </c>
      <c r="O73" s="18" t="s">
        <v>182</v>
      </c>
      <c r="P73" s="20" t="s">
        <v>182</v>
      </c>
      <c r="Q73" s="18" t="n">
        <v>0</v>
      </c>
      <c r="R73" s="20" t="n">
        <v>0</v>
      </c>
      <c r="S73" s="18" t="n">
        <v>0</v>
      </c>
      <c r="T73" s="20" t="n">
        <v>0</v>
      </c>
      <c r="U73" s="18" t="n">
        <v>1.91792679</v>
      </c>
      <c r="V73" s="20" t="n">
        <v>0.20659751</v>
      </c>
    </row>
    <row r="74" spans="1:22">
      <c r="A74" s="15" t="s">
        <v>249</v>
      </c>
      <c r="B74" s="17" t="n">
        <v>4692</v>
      </c>
      <c r="C74" s="18">
        <f>(0.0/B74*100)</f>
        <v/>
      </c>
      <c r="D74" s="19" t="n">
        <v>4692</v>
      </c>
      <c r="E74" s="18" t="n">
        <v>0</v>
      </c>
      <c r="F74" s="20" t="n">
        <v>0</v>
      </c>
      <c r="G74" s="18" t="n">
        <v>0</v>
      </c>
      <c r="H74" s="20" t="n">
        <v>0</v>
      </c>
      <c r="I74" s="18" t="n">
        <v>0</v>
      </c>
      <c r="J74" s="20" t="n">
        <v>0</v>
      </c>
      <c r="K74" s="18" t="n">
        <v>0</v>
      </c>
      <c r="L74" s="20" t="n">
        <v>0</v>
      </c>
      <c r="M74" s="18" t="n">
        <v>0</v>
      </c>
      <c r="N74" s="20" t="n">
        <v>0</v>
      </c>
      <c r="O74" s="18" t="s">
        <v>182</v>
      </c>
      <c r="P74" s="20" t="s">
        <v>182</v>
      </c>
      <c r="Q74" s="18" t="n">
        <v>100</v>
      </c>
      <c r="R74" s="20" t="n">
        <v>0</v>
      </c>
      <c r="S74" s="18" t="n">
        <v>0</v>
      </c>
      <c r="T74" s="20" t="n">
        <v>0</v>
      </c>
      <c r="U74" s="18" t="n">
        <v>0</v>
      </c>
      <c r="V74" s="20" t="n">
        <v>0</v>
      </c>
    </row>
    <row r="75" spans="1:22">
      <c r="A75" s="15" t="s">
        <v>250</v>
      </c>
      <c r="B75" s="17" t="n">
        <v>5375</v>
      </c>
      <c r="C75" s="18">
        <f>(0.0/B75*100)</f>
        <v/>
      </c>
      <c r="D75" s="19" t="n">
        <v>5375</v>
      </c>
      <c r="E75" s="18" t="n">
        <v>0</v>
      </c>
      <c r="F75" s="20" t="n">
        <v>0</v>
      </c>
      <c r="G75" s="18" t="n">
        <v>0</v>
      </c>
      <c r="H75" s="20" t="n">
        <v>0</v>
      </c>
      <c r="I75" s="18" t="n">
        <v>0</v>
      </c>
      <c r="J75" s="20" t="n">
        <v>0</v>
      </c>
      <c r="K75" s="18" t="n">
        <v>0</v>
      </c>
      <c r="L75" s="20" t="n">
        <v>0</v>
      </c>
      <c r="M75" s="18" t="n">
        <v>0</v>
      </c>
      <c r="N75" s="20" t="n">
        <v>0</v>
      </c>
      <c r="O75" s="18" t="s">
        <v>182</v>
      </c>
      <c r="P75" s="20" t="s">
        <v>182</v>
      </c>
      <c r="Q75" s="18" t="n">
        <v>100</v>
      </c>
      <c r="R75" s="20" t="n">
        <v>0</v>
      </c>
      <c r="S75" s="18" t="n">
        <v>0</v>
      </c>
      <c r="T75" s="20" t="n">
        <v>0</v>
      </c>
      <c r="U75" s="18" t="n">
        <v>0</v>
      </c>
      <c r="V75" s="20" t="n">
        <v>0</v>
      </c>
    </row>
    <row r="76" spans="1:22">
      <c r="A76" s="15" t="s">
        <v>251</v>
      </c>
      <c r="B76" s="17" t="n">
        <v>14167</v>
      </c>
      <c r="C76" s="18">
        <f>(0.0/B76*100)</f>
        <v/>
      </c>
      <c r="D76" s="19" t="n">
        <v>14167</v>
      </c>
      <c r="E76" s="18" t="n">
        <v>0</v>
      </c>
      <c r="F76" s="20" t="n">
        <v>0</v>
      </c>
      <c r="G76" s="18" t="n">
        <v>0</v>
      </c>
      <c r="H76" s="20" t="n">
        <v>0</v>
      </c>
      <c r="I76" s="18" t="n">
        <v>0</v>
      </c>
      <c r="J76" s="20" t="n">
        <v>0</v>
      </c>
      <c r="K76" s="18" t="n">
        <v>0</v>
      </c>
      <c r="L76" s="20" t="n">
        <v>0</v>
      </c>
      <c r="M76" s="18" t="n">
        <v>0</v>
      </c>
      <c r="N76" s="20" t="n">
        <v>0</v>
      </c>
      <c r="O76" s="18" t="s">
        <v>182</v>
      </c>
      <c r="P76" s="20" t="s">
        <v>182</v>
      </c>
      <c r="Q76" s="18" t="n">
        <v>100</v>
      </c>
      <c r="R76" s="20" t="n">
        <v>0</v>
      </c>
      <c r="S76" s="18" t="n">
        <v>0</v>
      </c>
      <c r="T76" s="20" t="n">
        <v>0</v>
      </c>
      <c r="U76" s="18" t="n">
        <v>0</v>
      </c>
      <c r="V76" s="20" t="n">
        <v>0</v>
      </c>
    </row>
    <row r="77" spans="1:22">
      <c r="A77" s="15" t="s">
        <v>252</v>
      </c>
      <c r="B77" s="17" t="n">
        <v>6062</v>
      </c>
      <c r="C77" s="18">
        <f>(368.0/B77*100)</f>
        <v/>
      </c>
      <c r="D77" s="19" t="n">
        <v>5694</v>
      </c>
      <c r="E77" s="18" t="n">
        <v>6.81929599</v>
      </c>
      <c r="F77" s="20" t="n">
        <v>0.38350657</v>
      </c>
      <c r="G77" s="18" t="n">
        <v>13.65017217</v>
      </c>
      <c r="H77" s="20" t="n">
        <v>0.54097914</v>
      </c>
      <c r="I77" s="18" t="n">
        <v>39.93902638</v>
      </c>
      <c r="J77" s="20" t="n">
        <v>0.75391122</v>
      </c>
      <c r="K77" s="18" t="n">
        <v>14.10475851</v>
      </c>
      <c r="L77" s="20" t="n">
        <v>0.51093128</v>
      </c>
      <c r="M77" s="18" t="n">
        <v>1.00443101</v>
      </c>
      <c r="N77" s="20" t="n">
        <v>0.11930233</v>
      </c>
      <c r="O77" s="18" t="s">
        <v>182</v>
      </c>
      <c r="P77" s="20" t="s">
        <v>182</v>
      </c>
      <c r="Q77" s="18" t="n">
        <v>0</v>
      </c>
      <c r="R77" s="20" t="n">
        <v>0</v>
      </c>
      <c r="S77" s="18" t="n">
        <v>0</v>
      </c>
      <c r="T77" s="20" t="n">
        <v>0</v>
      </c>
      <c r="U77" s="18" t="n">
        <v>24.48231595</v>
      </c>
      <c r="V77" s="20" t="n">
        <v>1.04700593</v>
      </c>
    </row>
    <row r="78" spans="1:22">
      <c r="A78" s="15" t="s">
        <v>253</v>
      </c>
      <c r="B78" s="17" t="n">
        <v>5826</v>
      </c>
      <c r="C78" s="18">
        <f>(0.0/B78*100)</f>
        <v/>
      </c>
      <c r="D78" s="19" t="n">
        <v>5826</v>
      </c>
      <c r="E78" s="18" t="n">
        <v>0</v>
      </c>
      <c r="F78" s="20" t="n">
        <v>0</v>
      </c>
      <c r="G78" s="18" t="n">
        <v>0</v>
      </c>
      <c r="H78" s="20" t="n">
        <v>0</v>
      </c>
      <c r="I78" s="18" t="n">
        <v>0</v>
      </c>
      <c r="J78" s="20" t="n">
        <v>0</v>
      </c>
      <c r="K78" s="18" t="n">
        <v>0</v>
      </c>
      <c r="L78" s="20" t="n">
        <v>0</v>
      </c>
      <c r="M78" s="18" t="n">
        <v>0</v>
      </c>
      <c r="N78" s="20" t="n">
        <v>0</v>
      </c>
      <c r="O78" s="18" t="s">
        <v>182</v>
      </c>
      <c r="P78" s="20" t="s">
        <v>182</v>
      </c>
      <c r="Q78" s="18" t="n">
        <v>100</v>
      </c>
      <c r="R78" s="20" t="n">
        <v>0</v>
      </c>
      <c r="S78" s="18" t="n">
        <v>0</v>
      </c>
      <c r="T78" s="20" t="n">
        <v>0</v>
      </c>
      <c r="U78" s="18" t="n">
        <v>0</v>
      </c>
      <c r="V78" s="20" t="n">
        <v>0</v>
      </c>
    </row>
    <row customHeight="1" ht="25" r="79" spans="1:22">
      <c r="A79" s="15" t="s">
        <v>254</v>
      </c>
      <c r="B79" s="17" t="n">
        <v>1657</v>
      </c>
      <c r="C79" s="18">
        <f>(0.0/B79*100)</f>
        <v/>
      </c>
      <c r="D79" s="19" t="n">
        <v>1657</v>
      </c>
      <c r="E79" s="18" t="n">
        <v>0</v>
      </c>
      <c r="F79" s="20" t="n">
        <v>0</v>
      </c>
      <c r="G79" s="18" t="n">
        <v>0</v>
      </c>
      <c r="H79" s="20" t="n">
        <v>0</v>
      </c>
      <c r="I79" s="18" t="n">
        <v>0</v>
      </c>
      <c r="J79" s="20" t="n">
        <v>0</v>
      </c>
      <c r="K79" s="18" t="n">
        <v>0</v>
      </c>
      <c r="L79" s="20" t="n">
        <v>0</v>
      </c>
      <c r="M79" s="18" t="n">
        <v>0</v>
      </c>
      <c r="N79" s="20" t="n">
        <v>0</v>
      </c>
      <c r="O79" s="18" t="s">
        <v>182</v>
      </c>
      <c r="P79" s="20" t="s">
        <v>182</v>
      </c>
      <c r="Q79" s="18" t="n">
        <v>100</v>
      </c>
      <c r="R79" s="20" t="n">
        <v>0</v>
      </c>
      <c r="S79" s="18" t="n">
        <v>0</v>
      </c>
      <c r="T79" s="20" t="n">
        <v>0</v>
      </c>
      <c r="U79" s="18" t="n">
        <v>0</v>
      </c>
      <c r="V79" s="20" t="n">
        <v>0</v>
      </c>
    </row>
    <row r="80" spans="1:22">
      <c r="A80" s="15" t="s">
        <v>255</v>
      </c>
      <c r="B80" s="17" t="n">
        <v>7841</v>
      </c>
      <c r="C80" s="18">
        <f>(0.0/B80*100)</f>
        <v/>
      </c>
      <c r="D80" s="19" t="n">
        <v>7841</v>
      </c>
      <c r="E80" s="18" t="n">
        <v>0</v>
      </c>
      <c r="F80" s="20" t="n">
        <v>0</v>
      </c>
      <c r="G80" s="18" t="n">
        <v>0</v>
      </c>
      <c r="H80" s="20" t="n">
        <v>0</v>
      </c>
      <c r="I80" s="18" t="n">
        <v>0</v>
      </c>
      <c r="J80" s="20" t="n">
        <v>0</v>
      </c>
      <c r="K80" s="18" t="n">
        <v>0</v>
      </c>
      <c r="L80" s="20" t="n">
        <v>0</v>
      </c>
      <c r="M80" s="18" t="n">
        <v>0</v>
      </c>
      <c r="N80" s="20" t="n">
        <v>0</v>
      </c>
      <c r="O80" s="18" t="s">
        <v>182</v>
      </c>
      <c r="P80" s="20" t="s">
        <v>182</v>
      </c>
      <c r="Q80" s="18" t="n">
        <v>100</v>
      </c>
      <c r="R80" s="20" t="n">
        <v>0</v>
      </c>
      <c r="S80" s="18" t="n">
        <v>0</v>
      </c>
      <c r="T80" s="20" t="n">
        <v>0</v>
      </c>
      <c r="U80" s="18" t="n">
        <v>0</v>
      </c>
      <c r="V80" s="20" t="n">
        <v>0</v>
      </c>
    </row>
    <row r="81" spans="1:22">
      <c r="A81" s="21" t="s">
        <v>256</v>
      </c>
      <c r="B81" s="17" t="n">
        <v>8861</v>
      </c>
      <c r="C81" s="18">
        <f>(0.0/B81*100)</f>
        <v/>
      </c>
      <c r="D81" s="19" t="n">
        <v>8861</v>
      </c>
      <c r="E81" s="18" t="n">
        <v>0</v>
      </c>
      <c r="F81" s="20" t="n">
        <v>0</v>
      </c>
      <c r="G81" s="18" t="n">
        <v>0</v>
      </c>
      <c r="H81" s="20" t="n">
        <v>0</v>
      </c>
      <c r="I81" s="18" t="n">
        <v>0</v>
      </c>
      <c r="J81" s="20" t="n">
        <v>0</v>
      </c>
      <c r="K81" s="18" t="n">
        <v>0</v>
      </c>
      <c r="L81" s="20" t="n">
        <v>0</v>
      </c>
      <c r="M81" s="18" t="n">
        <v>0</v>
      </c>
      <c r="N81" s="20" t="n">
        <v>0</v>
      </c>
      <c r="O81" s="18" t="s">
        <v>182</v>
      </c>
      <c r="P81" s="20" t="s">
        <v>182</v>
      </c>
      <c r="Q81" s="18" t="n">
        <v>100</v>
      </c>
      <c r="R81" s="20" t="n">
        <v>0</v>
      </c>
      <c r="S81" s="18" t="n">
        <v>0</v>
      </c>
      <c r="T81" s="20" t="n">
        <v>0</v>
      </c>
      <c r="U81" s="18" t="n">
        <v>0</v>
      </c>
      <c r="V81" s="20" t="n">
        <v>0</v>
      </c>
    </row>
    <row r="82" spans="1:22">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c r="U82" s="22" t="s">
        <v>257</v>
      </c>
      <c r="V82" s="22" t="s">
        <v>257</v>
      </c>
    </row>
    <row r="83" spans="1:22">
      <c r="A83" s="3" t="s">
        <v>258</v>
      </c>
    </row>
    <row r="84" spans="1:22">
      <c r="A84" s="23" t="s">
        <v>259</v>
      </c>
    </row>
    <row r="85" spans="1:22">
      <c r="A85" s="23" t="s">
        <v>260</v>
      </c>
    </row>
    <row customHeight="1" ht="30" r="86" spans="1:22">
      <c r="A86" s="23" t="s">
        <v>261</v>
      </c>
    </row>
    <row customHeight="1" ht="30" r="87" spans="1:22">
      <c r="A87" s="23" t="s">
        <v>257</v>
      </c>
    </row>
    <row customHeight="1" ht="30" r="88" spans="1:22">
      <c r="A88" s="23" t="s">
        <v>262</v>
      </c>
    </row>
    <row customHeight="1" ht="30" r="89" spans="1:22">
      <c r="A89" s="23" t="s">
        <v>263</v>
      </c>
    </row>
    <row customHeight="1" ht="30" r="90" spans="1:22">
      <c r="A90" s="23" t="s">
        <v>264</v>
      </c>
    </row>
    <row customHeight="1" ht="30" r="91" spans="1:22">
      <c r="A91" s="23" t="s">
        <v>265</v>
      </c>
    </row>
    <row customHeight="1" ht="30" r="92" spans="1:22">
      <c r="A92" s="23" t="s">
        <v>266</v>
      </c>
    </row>
    <row customHeight="1" ht="30" r="93" spans="1:22">
      <c r="A93" s="23" t="s">
        <v>267</v>
      </c>
    </row>
    <row customHeight="1" ht="30" r="94" spans="1:22">
      <c r="A94" s="23" t="s">
        <v>268</v>
      </c>
    </row>
    <row customHeight="1" ht="30" r="95" spans="1:22">
      <c r="A95" s="23" t="s">
        <v>269</v>
      </c>
    </row>
    <row customHeight="1" ht="30" r="96" spans="1:22">
      <c r="A96" s="23" t="s">
        <v>270</v>
      </c>
    </row>
  </sheetData>
  <mergeCells count="24">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T96"/>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163</v>
      </c>
    </row>
    <row r="2" spans="1:20">
      <c r="A2" s="5" t="s">
        <v>277</v>
      </c>
    </row>
    <row customHeight="1" ht="30" r="4" spans="1:20">
      <c r="A4" s="6" t="n"/>
      <c r="B4" s="7" t="s">
        <v>165</v>
      </c>
      <c r="C4" s="7" t="s">
        <v>166</v>
      </c>
      <c r="D4" s="8" t="s">
        <v>165</v>
      </c>
      <c r="E4" s="9" t="s">
        <v>167</v>
      </c>
      <c r="F4" s="10" t="n"/>
      <c r="G4" s="9" t="s">
        <v>168</v>
      </c>
      <c r="H4" s="10" t="n"/>
      <c r="I4" s="9" t="s">
        <v>169</v>
      </c>
      <c r="J4" s="10" t="n"/>
      <c r="K4" s="9" t="s">
        <v>170</v>
      </c>
      <c r="L4" s="10" t="n"/>
      <c r="M4" s="9" t="s">
        <v>171</v>
      </c>
      <c r="N4" s="10" t="n"/>
      <c r="O4" s="9" t="s">
        <v>172</v>
      </c>
      <c r="P4" s="10" t="n"/>
      <c r="Q4" s="9" t="s">
        <v>173</v>
      </c>
      <c r="R4" s="10" t="n"/>
      <c r="S4" s="9" t="s">
        <v>174</v>
      </c>
      <c r="T4" s="10" t="n"/>
    </row>
    <row r="5" spans="1:20">
      <c r="A5" s="11" t="s"/>
      <c r="B5" s="12" t="s">
        <v>175</v>
      </c>
      <c r="C5" s="12" t="s">
        <v>176</v>
      </c>
      <c r="D5" s="11" t="s">
        <v>177</v>
      </c>
      <c r="E5" s="12" t="s">
        <v>178</v>
      </c>
      <c r="F5" s="11" t="s">
        <v>179</v>
      </c>
      <c r="G5" s="12" t="s">
        <v>178</v>
      </c>
      <c r="H5" s="11" t="s">
        <v>179</v>
      </c>
      <c r="I5" s="12" t="s">
        <v>178</v>
      </c>
      <c r="J5" s="11" t="s">
        <v>179</v>
      </c>
      <c r="K5" s="12" t="s">
        <v>178</v>
      </c>
      <c r="L5" s="11" t="s">
        <v>179</v>
      </c>
      <c r="M5" s="12" t="s">
        <v>178</v>
      </c>
      <c r="N5" s="11" t="s">
        <v>179</v>
      </c>
      <c r="O5" s="12" t="s">
        <v>178</v>
      </c>
      <c r="P5" s="11" t="s">
        <v>179</v>
      </c>
      <c r="Q5" s="12" t="s">
        <v>178</v>
      </c>
      <c r="R5" s="11" t="s">
        <v>179</v>
      </c>
      <c r="S5" s="12" t="s">
        <v>178</v>
      </c>
      <c r="T5" s="11" t="s">
        <v>179</v>
      </c>
    </row>
    <row r="6" spans="1:20">
      <c r="A6" s="13" t="s">
        <v>180</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181</v>
      </c>
      <c r="B7" s="17" t="n">
        <v>14530</v>
      </c>
      <c r="C7" s="18">
        <f>(998.0/B7*100)</f>
        <v/>
      </c>
      <c r="D7" s="19" t="n">
        <v>13532</v>
      </c>
      <c r="E7" s="18" t="n">
        <v>64.93353338</v>
      </c>
      <c r="F7" s="20" t="n">
        <v>0.60460885</v>
      </c>
      <c r="G7" s="18" t="n">
        <v>18.51686257</v>
      </c>
      <c r="H7" s="20" t="n">
        <v>0.46037289</v>
      </c>
      <c r="I7" s="18" t="n">
        <v>13.34197542</v>
      </c>
      <c r="J7" s="20" t="n">
        <v>0.40557474</v>
      </c>
      <c r="K7" s="18" t="n">
        <v>0</v>
      </c>
      <c r="L7" s="20" t="n">
        <v>0</v>
      </c>
      <c r="M7" s="18" t="s">
        <v>182</v>
      </c>
      <c r="N7" s="20" t="s">
        <v>182</v>
      </c>
      <c r="O7" s="18" t="n">
        <v>0</v>
      </c>
      <c r="P7" s="20" t="n">
        <v>0</v>
      </c>
      <c r="Q7" s="18" t="n">
        <v>0</v>
      </c>
      <c r="R7" s="20" t="n">
        <v>0</v>
      </c>
      <c r="S7" s="18" t="n">
        <v>3.20762862</v>
      </c>
      <c r="T7" s="20" t="n">
        <v>0.25888684</v>
      </c>
    </row>
    <row r="8" spans="1:20">
      <c r="A8" s="15" t="s">
        <v>183</v>
      </c>
      <c r="B8" s="17" t="n">
        <v>7007</v>
      </c>
      <c r="C8" s="18">
        <f>(121.0/B8*100)</f>
        <v/>
      </c>
      <c r="D8" s="19" t="n">
        <v>6886</v>
      </c>
      <c r="E8" s="18" t="n">
        <v>47.15083271</v>
      </c>
      <c r="F8" s="20" t="n">
        <v>0.75792231</v>
      </c>
      <c r="G8" s="18" t="n">
        <v>23.19469726</v>
      </c>
      <c r="H8" s="20" t="n">
        <v>0.51176288</v>
      </c>
      <c r="I8" s="18" t="n">
        <v>26.22925431</v>
      </c>
      <c r="J8" s="20" t="n">
        <v>0.77196045</v>
      </c>
      <c r="K8" s="18" t="n">
        <v>0</v>
      </c>
      <c r="L8" s="20" t="n">
        <v>0</v>
      </c>
      <c r="M8" s="18" t="s">
        <v>182</v>
      </c>
      <c r="N8" s="20" t="s">
        <v>182</v>
      </c>
      <c r="O8" s="18" t="n">
        <v>0.48076987</v>
      </c>
      <c r="P8" s="20" t="n">
        <v>0.11842893</v>
      </c>
      <c r="Q8" s="18" t="n">
        <v>0</v>
      </c>
      <c r="R8" s="20" t="n">
        <v>0</v>
      </c>
      <c r="S8" s="18" t="n">
        <v>2.94444585</v>
      </c>
      <c r="T8" s="20" t="n">
        <v>0.32464474</v>
      </c>
    </row>
    <row r="9" spans="1:20">
      <c r="A9" s="15" t="s">
        <v>184</v>
      </c>
      <c r="B9" s="17" t="n">
        <v>9651</v>
      </c>
      <c r="C9" s="18">
        <f>(461.0/B9*100)</f>
        <v/>
      </c>
      <c r="D9" s="19" t="n">
        <v>9190</v>
      </c>
      <c r="E9" s="18" t="n">
        <v>66.53113426</v>
      </c>
      <c r="F9" s="20" t="n">
        <v>0.73168005</v>
      </c>
      <c r="G9" s="18" t="n">
        <v>14.60001122</v>
      </c>
      <c r="H9" s="20" t="n">
        <v>0.42122179</v>
      </c>
      <c r="I9" s="18" t="n">
        <v>12.26423886</v>
      </c>
      <c r="J9" s="20" t="n">
        <v>0.48231437</v>
      </c>
      <c r="K9" s="18" t="n">
        <v>0</v>
      </c>
      <c r="L9" s="20" t="n">
        <v>0</v>
      </c>
      <c r="M9" s="18" t="s">
        <v>182</v>
      </c>
      <c r="N9" s="20" t="s">
        <v>182</v>
      </c>
      <c r="O9" s="18" t="n">
        <v>3.12314946</v>
      </c>
      <c r="P9" s="20" t="n">
        <v>0.55873643</v>
      </c>
      <c r="Q9" s="18" t="n">
        <v>0</v>
      </c>
      <c r="R9" s="20" t="n">
        <v>0</v>
      </c>
      <c r="S9" s="18" t="n">
        <v>3.4814662</v>
      </c>
      <c r="T9" s="20" t="n">
        <v>0.34085602</v>
      </c>
    </row>
    <row r="10" spans="1:20">
      <c r="A10" s="15" t="s">
        <v>185</v>
      </c>
      <c r="B10" s="17" t="n">
        <v>20058</v>
      </c>
      <c r="C10" s="18">
        <f>(0.0/B10*100)</f>
        <v/>
      </c>
      <c r="D10" s="19" t="n">
        <v>20058</v>
      </c>
      <c r="E10" s="18" t="n">
        <v>0</v>
      </c>
      <c r="F10" s="20" t="n">
        <v>0</v>
      </c>
      <c r="G10" s="18" t="n">
        <v>0</v>
      </c>
      <c r="H10" s="20" t="n">
        <v>0</v>
      </c>
      <c r="I10" s="18" t="n">
        <v>0</v>
      </c>
      <c r="J10" s="20" t="n">
        <v>0</v>
      </c>
      <c r="K10" s="18" t="n">
        <v>0</v>
      </c>
      <c r="L10" s="20" t="n">
        <v>0</v>
      </c>
      <c r="M10" s="18" t="s">
        <v>182</v>
      </c>
      <c r="N10" s="20" t="s">
        <v>182</v>
      </c>
      <c r="O10" s="18" t="n">
        <v>100</v>
      </c>
      <c r="P10" s="20" t="n">
        <v>0</v>
      </c>
      <c r="Q10" s="18" t="n">
        <v>0</v>
      </c>
      <c r="R10" s="20" t="n">
        <v>0</v>
      </c>
      <c r="S10" s="18" t="n">
        <v>0</v>
      </c>
      <c r="T10" s="20" t="n">
        <v>0</v>
      </c>
    </row>
    <row r="11" spans="1:20">
      <c r="A11" s="15" t="s">
        <v>186</v>
      </c>
      <c r="B11" s="17" t="n">
        <v>7053</v>
      </c>
      <c r="C11" s="18">
        <f>(98.0/B11*100)</f>
        <v/>
      </c>
      <c r="D11" s="19" t="n">
        <v>6955</v>
      </c>
      <c r="E11" s="18" t="n">
        <v>51.42109002</v>
      </c>
      <c r="F11" s="20" t="n">
        <v>0.80215073</v>
      </c>
      <c r="G11" s="18" t="n">
        <v>16.25713149</v>
      </c>
      <c r="H11" s="20" t="n">
        <v>0.59626516</v>
      </c>
      <c r="I11" s="18" t="n">
        <v>29.39658179</v>
      </c>
      <c r="J11" s="20" t="n">
        <v>0.68789327</v>
      </c>
      <c r="K11" s="18" t="n">
        <v>0</v>
      </c>
      <c r="L11" s="20" t="n">
        <v>0</v>
      </c>
      <c r="M11" s="18" t="s">
        <v>182</v>
      </c>
      <c r="N11" s="20" t="s">
        <v>182</v>
      </c>
      <c r="O11" s="18" t="n">
        <v>0</v>
      </c>
      <c r="P11" s="20" t="n">
        <v>0</v>
      </c>
      <c r="Q11" s="18" t="n">
        <v>0</v>
      </c>
      <c r="R11" s="20" t="n">
        <v>0</v>
      </c>
      <c r="S11" s="18" t="n">
        <v>2.9251967</v>
      </c>
      <c r="T11" s="20" t="n">
        <v>0.31614436</v>
      </c>
    </row>
    <row r="12" spans="1:20">
      <c r="A12" s="15" t="s">
        <v>187</v>
      </c>
      <c r="B12" s="17" t="n">
        <v>6894</v>
      </c>
      <c r="C12" s="18">
        <f>(124.0/B12*100)</f>
        <v/>
      </c>
      <c r="D12" s="19" t="n">
        <v>6770</v>
      </c>
      <c r="E12" s="18" t="n">
        <v>49.66124033</v>
      </c>
      <c r="F12" s="20" t="n">
        <v>0.85376357</v>
      </c>
      <c r="G12" s="18" t="n">
        <v>22.55579883</v>
      </c>
      <c r="H12" s="20" t="n">
        <v>0.67892907</v>
      </c>
      <c r="I12" s="18" t="n">
        <v>22.27952548</v>
      </c>
      <c r="J12" s="20" t="n">
        <v>0.61724261</v>
      </c>
      <c r="K12" s="18" t="n">
        <v>0</v>
      </c>
      <c r="L12" s="20" t="n">
        <v>0</v>
      </c>
      <c r="M12" s="18" t="s">
        <v>182</v>
      </c>
      <c r="N12" s="20" t="s">
        <v>182</v>
      </c>
      <c r="O12" s="18" t="n">
        <v>2.3741744</v>
      </c>
      <c r="P12" s="20" t="n">
        <v>0.59797428</v>
      </c>
      <c r="Q12" s="18" t="n">
        <v>0</v>
      </c>
      <c r="R12" s="20" t="n">
        <v>0</v>
      </c>
      <c r="S12" s="18" t="n">
        <v>3.12926095</v>
      </c>
      <c r="T12" s="20" t="n">
        <v>0.347723</v>
      </c>
    </row>
    <row r="13" spans="1:20">
      <c r="A13" s="15" t="s">
        <v>188</v>
      </c>
      <c r="B13" s="17" t="n">
        <v>7161</v>
      </c>
      <c r="C13" s="18">
        <f>(300.0/B13*100)</f>
        <v/>
      </c>
      <c r="D13" s="19" t="n">
        <v>6861</v>
      </c>
      <c r="E13" s="18" t="n">
        <v>45.62119646</v>
      </c>
      <c r="F13" s="20" t="n">
        <v>0.75505066</v>
      </c>
      <c r="G13" s="18" t="n">
        <v>25.32291421</v>
      </c>
      <c r="H13" s="20" t="n">
        <v>0.71042724</v>
      </c>
      <c r="I13" s="18" t="n">
        <v>21.6766362</v>
      </c>
      <c r="J13" s="20" t="n">
        <v>0.68198931</v>
      </c>
      <c r="K13" s="18" t="n">
        <v>0</v>
      </c>
      <c r="L13" s="20" t="n">
        <v>0</v>
      </c>
      <c r="M13" s="18" t="s">
        <v>182</v>
      </c>
      <c r="N13" s="20" t="s">
        <v>182</v>
      </c>
      <c r="O13" s="18" t="n">
        <v>4.18241901</v>
      </c>
      <c r="P13" s="20" t="n">
        <v>0.48047642</v>
      </c>
      <c r="Q13" s="18" t="n">
        <v>0</v>
      </c>
      <c r="R13" s="20" t="n">
        <v>0</v>
      </c>
      <c r="S13" s="18" t="n">
        <v>3.19683412</v>
      </c>
      <c r="T13" s="20" t="n">
        <v>0.29107643</v>
      </c>
    </row>
    <row r="14" spans="1:20">
      <c r="A14" s="15" t="s">
        <v>189</v>
      </c>
      <c r="B14" s="17" t="n">
        <v>5587</v>
      </c>
      <c r="C14" s="18">
        <f>(183.0/B14*100)</f>
        <v/>
      </c>
      <c r="D14" s="19" t="n">
        <v>5404</v>
      </c>
      <c r="E14" s="18" t="n">
        <v>45.80497721</v>
      </c>
      <c r="F14" s="20" t="n">
        <v>0.69717601</v>
      </c>
      <c r="G14" s="18" t="n">
        <v>25.54670606</v>
      </c>
      <c r="H14" s="20" t="n">
        <v>0.61635333</v>
      </c>
      <c r="I14" s="18" t="n">
        <v>27.27724282</v>
      </c>
      <c r="J14" s="20" t="n">
        <v>0.6319718</v>
      </c>
      <c r="K14" s="18" t="n">
        <v>0</v>
      </c>
      <c r="L14" s="20" t="n">
        <v>0</v>
      </c>
      <c r="M14" s="18" t="s">
        <v>182</v>
      </c>
      <c r="N14" s="20" t="s">
        <v>182</v>
      </c>
      <c r="O14" s="18" t="n">
        <v>0</v>
      </c>
      <c r="P14" s="20" t="n">
        <v>0</v>
      </c>
      <c r="Q14" s="18" t="n">
        <v>0</v>
      </c>
      <c r="R14" s="20" t="n">
        <v>0</v>
      </c>
      <c r="S14" s="18" t="n">
        <v>1.3710739</v>
      </c>
      <c r="T14" s="20" t="n">
        <v>0.21190871</v>
      </c>
    </row>
    <row r="15" spans="1:20">
      <c r="A15" s="15" t="s">
        <v>190</v>
      </c>
      <c r="B15" s="17" t="n">
        <v>5882</v>
      </c>
      <c r="C15" s="18">
        <f>(127.0/B15*100)</f>
        <v/>
      </c>
      <c r="D15" s="19" t="n">
        <v>5755</v>
      </c>
      <c r="E15" s="18" t="n">
        <v>38.55410888</v>
      </c>
      <c r="F15" s="20" t="n">
        <v>0.8093785100000001</v>
      </c>
      <c r="G15" s="18" t="n">
        <v>31.06305269</v>
      </c>
      <c r="H15" s="20" t="n">
        <v>0.7065687</v>
      </c>
      <c r="I15" s="18" t="n">
        <v>27.15923608</v>
      </c>
      <c r="J15" s="20" t="n">
        <v>0.71832622</v>
      </c>
      <c r="K15" s="18" t="n">
        <v>0</v>
      </c>
      <c r="L15" s="20" t="n">
        <v>0</v>
      </c>
      <c r="M15" s="18" t="s">
        <v>182</v>
      </c>
      <c r="N15" s="20" t="s">
        <v>182</v>
      </c>
      <c r="O15" s="18" t="n">
        <v>1.02562574</v>
      </c>
      <c r="P15" s="20" t="n">
        <v>0.45962649</v>
      </c>
      <c r="Q15" s="18" t="n">
        <v>0</v>
      </c>
      <c r="R15" s="20" t="n">
        <v>0</v>
      </c>
      <c r="S15" s="18" t="n">
        <v>2.19797661</v>
      </c>
      <c r="T15" s="20" t="n">
        <v>0.26479807</v>
      </c>
    </row>
    <row r="16" spans="1:20">
      <c r="A16" s="15" t="s">
        <v>191</v>
      </c>
      <c r="B16" s="17" t="n">
        <v>6108</v>
      </c>
      <c r="C16" s="18">
        <f>(235.0/B16*100)</f>
        <v/>
      </c>
      <c r="D16" s="19" t="n">
        <v>5873</v>
      </c>
      <c r="E16" s="18" t="n">
        <v>68.09321867</v>
      </c>
      <c r="F16" s="20" t="n">
        <v>0.70387509</v>
      </c>
      <c r="G16" s="18" t="n">
        <v>12.6908145</v>
      </c>
      <c r="H16" s="20" t="n">
        <v>0.48658055</v>
      </c>
      <c r="I16" s="18" t="n">
        <v>14.82831895</v>
      </c>
      <c r="J16" s="20" t="n">
        <v>0.52755093</v>
      </c>
      <c r="K16" s="18" t="n">
        <v>0</v>
      </c>
      <c r="L16" s="20" t="n">
        <v>0</v>
      </c>
      <c r="M16" s="18" t="s">
        <v>182</v>
      </c>
      <c r="N16" s="20" t="s">
        <v>182</v>
      </c>
      <c r="O16" s="18" t="n">
        <v>0</v>
      </c>
      <c r="P16" s="20" t="n">
        <v>0</v>
      </c>
      <c r="Q16" s="18" t="n">
        <v>0</v>
      </c>
      <c r="R16" s="20" t="n">
        <v>0</v>
      </c>
      <c r="S16" s="18" t="n">
        <v>4.38764788</v>
      </c>
      <c r="T16" s="20" t="n">
        <v>0.44490271</v>
      </c>
    </row>
    <row r="17" spans="1:20">
      <c r="A17" s="15" t="s">
        <v>192</v>
      </c>
      <c r="B17" s="17" t="n">
        <v>6504</v>
      </c>
      <c r="C17" s="18">
        <f>(6370.0/B17*100)</f>
        <v/>
      </c>
      <c r="D17" s="19" t="n">
        <v>134</v>
      </c>
      <c r="E17" s="18" t="n">
        <v>0</v>
      </c>
      <c r="F17" s="20" t="n">
        <v>0</v>
      </c>
      <c r="G17" s="18" t="n">
        <v>0</v>
      </c>
      <c r="H17" s="20" t="n">
        <v>0</v>
      </c>
      <c r="I17" s="18" t="n">
        <v>0</v>
      </c>
      <c r="J17" s="20" t="n">
        <v>0</v>
      </c>
      <c r="K17" s="18" t="n">
        <v>0</v>
      </c>
      <c r="L17" s="20" t="n">
        <v>0</v>
      </c>
      <c r="M17" s="18" t="s">
        <v>182</v>
      </c>
      <c r="N17" s="20" t="s">
        <v>182</v>
      </c>
      <c r="O17" s="18" t="n">
        <v>100</v>
      </c>
      <c r="P17" s="20" t="n">
        <v>0</v>
      </c>
      <c r="Q17" s="18" t="n">
        <v>0</v>
      </c>
      <c r="R17" s="20" t="n">
        <v>0</v>
      </c>
      <c r="S17" s="18" t="n">
        <v>0</v>
      </c>
      <c r="T17" s="20" t="n">
        <v>0</v>
      </c>
    </row>
    <row r="18" spans="1:20">
      <c r="A18" s="15" t="s">
        <v>193</v>
      </c>
      <c r="B18" s="17" t="n">
        <v>5532</v>
      </c>
      <c r="C18" s="18">
        <f>(34.0/B18*100)</f>
        <v/>
      </c>
      <c r="D18" s="19" t="n">
        <v>5498</v>
      </c>
      <c r="E18" s="18" t="n">
        <v>54.50338642</v>
      </c>
      <c r="F18" s="20" t="n">
        <v>0.79797144</v>
      </c>
      <c r="G18" s="18" t="n">
        <v>19.48192132</v>
      </c>
      <c r="H18" s="20" t="n">
        <v>0.58550839</v>
      </c>
      <c r="I18" s="18" t="n">
        <v>22.02361426</v>
      </c>
      <c r="J18" s="20" t="n">
        <v>0.64274327</v>
      </c>
      <c r="K18" s="18" t="n">
        <v>0</v>
      </c>
      <c r="L18" s="20" t="n">
        <v>0</v>
      </c>
      <c r="M18" s="18" t="s">
        <v>182</v>
      </c>
      <c r="N18" s="20" t="s">
        <v>182</v>
      </c>
      <c r="O18" s="18" t="n">
        <v>0</v>
      </c>
      <c r="P18" s="20" t="n">
        <v>0</v>
      </c>
      <c r="Q18" s="18" t="n">
        <v>0</v>
      </c>
      <c r="R18" s="20" t="n">
        <v>0</v>
      </c>
      <c r="S18" s="18" t="n">
        <v>3.99107799</v>
      </c>
      <c r="T18" s="20" t="n">
        <v>0.54658711</v>
      </c>
    </row>
    <row r="19" spans="1:20">
      <c r="A19" s="15" t="s">
        <v>194</v>
      </c>
      <c r="B19" s="17" t="n">
        <v>5658</v>
      </c>
      <c r="C19" s="18">
        <f>(120.0/B19*100)</f>
        <v/>
      </c>
      <c r="D19" s="19" t="n">
        <v>5538</v>
      </c>
      <c r="E19" s="18" t="n">
        <v>45.71240041</v>
      </c>
      <c r="F19" s="20" t="n">
        <v>0.74089174</v>
      </c>
      <c r="G19" s="18" t="n">
        <v>25.18283934</v>
      </c>
      <c r="H19" s="20" t="n">
        <v>0.60979105</v>
      </c>
      <c r="I19" s="18" t="n">
        <v>26.38833892</v>
      </c>
      <c r="J19" s="20" t="n">
        <v>0.67876846</v>
      </c>
      <c r="K19" s="18" t="n">
        <v>0</v>
      </c>
      <c r="L19" s="20" t="n">
        <v>0</v>
      </c>
      <c r="M19" s="18" t="s">
        <v>182</v>
      </c>
      <c r="N19" s="20" t="s">
        <v>182</v>
      </c>
      <c r="O19" s="18" t="n">
        <v>0</v>
      </c>
      <c r="P19" s="20" t="n">
        <v>0</v>
      </c>
      <c r="Q19" s="18" t="n">
        <v>0</v>
      </c>
      <c r="R19" s="20" t="n">
        <v>0</v>
      </c>
      <c r="S19" s="18" t="n">
        <v>2.71642132</v>
      </c>
      <c r="T19" s="20" t="n">
        <v>0.36282976</v>
      </c>
    </row>
    <row r="20" spans="1:20">
      <c r="A20" s="15" t="s">
        <v>195</v>
      </c>
      <c r="B20" s="17" t="n">
        <v>3371</v>
      </c>
      <c r="C20" s="18">
        <f>(81.0/B20*100)</f>
        <v/>
      </c>
      <c r="D20" s="19" t="n">
        <v>3290</v>
      </c>
      <c r="E20" s="18" t="n">
        <v>54.74503951</v>
      </c>
      <c r="F20" s="20" t="n">
        <v>0.83001962</v>
      </c>
      <c r="G20" s="18" t="n">
        <v>30.06242059</v>
      </c>
      <c r="H20" s="20" t="n">
        <v>0.71811776</v>
      </c>
      <c r="I20" s="18" t="n">
        <v>13.39536889</v>
      </c>
      <c r="J20" s="20" t="n">
        <v>0.57174015</v>
      </c>
      <c r="K20" s="18" t="n">
        <v>0</v>
      </c>
      <c r="L20" s="20" t="n">
        <v>0</v>
      </c>
      <c r="M20" s="18" t="s">
        <v>182</v>
      </c>
      <c r="N20" s="20" t="s">
        <v>182</v>
      </c>
      <c r="O20" s="18" t="n">
        <v>0</v>
      </c>
      <c r="P20" s="20" t="n">
        <v>0</v>
      </c>
      <c r="Q20" s="18" t="n">
        <v>0</v>
      </c>
      <c r="R20" s="20" t="n">
        <v>0</v>
      </c>
      <c r="S20" s="18" t="n">
        <v>1.79717101</v>
      </c>
      <c r="T20" s="20" t="n">
        <v>0.23738723</v>
      </c>
    </row>
    <row r="21" spans="1:20">
      <c r="A21" s="15" t="s">
        <v>196</v>
      </c>
      <c r="B21" s="17" t="n">
        <v>5741</v>
      </c>
      <c r="C21" s="18">
        <f>(72.0/B21*100)</f>
        <v/>
      </c>
      <c r="D21" s="19" t="n">
        <v>5669</v>
      </c>
      <c r="E21" s="18" t="n">
        <v>74.08410648</v>
      </c>
      <c r="F21" s="20" t="n">
        <v>0.67091235</v>
      </c>
      <c r="G21" s="18" t="n">
        <v>15.04953559</v>
      </c>
      <c r="H21" s="20" t="n">
        <v>0.51925183</v>
      </c>
      <c r="I21" s="18" t="n">
        <v>9.49802279</v>
      </c>
      <c r="J21" s="20" t="n">
        <v>0.46763587</v>
      </c>
      <c r="K21" s="18" t="n">
        <v>0</v>
      </c>
      <c r="L21" s="20" t="n">
        <v>0</v>
      </c>
      <c r="M21" s="18" t="s">
        <v>182</v>
      </c>
      <c r="N21" s="20" t="s">
        <v>182</v>
      </c>
      <c r="O21" s="18" t="n">
        <v>0</v>
      </c>
      <c r="P21" s="20" t="n">
        <v>0</v>
      </c>
      <c r="Q21" s="18" t="n">
        <v>0</v>
      </c>
      <c r="R21" s="20" t="n">
        <v>0</v>
      </c>
      <c r="S21" s="18" t="n">
        <v>1.36833514</v>
      </c>
      <c r="T21" s="20" t="n">
        <v>0.17315954</v>
      </c>
    </row>
    <row r="22" spans="1:20">
      <c r="A22" s="15" t="s">
        <v>197</v>
      </c>
      <c r="B22" s="17" t="n">
        <v>6598</v>
      </c>
      <c r="C22" s="18">
        <f>(93.0/B22*100)</f>
        <v/>
      </c>
      <c r="D22" s="19" t="n">
        <v>6505</v>
      </c>
      <c r="E22" s="18" t="n">
        <v>42.67891784</v>
      </c>
      <c r="F22" s="20" t="n">
        <v>1.15777187</v>
      </c>
      <c r="G22" s="18" t="n">
        <v>23.79068352</v>
      </c>
      <c r="H22" s="20" t="n">
        <v>0.69716304</v>
      </c>
      <c r="I22" s="18" t="n">
        <v>18.65161272</v>
      </c>
      <c r="J22" s="20" t="n">
        <v>0.70332509</v>
      </c>
      <c r="K22" s="18" t="n">
        <v>0</v>
      </c>
      <c r="L22" s="20" t="n">
        <v>0</v>
      </c>
      <c r="M22" s="18" t="s">
        <v>182</v>
      </c>
      <c r="N22" s="20" t="s">
        <v>182</v>
      </c>
      <c r="O22" s="18" t="n">
        <v>10.37230352</v>
      </c>
      <c r="P22" s="20" t="n">
        <v>1.33980924</v>
      </c>
      <c r="Q22" s="18" t="n">
        <v>0</v>
      </c>
      <c r="R22" s="20" t="n">
        <v>0</v>
      </c>
      <c r="S22" s="18" t="n">
        <v>4.5064824</v>
      </c>
      <c r="T22" s="20" t="n">
        <v>0.51981597</v>
      </c>
    </row>
    <row r="23" spans="1:20">
      <c r="A23" s="15" t="s">
        <v>198</v>
      </c>
      <c r="B23" s="17" t="n">
        <v>11583</v>
      </c>
      <c r="C23" s="18">
        <f>(499.0/B23*100)</f>
        <v/>
      </c>
      <c r="D23" s="19" t="n">
        <v>11084</v>
      </c>
      <c r="E23" s="18" t="n">
        <v>72.58688497</v>
      </c>
      <c r="F23" s="20" t="n">
        <v>0.58041391</v>
      </c>
      <c r="G23" s="18" t="n">
        <v>13.79010241</v>
      </c>
      <c r="H23" s="20" t="n">
        <v>0.47374694</v>
      </c>
      <c r="I23" s="18" t="n">
        <v>10.28137688</v>
      </c>
      <c r="J23" s="20" t="n">
        <v>0.47256188</v>
      </c>
      <c r="K23" s="18" t="n">
        <v>0</v>
      </c>
      <c r="L23" s="20" t="n">
        <v>0</v>
      </c>
      <c r="M23" s="18" t="s">
        <v>182</v>
      </c>
      <c r="N23" s="20" t="s">
        <v>182</v>
      </c>
      <c r="O23" s="18" t="n">
        <v>0</v>
      </c>
      <c r="P23" s="20" t="n">
        <v>0</v>
      </c>
      <c r="Q23" s="18" t="n">
        <v>0</v>
      </c>
      <c r="R23" s="20" t="n">
        <v>0</v>
      </c>
      <c r="S23" s="18" t="n">
        <v>3.34163574</v>
      </c>
      <c r="T23" s="20" t="n">
        <v>0.37742538</v>
      </c>
    </row>
    <row r="24" spans="1:20">
      <c r="A24" s="15" t="s">
        <v>199</v>
      </c>
      <c r="B24" s="17" t="n">
        <v>6647</v>
      </c>
      <c r="C24" s="18">
        <f>(13.0/B24*100)</f>
        <v/>
      </c>
      <c r="D24" s="19" t="n">
        <v>6634</v>
      </c>
      <c r="E24" s="18" t="n">
        <v>68.36897496</v>
      </c>
      <c r="F24" s="20" t="n">
        <v>0.63406665</v>
      </c>
      <c r="G24" s="18" t="n">
        <v>13.51096478</v>
      </c>
      <c r="H24" s="20" t="n">
        <v>0.42017169</v>
      </c>
      <c r="I24" s="18" t="n">
        <v>17.24127262</v>
      </c>
      <c r="J24" s="20" t="n">
        <v>0.45791702</v>
      </c>
      <c r="K24" s="18" t="n">
        <v>0</v>
      </c>
      <c r="L24" s="20" t="n">
        <v>0</v>
      </c>
      <c r="M24" s="18" t="s">
        <v>182</v>
      </c>
      <c r="N24" s="20" t="s">
        <v>182</v>
      </c>
      <c r="O24" s="18" t="n">
        <v>0</v>
      </c>
      <c r="P24" s="20" t="n">
        <v>0</v>
      </c>
      <c r="Q24" s="18" t="n">
        <v>0</v>
      </c>
      <c r="R24" s="20" t="n">
        <v>0</v>
      </c>
      <c r="S24" s="18" t="n">
        <v>0.87878763</v>
      </c>
      <c r="T24" s="20" t="n">
        <v>0.16595872</v>
      </c>
    </row>
    <row r="25" spans="1:20">
      <c r="A25" s="15" t="s">
        <v>200</v>
      </c>
      <c r="B25" s="17" t="n">
        <v>5581</v>
      </c>
      <c r="C25" s="18">
        <f>(28.0/B25*100)</f>
        <v/>
      </c>
      <c r="D25" s="19" t="n">
        <v>5553</v>
      </c>
      <c r="E25" s="18" t="n">
        <v>50.02787372</v>
      </c>
      <c r="F25" s="20" t="n">
        <v>1.00310839</v>
      </c>
      <c r="G25" s="18" t="n">
        <v>23.18626339</v>
      </c>
      <c r="H25" s="20" t="n">
        <v>0.59105469</v>
      </c>
      <c r="I25" s="18" t="n">
        <v>26.07774857</v>
      </c>
      <c r="J25" s="20" t="n">
        <v>0.79775277</v>
      </c>
      <c r="K25" s="18" t="n">
        <v>0</v>
      </c>
      <c r="L25" s="20" t="n">
        <v>0</v>
      </c>
      <c r="M25" s="18" t="s">
        <v>182</v>
      </c>
      <c r="N25" s="20" t="s">
        <v>182</v>
      </c>
      <c r="O25" s="18" t="n">
        <v>0</v>
      </c>
      <c r="P25" s="20" t="n">
        <v>0</v>
      </c>
      <c r="Q25" s="18" t="n">
        <v>0</v>
      </c>
      <c r="R25" s="20" t="n">
        <v>0</v>
      </c>
      <c r="S25" s="18" t="n">
        <v>0.70811432</v>
      </c>
      <c r="T25" s="20" t="n">
        <v>0.12136378</v>
      </c>
    </row>
    <row r="26" spans="1:20">
      <c r="A26" s="15" t="s">
        <v>201</v>
      </c>
      <c r="B26" s="17" t="n">
        <v>4869</v>
      </c>
      <c r="C26" s="18">
        <f>(95.0/B26*100)</f>
        <v/>
      </c>
      <c r="D26" s="19" t="n">
        <v>4774</v>
      </c>
      <c r="E26" s="18" t="n">
        <v>47.15638127</v>
      </c>
      <c r="F26" s="20" t="n">
        <v>0.80542503</v>
      </c>
      <c r="G26" s="18" t="n">
        <v>21.6274769</v>
      </c>
      <c r="H26" s="20" t="n">
        <v>0.54406595</v>
      </c>
      <c r="I26" s="18" t="n">
        <v>29.72269817</v>
      </c>
      <c r="J26" s="20" t="n">
        <v>0.76552229</v>
      </c>
      <c r="K26" s="18" t="n">
        <v>0</v>
      </c>
      <c r="L26" s="20" t="n">
        <v>0</v>
      </c>
      <c r="M26" s="18" t="s">
        <v>182</v>
      </c>
      <c r="N26" s="20" t="s">
        <v>182</v>
      </c>
      <c r="O26" s="18" t="n">
        <v>0</v>
      </c>
      <c r="P26" s="20" t="n">
        <v>0</v>
      </c>
      <c r="Q26" s="18" t="n">
        <v>0</v>
      </c>
      <c r="R26" s="20" t="n">
        <v>0</v>
      </c>
      <c r="S26" s="18" t="n">
        <v>1.49344366</v>
      </c>
      <c r="T26" s="20" t="n">
        <v>0.20477386</v>
      </c>
    </row>
    <row r="27" spans="1:20">
      <c r="A27" s="15" t="s">
        <v>202</v>
      </c>
      <c r="B27" s="17" t="n">
        <v>5299</v>
      </c>
      <c r="C27" s="18">
        <f>(154.0/B27*100)</f>
        <v/>
      </c>
      <c r="D27" s="19" t="n">
        <v>5145</v>
      </c>
      <c r="E27" s="18" t="n">
        <v>60.48993657</v>
      </c>
      <c r="F27" s="20" t="n">
        <v>0.64446648</v>
      </c>
      <c r="G27" s="18" t="n">
        <v>18.29887559</v>
      </c>
      <c r="H27" s="20" t="n">
        <v>0.50327825</v>
      </c>
      <c r="I27" s="18" t="n">
        <v>16.10591566</v>
      </c>
      <c r="J27" s="20" t="n">
        <v>0.49372346</v>
      </c>
      <c r="K27" s="18" t="n">
        <v>0</v>
      </c>
      <c r="L27" s="20" t="n">
        <v>0</v>
      </c>
      <c r="M27" s="18" t="s">
        <v>182</v>
      </c>
      <c r="N27" s="20" t="s">
        <v>182</v>
      </c>
      <c r="O27" s="18" t="n">
        <v>0</v>
      </c>
      <c r="P27" s="20" t="n">
        <v>0</v>
      </c>
      <c r="Q27" s="18" t="n">
        <v>0</v>
      </c>
      <c r="R27" s="20" t="n">
        <v>0</v>
      </c>
      <c r="S27" s="18" t="n">
        <v>5.10527218</v>
      </c>
      <c r="T27" s="20" t="n">
        <v>0.29478383</v>
      </c>
    </row>
    <row r="28" spans="1:20">
      <c r="A28" s="15" t="s">
        <v>203</v>
      </c>
      <c r="B28" s="17" t="n">
        <v>7568</v>
      </c>
      <c r="C28" s="18">
        <f>(120.0/B28*100)</f>
        <v/>
      </c>
      <c r="D28" s="19" t="n">
        <v>7448</v>
      </c>
      <c r="E28" s="18" t="n">
        <v>47.24048493</v>
      </c>
      <c r="F28" s="20" t="n">
        <v>0.8743981199999999</v>
      </c>
      <c r="G28" s="18" t="n">
        <v>9.729878830000001</v>
      </c>
      <c r="H28" s="20" t="n">
        <v>0.37519838</v>
      </c>
      <c r="I28" s="18" t="n">
        <v>41.78212715</v>
      </c>
      <c r="J28" s="20" t="n">
        <v>0.9095831</v>
      </c>
      <c r="K28" s="18" t="n">
        <v>0</v>
      </c>
      <c r="L28" s="20" t="n">
        <v>0</v>
      </c>
      <c r="M28" s="18" t="s">
        <v>182</v>
      </c>
      <c r="N28" s="20" t="s">
        <v>182</v>
      </c>
      <c r="O28" s="18" t="n">
        <v>0</v>
      </c>
      <c r="P28" s="20" t="n">
        <v>0</v>
      </c>
      <c r="Q28" s="18" t="n">
        <v>0</v>
      </c>
      <c r="R28" s="20" t="n">
        <v>0</v>
      </c>
      <c r="S28" s="18" t="n">
        <v>1.24750909</v>
      </c>
      <c r="T28" s="20" t="n">
        <v>0.17768394</v>
      </c>
    </row>
    <row r="29" spans="1:20">
      <c r="A29" s="15" t="s">
        <v>204</v>
      </c>
      <c r="B29" s="17" t="n">
        <v>5385</v>
      </c>
      <c r="C29" s="18">
        <f>(35.0/B29*100)</f>
        <v/>
      </c>
      <c r="D29" s="19" t="n">
        <v>5350</v>
      </c>
      <c r="E29" s="18" t="n">
        <v>50.09394711</v>
      </c>
      <c r="F29" s="20" t="n">
        <v>0.88815207</v>
      </c>
      <c r="G29" s="18" t="n">
        <v>29.21778109</v>
      </c>
      <c r="H29" s="20" t="n">
        <v>0.68062346</v>
      </c>
      <c r="I29" s="18" t="n">
        <v>16.56920606</v>
      </c>
      <c r="J29" s="20" t="n">
        <v>0.61960006</v>
      </c>
      <c r="K29" s="18" t="n">
        <v>0</v>
      </c>
      <c r="L29" s="20" t="n">
        <v>0</v>
      </c>
      <c r="M29" s="18" t="s">
        <v>182</v>
      </c>
      <c r="N29" s="20" t="s">
        <v>182</v>
      </c>
      <c r="O29" s="18" t="n">
        <v>2.76879651</v>
      </c>
      <c r="P29" s="20" t="n">
        <v>0.24146554</v>
      </c>
      <c r="Q29" s="18" t="n">
        <v>0</v>
      </c>
      <c r="R29" s="20" t="n">
        <v>0</v>
      </c>
      <c r="S29" s="18" t="n">
        <v>1.35026923</v>
      </c>
      <c r="T29" s="20" t="n">
        <v>0.17800713</v>
      </c>
    </row>
    <row r="30" spans="1:20">
      <c r="A30" s="15" t="s">
        <v>205</v>
      </c>
      <c r="B30" s="17" t="n">
        <v>4520</v>
      </c>
      <c r="C30" s="18">
        <f>(497.0/B30*100)</f>
        <v/>
      </c>
      <c r="D30" s="19" t="n">
        <v>4023</v>
      </c>
      <c r="E30" s="18" t="n">
        <v>66.89639455</v>
      </c>
      <c r="F30" s="20" t="n">
        <v>0.87461423</v>
      </c>
      <c r="G30" s="18" t="n">
        <v>17.77486027</v>
      </c>
      <c r="H30" s="20" t="n">
        <v>0.66630862</v>
      </c>
      <c r="I30" s="18" t="n">
        <v>12.77031735</v>
      </c>
      <c r="J30" s="20" t="n">
        <v>0.58617686</v>
      </c>
      <c r="K30" s="18" t="n">
        <v>0</v>
      </c>
      <c r="L30" s="20" t="n">
        <v>0</v>
      </c>
      <c r="M30" s="18" t="s">
        <v>182</v>
      </c>
      <c r="N30" s="20" t="s">
        <v>182</v>
      </c>
      <c r="O30" s="18" t="n">
        <v>0</v>
      </c>
      <c r="P30" s="20" t="n">
        <v>0</v>
      </c>
      <c r="Q30" s="18" t="n">
        <v>0</v>
      </c>
      <c r="R30" s="20" t="n">
        <v>0</v>
      </c>
      <c r="S30" s="18" t="n">
        <v>2.55842784</v>
      </c>
      <c r="T30" s="20" t="n">
        <v>0.22580516</v>
      </c>
    </row>
    <row r="31" spans="1:20">
      <c r="A31" s="15" t="s">
        <v>206</v>
      </c>
      <c r="B31" s="17" t="n">
        <v>5456</v>
      </c>
      <c r="C31" s="18">
        <f>(0.0/B31*100)</f>
        <v/>
      </c>
      <c r="D31" s="19" t="n">
        <v>5456</v>
      </c>
      <c r="E31" s="18" t="n">
        <v>0</v>
      </c>
      <c r="F31" s="20" t="n">
        <v>0</v>
      </c>
      <c r="G31" s="18" t="n">
        <v>0</v>
      </c>
      <c r="H31" s="20" t="n">
        <v>0</v>
      </c>
      <c r="I31" s="18" t="n">
        <v>0</v>
      </c>
      <c r="J31" s="20" t="n">
        <v>0</v>
      </c>
      <c r="K31" s="18" t="n">
        <v>0</v>
      </c>
      <c r="L31" s="20" t="n">
        <v>0</v>
      </c>
      <c r="M31" s="18" t="s">
        <v>182</v>
      </c>
      <c r="N31" s="20" t="s">
        <v>182</v>
      </c>
      <c r="O31" s="18" t="n">
        <v>100</v>
      </c>
      <c r="P31" s="20" t="n">
        <v>0</v>
      </c>
      <c r="Q31" s="18" t="n">
        <v>0</v>
      </c>
      <c r="R31" s="20" t="n">
        <v>0</v>
      </c>
      <c r="S31" s="18" t="n">
        <v>0</v>
      </c>
      <c r="T31" s="20" t="n">
        <v>0</v>
      </c>
    </row>
    <row r="32" spans="1:20">
      <c r="A32" s="15" t="s">
        <v>207</v>
      </c>
      <c r="B32" s="17" t="n">
        <v>4478</v>
      </c>
      <c r="C32" s="18">
        <f>(12.0/B32*100)</f>
        <v/>
      </c>
      <c r="D32" s="19" t="n">
        <v>4466</v>
      </c>
      <c r="E32" s="18" t="n">
        <v>63.16135073</v>
      </c>
      <c r="F32" s="20" t="n">
        <v>0.72367797</v>
      </c>
      <c r="G32" s="18" t="n">
        <v>19.20098407</v>
      </c>
      <c r="H32" s="20" t="n">
        <v>0.6326934400000001</v>
      </c>
      <c r="I32" s="18" t="n">
        <v>16.16443559</v>
      </c>
      <c r="J32" s="20" t="n">
        <v>0.58474386</v>
      </c>
      <c r="K32" s="18" t="n">
        <v>0</v>
      </c>
      <c r="L32" s="20" t="n">
        <v>0</v>
      </c>
      <c r="M32" s="18" t="s">
        <v>182</v>
      </c>
      <c r="N32" s="20" t="s">
        <v>182</v>
      </c>
      <c r="O32" s="18" t="n">
        <v>0</v>
      </c>
      <c r="P32" s="20" t="n">
        <v>0</v>
      </c>
      <c r="Q32" s="18" t="n">
        <v>0</v>
      </c>
      <c r="R32" s="20" t="n">
        <v>0</v>
      </c>
      <c r="S32" s="18" t="n">
        <v>1.47322961</v>
      </c>
      <c r="T32" s="20" t="n">
        <v>0.17050605</v>
      </c>
    </row>
    <row r="33" spans="1:20">
      <c r="A33" s="15" t="s">
        <v>208</v>
      </c>
      <c r="B33" s="17" t="n">
        <v>7325</v>
      </c>
      <c r="C33" s="18">
        <f>(212.0/B33*100)</f>
        <v/>
      </c>
      <c r="D33" s="19" t="n">
        <v>7113</v>
      </c>
      <c r="E33" s="18" t="n">
        <v>64.88906595</v>
      </c>
      <c r="F33" s="20" t="n">
        <v>0.65955096</v>
      </c>
      <c r="G33" s="18" t="n">
        <v>18.36722154</v>
      </c>
      <c r="H33" s="20" t="n">
        <v>0.6552672</v>
      </c>
      <c r="I33" s="18" t="n">
        <v>14.95619216</v>
      </c>
      <c r="J33" s="20" t="n">
        <v>0.50841288</v>
      </c>
      <c r="K33" s="18" t="n">
        <v>0</v>
      </c>
      <c r="L33" s="20" t="n">
        <v>0</v>
      </c>
      <c r="M33" s="18" t="s">
        <v>182</v>
      </c>
      <c r="N33" s="20" t="s">
        <v>182</v>
      </c>
      <c r="O33" s="18" t="n">
        <v>0</v>
      </c>
      <c r="P33" s="20" t="n">
        <v>0</v>
      </c>
      <c r="Q33" s="18" t="n">
        <v>0</v>
      </c>
      <c r="R33" s="20" t="n">
        <v>0</v>
      </c>
      <c r="S33" s="18" t="n">
        <v>1.78752035</v>
      </c>
      <c r="T33" s="20" t="n">
        <v>0.2246883</v>
      </c>
    </row>
    <row r="34" spans="1:20">
      <c r="A34" s="15" t="s">
        <v>209</v>
      </c>
      <c r="B34" s="17" t="n">
        <v>6350</v>
      </c>
      <c r="C34" s="18">
        <f>(76.0/B34*100)</f>
        <v/>
      </c>
      <c r="D34" s="19" t="n">
        <v>6274</v>
      </c>
      <c r="E34" s="18" t="n">
        <v>55.61171217</v>
      </c>
      <c r="F34" s="20" t="n">
        <v>0.8490719799999999</v>
      </c>
      <c r="G34" s="18" t="n">
        <v>18.18127427</v>
      </c>
      <c r="H34" s="20" t="n">
        <v>0.59245325</v>
      </c>
      <c r="I34" s="18" t="n">
        <v>19.45443041</v>
      </c>
      <c r="J34" s="20" t="n">
        <v>0.57649694</v>
      </c>
      <c r="K34" s="18" t="n">
        <v>0</v>
      </c>
      <c r="L34" s="20" t="n">
        <v>0</v>
      </c>
      <c r="M34" s="18" t="s">
        <v>182</v>
      </c>
      <c r="N34" s="20" t="s">
        <v>182</v>
      </c>
      <c r="O34" s="18" t="n">
        <v>2.57578264</v>
      </c>
      <c r="P34" s="20" t="n">
        <v>0.53468971</v>
      </c>
      <c r="Q34" s="18" t="n">
        <v>0</v>
      </c>
      <c r="R34" s="20" t="n">
        <v>0</v>
      </c>
      <c r="S34" s="18" t="n">
        <v>4.17680052</v>
      </c>
      <c r="T34" s="20" t="n">
        <v>0.46636051</v>
      </c>
    </row>
    <row r="35" spans="1:20">
      <c r="A35" s="15" t="s">
        <v>210</v>
      </c>
      <c r="B35" s="17" t="n">
        <v>6406</v>
      </c>
      <c r="C35" s="18">
        <f>(67.0/B35*100)</f>
        <v/>
      </c>
      <c r="D35" s="19" t="n">
        <v>6339</v>
      </c>
      <c r="E35" s="18" t="n">
        <v>53.943385</v>
      </c>
      <c r="F35" s="20" t="n">
        <v>0.82603066</v>
      </c>
      <c r="G35" s="18" t="n">
        <v>20.14103587</v>
      </c>
      <c r="H35" s="20" t="n">
        <v>0.56858111</v>
      </c>
      <c r="I35" s="18" t="n">
        <v>22.78276231</v>
      </c>
      <c r="J35" s="20" t="n">
        <v>0.63990767</v>
      </c>
      <c r="K35" s="18" t="n">
        <v>0</v>
      </c>
      <c r="L35" s="20" t="n">
        <v>0</v>
      </c>
      <c r="M35" s="18" t="s">
        <v>182</v>
      </c>
      <c r="N35" s="20" t="s">
        <v>182</v>
      </c>
      <c r="O35" s="18" t="n">
        <v>1.03972429</v>
      </c>
      <c r="P35" s="20" t="n">
        <v>0.05690605</v>
      </c>
      <c r="Q35" s="18" t="n">
        <v>0</v>
      </c>
      <c r="R35" s="20" t="n">
        <v>0</v>
      </c>
      <c r="S35" s="18" t="n">
        <v>2.09309252</v>
      </c>
      <c r="T35" s="20" t="n">
        <v>0.17851906</v>
      </c>
    </row>
    <row r="36" spans="1:20">
      <c r="A36" s="15" t="s">
        <v>211</v>
      </c>
      <c r="B36" s="17" t="n">
        <v>6736</v>
      </c>
      <c r="C36" s="18">
        <f>(41.0/B36*100)</f>
        <v/>
      </c>
      <c r="D36" s="19" t="n">
        <v>6695</v>
      </c>
      <c r="E36" s="18" t="n">
        <v>64.40221518</v>
      </c>
      <c r="F36" s="20" t="n">
        <v>0.6442993</v>
      </c>
      <c r="G36" s="18" t="n">
        <v>22.37976887</v>
      </c>
      <c r="H36" s="20" t="n">
        <v>0.57172648</v>
      </c>
      <c r="I36" s="18" t="n">
        <v>11.80910883</v>
      </c>
      <c r="J36" s="20" t="n">
        <v>0.48957824</v>
      </c>
      <c r="K36" s="18" t="n">
        <v>0</v>
      </c>
      <c r="L36" s="20" t="n">
        <v>0</v>
      </c>
      <c r="M36" s="18" t="s">
        <v>182</v>
      </c>
      <c r="N36" s="20" t="s">
        <v>182</v>
      </c>
      <c r="O36" s="18" t="n">
        <v>0</v>
      </c>
      <c r="P36" s="20" t="n">
        <v>0</v>
      </c>
      <c r="Q36" s="18" t="n">
        <v>0</v>
      </c>
      <c r="R36" s="20" t="n">
        <v>0</v>
      </c>
      <c r="S36" s="18" t="n">
        <v>1.40890712</v>
      </c>
      <c r="T36" s="20" t="n">
        <v>0.16703012</v>
      </c>
    </row>
    <row r="37" spans="1:20">
      <c r="A37" s="15" t="s">
        <v>212</v>
      </c>
      <c r="B37" s="17" t="n">
        <v>5458</v>
      </c>
      <c r="C37" s="18">
        <f>(223.0/B37*100)</f>
        <v/>
      </c>
      <c r="D37" s="19" t="n">
        <v>5235</v>
      </c>
      <c r="E37" s="18" t="n">
        <v>37.56867727</v>
      </c>
      <c r="F37" s="20" t="n">
        <v>0.77544505</v>
      </c>
      <c r="G37" s="18" t="n">
        <v>31.09246038</v>
      </c>
      <c r="H37" s="20" t="n">
        <v>0.68738436</v>
      </c>
      <c r="I37" s="18" t="n">
        <v>26.56879985</v>
      </c>
      <c r="J37" s="20" t="n">
        <v>0.79678536</v>
      </c>
      <c r="K37" s="18" t="n">
        <v>0</v>
      </c>
      <c r="L37" s="20" t="n">
        <v>0</v>
      </c>
      <c r="M37" s="18" t="s">
        <v>182</v>
      </c>
      <c r="N37" s="20" t="s">
        <v>182</v>
      </c>
      <c r="O37" s="18" t="n">
        <v>0</v>
      </c>
      <c r="P37" s="20" t="n">
        <v>0</v>
      </c>
      <c r="Q37" s="18" t="n">
        <v>0</v>
      </c>
      <c r="R37" s="20" t="n">
        <v>0</v>
      </c>
      <c r="S37" s="18" t="n">
        <v>4.7700625</v>
      </c>
      <c r="T37" s="20" t="n">
        <v>0.49438307</v>
      </c>
    </row>
    <row r="38" spans="1:20">
      <c r="A38" s="15" t="s">
        <v>213</v>
      </c>
      <c r="B38" s="17" t="n">
        <v>5860</v>
      </c>
      <c r="C38" s="18">
        <f>(60.0/B38*100)</f>
        <v/>
      </c>
      <c r="D38" s="19" t="n">
        <v>5800</v>
      </c>
      <c r="E38" s="18" t="n">
        <v>51.07106021</v>
      </c>
      <c r="F38" s="20" t="n">
        <v>0.95101514</v>
      </c>
      <c r="G38" s="18" t="n">
        <v>24.38057</v>
      </c>
      <c r="H38" s="20" t="n">
        <v>0.69911147</v>
      </c>
      <c r="I38" s="18" t="n">
        <v>20.53299553</v>
      </c>
      <c r="J38" s="20" t="n">
        <v>0.64813494</v>
      </c>
      <c r="K38" s="18" t="n">
        <v>0</v>
      </c>
      <c r="L38" s="20" t="n">
        <v>0</v>
      </c>
      <c r="M38" s="18" t="s">
        <v>182</v>
      </c>
      <c r="N38" s="20" t="s">
        <v>182</v>
      </c>
      <c r="O38" s="18" t="n">
        <v>0</v>
      </c>
      <c r="P38" s="20" t="n">
        <v>0</v>
      </c>
      <c r="Q38" s="18" t="n">
        <v>0</v>
      </c>
      <c r="R38" s="20" t="n">
        <v>0</v>
      </c>
      <c r="S38" s="18" t="n">
        <v>4.01537425</v>
      </c>
      <c r="T38" s="20" t="n">
        <v>0.36794031</v>
      </c>
    </row>
    <row r="39" spans="1:20">
      <c r="A39" s="15" t="s">
        <v>214</v>
      </c>
      <c r="B39" s="17" t="n">
        <v>5895</v>
      </c>
      <c r="C39" s="18">
        <f>(0.0/B39*100)</f>
        <v/>
      </c>
      <c r="D39" s="19" t="n">
        <v>5895</v>
      </c>
      <c r="E39" s="18" t="n">
        <v>0</v>
      </c>
      <c r="F39" s="20" t="n">
        <v>0</v>
      </c>
      <c r="G39" s="18" t="n">
        <v>0</v>
      </c>
      <c r="H39" s="20" t="n">
        <v>0</v>
      </c>
      <c r="I39" s="18" t="n">
        <v>0</v>
      </c>
      <c r="J39" s="20" t="n">
        <v>0</v>
      </c>
      <c r="K39" s="18" t="n">
        <v>0</v>
      </c>
      <c r="L39" s="20" t="n">
        <v>0</v>
      </c>
      <c r="M39" s="18" t="s">
        <v>182</v>
      </c>
      <c r="N39" s="20" t="s">
        <v>182</v>
      </c>
      <c r="O39" s="18" t="n">
        <v>100</v>
      </c>
      <c r="P39" s="20" t="n">
        <v>0</v>
      </c>
      <c r="Q39" s="18" t="n">
        <v>0</v>
      </c>
      <c r="R39" s="20" t="n">
        <v>0</v>
      </c>
      <c r="S39" s="18" t="n">
        <v>0</v>
      </c>
      <c r="T39" s="20" t="n">
        <v>0</v>
      </c>
    </row>
    <row r="40" spans="1:20">
      <c r="A40" s="15" t="s">
        <v>215</v>
      </c>
      <c r="B40" s="17" t="n">
        <v>14157</v>
      </c>
      <c r="C40" s="18">
        <f>(5658.0/B40*100)</f>
        <v/>
      </c>
      <c r="D40" s="19" t="n">
        <v>8499</v>
      </c>
      <c r="E40" s="18" t="n">
        <v>58.67109432</v>
      </c>
      <c r="F40" s="20" t="n">
        <v>0.71072515</v>
      </c>
      <c r="G40" s="18" t="n">
        <v>17.09102057</v>
      </c>
      <c r="H40" s="20" t="n">
        <v>0.58937474</v>
      </c>
      <c r="I40" s="18" t="n">
        <v>12.85911559</v>
      </c>
      <c r="J40" s="20" t="n">
        <v>0.54283864</v>
      </c>
      <c r="K40" s="18" t="n">
        <v>0</v>
      </c>
      <c r="L40" s="20" t="n">
        <v>0</v>
      </c>
      <c r="M40" s="18" t="s">
        <v>182</v>
      </c>
      <c r="N40" s="20" t="s">
        <v>182</v>
      </c>
      <c r="O40" s="18" t="n">
        <v>8.994221899999999</v>
      </c>
      <c r="P40" s="20" t="n">
        <v>0.20102874</v>
      </c>
      <c r="Q40" s="18" t="n">
        <v>0</v>
      </c>
      <c r="R40" s="20" t="n">
        <v>0</v>
      </c>
      <c r="S40" s="18" t="n">
        <v>2.38454761</v>
      </c>
      <c r="T40" s="20" t="n">
        <v>0.30746321</v>
      </c>
    </row>
    <row r="41" spans="1:20">
      <c r="A41" s="15" t="s">
        <v>216</v>
      </c>
      <c r="B41" s="17" t="n">
        <v>5712</v>
      </c>
      <c r="C41" s="18">
        <f>(0.0/B41*100)</f>
        <v/>
      </c>
      <c r="D41" s="19" t="n">
        <v>5712</v>
      </c>
      <c r="E41" s="18" t="n">
        <v>0</v>
      </c>
      <c r="F41" s="20" t="n">
        <v>0</v>
      </c>
      <c r="G41" s="18" t="n">
        <v>0</v>
      </c>
      <c r="H41" s="20" t="n">
        <v>0</v>
      </c>
      <c r="I41" s="18" t="n">
        <v>0</v>
      </c>
      <c r="J41" s="20" t="n">
        <v>0</v>
      </c>
      <c r="K41" s="18" t="n">
        <v>0</v>
      </c>
      <c r="L41" s="20" t="n">
        <v>0</v>
      </c>
      <c r="M41" s="18" t="s">
        <v>182</v>
      </c>
      <c r="N41" s="20" t="s">
        <v>182</v>
      </c>
      <c r="O41" s="18" t="n">
        <v>100</v>
      </c>
      <c r="P41" s="20" t="n">
        <v>0</v>
      </c>
      <c r="Q41" s="18" t="n">
        <v>0</v>
      </c>
      <c r="R41" s="20" t="n">
        <v>0</v>
      </c>
      <c r="S41" s="18" t="n">
        <v>0</v>
      </c>
      <c r="T41" s="20" t="n">
        <v>0</v>
      </c>
    </row>
    <row r="42" spans="1:20">
      <c r="A42" s="15" t="s">
        <v>217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218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219</v>
      </c>
      <c r="B44" s="17" t="n">
        <v>5215</v>
      </c>
      <c r="C44" s="18">
        <f>(5215.0/B44*100)</f>
        <v/>
      </c>
      <c r="D44" s="19" t="n">
        <v>0</v>
      </c>
      <c r="E44" s="18" t="s">
        <v>182</v>
      </c>
      <c r="F44" s="20" t="s">
        <v>182</v>
      </c>
      <c r="G44" s="18" t="s">
        <v>182</v>
      </c>
      <c r="H44" s="20" t="s">
        <v>182</v>
      </c>
      <c r="I44" s="18" t="s">
        <v>182</v>
      </c>
      <c r="J44" s="20" t="s">
        <v>182</v>
      </c>
      <c r="K44" s="18" t="s">
        <v>182</v>
      </c>
      <c r="L44" s="20" t="s">
        <v>182</v>
      </c>
      <c r="M44" s="18" t="s">
        <v>182</v>
      </c>
      <c r="N44" s="20" t="s">
        <v>182</v>
      </c>
      <c r="O44" s="18" t="s">
        <v>182</v>
      </c>
      <c r="P44" s="20" t="s">
        <v>182</v>
      </c>
      <c r="Q44" s="18" t="s">
        <v>182</v>
      </c>
      <c r="R44" s="20" t="s">
        <v>182</v>
      </c>
      <c r="S44" s="18" t="s">
        <v>182</v>
      </c>
      <c r="T44" s="20" t="s">
        <v>182</v>
      </c>
    </row>
    <row r="45" spans="1:20">
      <c r="A45" s="15" t="s">
        <v>220</v>
      </c>
      <c r="B45" s="17" t="n">
        <v>5519</v>
      </c>
      <c r="C45" s="18">
        <f>(0.0/B45*100)</f>
        <v/>
      </c>
      <c r="D45" s="19" t="n">
        <v>5519</v>
      </c>
      <c r="E45" s="18" t="n">
        <v>0</v>
      </c>
      <c r="F45" s="20" t="n">
        <v>0</v>
      </c>
      <c r="G45" s="18" t="n">
        <v>0</v>
      </c>
      <c r="H45" s="20" t="n">
        <v>0</v>
      </c>
      <c r="I45" s="18" t="n">
        <v>0</v>
      </c>
      <c r="J45" s="20" t="n">
        <v>0</v>
      </c>
      <c r="K45" s="18" t="n">
        <v>0</v>
      </c>
      <c r="L45" s="20" t="n">
        <v>0</v>
      </c>
      <c r="M45" s="18" t="s">
        <v>182</v>
      </c>
      <c r="N45" s="20" t="s">
        <v>182</v>
      </c>
      <c r="O45" s="18" t="n">
        <v>100</v>
      </c>
      <c r="P45" s="20" t="n">
        <v>0</v>
      </c>
      <c r="Q45" s="18" t="n">
        <v>0</v>
      </c>
      <c r="R45" s="20" t="n">
        <v>0</v>
      </c>
      <c r="S45" s="18" t="n">
        <v>0</v>
      </c>
      <c r="T45" s="20" t="n">
        <v>0</v>
      </c>
    </row>
    <row r="46" spans="1:20">
      <c r="A46" s="15" t="s">
        <v>221</v>
      </c>
      <c r="B46" s="17" t="n">
        <v>23141</v>
      </c>
      <c r="C46" s="18">
        <f>(2698.0/B46*100)</f>
        <v/>
      </c>
      <c r="D46" s="19" t="n">
        <v>20443</v>
      </c>
      <c r="E46" s="18" t="n">
        <v>39.76131167</v>
      </c>
      <c r="F46" s="20" t="n">
        <v>0.66814175</v>
      </c>
      <c r="G46" s="18" t="n">
        <v>6.64437576</v>
      </c>
      <c r="H46" s="20" t="n">
        <v>0.26819257</v>
      </c>
      <c r="I46" s="18" t="n">
        <v>29.0094969</v>
      </c>
      <c r="J46" s="20" t="n">
        <v>0.7096324000000001</v>
      </c>
      <c r="K46" s="18" t="n">
        <v>0</v>
      </c>
      <c r="L46" s="20" t="n">
        <v>0</v>
      </c>
      <c r="M46" s="18" t="s">
        <v>182</v>
      </c>
      <c r="N46" s="20" t="s">
        <v>182</v>
      </c>
      <c r="O46" s="18" t="n">
        <v>0</v>
      </c>
      <c r="P46" s="20" t="n">
        <v>0</v>
      </c>
      <c r="Q46" s="18" t="n">
        <v>0</v>
      </c>
      <c r="R46" s="20" t="n">
        <v>0</v>
      </c>
      <c r="S46" s="18" t="n">
        <v>24.58481567</v>
      </c>
      <c r="T46" s="20" t="n">
        <v>1.01825557</v>
      </c>
    </row>
    <row r="47" spans="1:20">
      <c r="A47" s="15" t="s">
        <v>222</v>
      </c>
      <c r="B47" s="17" t="n">
        <v>5928</v>
      </c>
      <c r="C47" s="18">
        <f>(101.0/B47*100)</f>
        <v/>
      </c>
      <c r="D47" s="19" t="n">
        <v>5827</v>
      </c>
      <c r="E47" s="18" t="n">
        <v>51.73931164</v>
      </c>
      <c r="F47" s="20" t="n">
        <v>0.70092713</v>
      </c>
      <c r="G47" s="18" t="n">
        <v>14.39053811</v>
      </c>
      <c r="H47" s="20" t="n">
        <v>0.5882406100000001</v>
      </c>
      <c r="I47" s="18" t="n">
        <v>24.68630941</v>
      </c>
      <c r="J47" s="20" t="n">
        <v>0.66793435</v>
      </c>
      <c r="K47" s="18" t="n">
        <v>0</v>
      </c>
      <c r="L47" s="20" t="n">
        <v>0</v>
      </c>
      <c r="M47" s="18" t="s">
        <v>182</v>
      </c>
      <c r="N47" s="20" t="s">
        <v>182</v>
      </c>
      <c r="O47" s="18" t="n">
        <v>0</v>
      </c>
      <c r="P47" s="20" t="n">
        <v>0</v>
      </c>
      <c r="Q47" s="18" t="n">
        <v>0</v>
      </c>
      <c r="R47" s="20" t="n">
        <v>0</v>
      </c>
      <c r="S47" s="18" t="n">
        <v>9.183840829999999</v>
      </c>
      <c r="T47" s="20" t="n">
        <v>0.86060493</v>
      </c>
    </row>
    <row r="48" spans="1:20">
      <c r="A48" s="15" t="s">
        <v>223</v>
      </c>
      <c r="B48" s="17" t="n">
        <v>9841</v>
      </c>
      <c r="C48" s="18">
        <f>(19.0/B48*100)</f>
        <v/>
      </c>
      <c r="D48" s="19" t="n">
        <v>9822</v>
      </c>
      <c r="E48" s="18" t="n">
        <v>46.04917598</v>
      </c>
      <c r="F48" s="20" t="n">
        <v>1.03454129</v>
      </c>
      <c r="G48" s="18" t="n">
        <v>15.58052244</v>
      </c>
      <c r="H48" s="20" t="n">
        <v>0.48792197</v>
      </c>
      <c r="I48" s="18" t="n">
        <v>36.92950843</v>
      </c>
      <c r="J48" s="20" t="n">
        <v>1.01883041</v>
      </c>
      <c r="K48" s="18" t="n">
        <v>0</v>
      </c>
      <c r="L48" s="20" t="n">
        <v>0</v>
      </c>
      <c r="M48" s="18" t="s">
        <v>182</v>
      </c>
      <c r="N48" s="20" t="s">
        <v>182</v>
      </c>
      <c r="O48" s="18" t="n">
        <v>0</v>
      </c>
      <c r="P48" s="20" t="n">
        <v>0</v>
      </c>
      <c r="Q48" s="18" t="n">
        <v>0</v>
      </c>
      <c r="R48" s="20" t="n">
        <v>0</v>
      </c>
      <c r="S48" s="18" t="n">
        <v>1.44079315</v>
      </c>
      <c r="T48" s="20" t="n">
        <v>0.42887189</v>
      </c>
    </row>
    <row r="49" spans="1:20">
      <c r="A49" s="15" t="s">
        <v>224</v>
      </c>
      <c r="B49" s="17" t="n">
        <v>6349</v>
      </c>
      <c r="C49" s="18">
        <f>(0.0/B49*100)</f>
        <v/>
      </c>
      <c r="D49" s="19" t="n">
        <v>6349</v>
      </c>
      <c r="E49" s="18" t="n">
        <v>0</v>
      </c>
      <c r="F49" s="20" t="n">
        <v>0</v>
      </c>
      <c r="G49" s="18" t="n">
        <v>0</v>
      </c>
      <c r="H49" s="20" t="n">
        <v>0</v>
      </c>
      <c r="I49" s="18" t="n">
        <v>0</v>
      </c>
      <c r="J49" s="20" t="n">
        <v>0</v>
      </c>
      <c r="K49" s="18" t="n">
        <v>0</v>
      </c>
      <c r="L49" s="20" t="n">
        <v>0</v>
      </c>
      <c r="M49" s="18" t="s">
        <v>182</v>
      </c>
      <c r="N49" s="20" t="s">
        <v>182</v>
      </c>
      <c r="O49" s="18" t="n">
        <v>100</v>
      </c>
      <c r="P49" s="20" t="n">
        <v>0</v>
      </c>
      <c r="Q49" s="18" t="n">
        <v>0</v>
      </c>
      <c r="R49" s="20" t="n">
        <v>0</v>
      </c>
      <c r="S49" s="18" t="n">
        <v>0</v>
      </c>
      <c r="T49" s="20" t="n">
        <v>0</v>
      </c>
    </row>
    <row r="50" spans="1:20">
      <c r="A50" s="15" t="s">
        <v>225</v>
      </c>
      <c r="B50" s="17" t="n">
        <v>11795</v>
      </c>
      <c r="C50" s="18">
        <f>(941.0/B50*100)</f>
        <v/>
      </c>
      <c r="D50" s="19" t="n">
        <v>10854</v>
      </c>
      <c r="E50" s="18" t="n">
        <v>56.3541926</v>
      </c>
      <c r="F50" s="20" t="n">
        <v>0.8291562</v>
      </c>
      <c r="G50" s="18" t="n">
        <v>7.92614117</v>
      </c>
      <c r="H50" s="20" t="n">
        <v>0.36973489</v>
      </c>
      <c r="I50" s="18" t="n">
        <v>32.05953384</v>
      </c>
      <c r="J50" s="20" t="n">
        <v>0.76298001</v>
      </c>
      <c r="K50" s="18" t="n">
        <v>0</v>
      </c>
      <c r="L50" s="20" t="n">
        <v>0</v>
      </c>
      <c r="M50" s="18" t="s">
        <v>182</v>
      </c>
      <c r="N50" s="20" t="s">
        <v>182</v>
      </c>
      <c r="O50" s="18" t="n">
        <v>0</v>
      </c>
      <c r="P50" s="20" t="n">
        <v>0</v>
      </c>
      <c r="Q50" s="18" t="n">
        <v>0</v>
      </c>
      <c r="R50" s="20" t="n">
        <v>0</v>
      </c>
      <c r="S50" s="18" t="n">
        <v>3.66013239</v>
      </c>
      <c r="T50" s="20" t="n">
        <v>0.49462018</v>
      </c>
    </row>
    <row r="51" spans="1:20">
      <c r="A51" s="15" t="s">
        <v>226</v>
      </c>
      <c r="B51" s="17" t="n">
        <v>6866</v>
      </c>
      <c r="C51" s="18">
        <f>(115.0/B51*100)</f>
        <v/>
      </c>
      <c r="D51" s="19" t="n">
        <v>6751</v>
      </c>
      <c r="E51" s="18" t="n">
        <v>37.25117223</v>
      </c>
      <c r="F51" s="20" t="n">
        <v>0.9624201999999999</v>
      </c>
      <c r="G51" s="18" t="n">
        <v>8.008032350000001</v>
      </c>
      <c r="H51" s="20" t="n">
        <v>0.38490208</v>
      </c>
      <c r="I51" s="18" t="n">
        <v>36.62422842</v>
      </c>
      <c r="J51" s="20" t="n">
        <v>0.97302227</v>
      </c>
      <c r="K51" s="18" t="n">
        <v>0</v>
      </c>
      <c r="L51" s="20" t="n">
        <v>0</v>
      </c>
      <c r="M51" s="18" t="s">
        <v>182</v>
      </c>
      <c r="N51" s="20" t="s">
        <v>182</v>
      </c>
      <c r="O51" s="18" t="n">
        <v>10.58020882</v>
      </c>
      <c r="P51" s="20" t="n">
        <v>0.61193897</v>
      </c>
      <c r="Q51" s="18" t="n">
        <v>0</v>
      </c>
      <c r="R51" s="20" t="n">
        <v>0</v>
      </c>
      <c r="S51" s="18" t="n">
        <v>7.53635818</v>
      </c>
      <c r="T51" s="20" t="n">
        <v>1.08729215</v>
      </c>
    </row>
    <row r="52" spans="1:20">
      <c r="A52" s="15" t="s">
        <v>227</v>
      </c>
      <c r="B52" s="17" t="n">
        <v>5809</v>
      </c>
      <c r="C52" s="18">
        <f>(115.0/B52*100)</f>
        <v/>
      </c>
      <c r="D52" s="19" t="n">
        <v>5694</v>
      </c>
      <c r="E52" s="18" t="n">
        <v>54.45727233</v>
      </c>
      <c r="F52" s="20" t="n">
        <v>0.71317082</v>
      </c>
      <c r="G52" s="18" t="n">
        <v>17.98474011</v>
      </c>
      <c r="H52" s="20" t="n">
        <v>0.58157047</v>
      </c>
      <c r="I52" s="18" t="n">
        <v>24.96458526</v>
      </c>
      <c r="J52" s="20" t="n">
        <v>0.62776279</v>
      </c>
      <c r="K52" s="18" t="n">
        <v>0</v>
      </c>
      <c r="L52" s="20" t="n">
        <v>0</v>
      </c>
      <c r="M52" s="18" t="s">
        <v>182</v>
      </c>
      <c r="N52" s="20" t="s">
        <v>182</v>
      </c>
      <c r="O52" s="18" t="n">
        <v>0</v>
      </c>
      <c r="P52" s="20" t="n">
        <v>0</v>
      </c>
      <c r="Q52" s="18" t="n">
        <v>0</v>
      </c>
      <c r="R52" s="20" t="n">
        <v>0</v>
      </c>
      <c r="S52" s="18" t="n">
        <v>2.5934023</v>
      </c>
      <c r="T52" s="20" t="n">
        <v>0.31611012</v>
      </c>
    </row>
    <row r="53" spans="1:20">
      <c r="A53" s="15" t="s">
        <v>228</v>
      </c>
      <c r="B53" s="17" t="n">
        <v>5571</v>
      </c>
      <c r="C53" s="18">
        <f>(0.0/B53*100)</f>
        <v/>
      </c>
      <c r="D53" s="19" t="n">
        <v>5571</v>
      </c>
      <c r="E53" s="18" t="n">
        <v>0</v>
      </c>
      <c r="F53" s="20" t="n">
        <v>0</v>
      </c>
      <c r="G53" s="18" t="n">
        <v>0</v>
      </c>
      <c r="H53" s="20" t="n">
        <v>0</v>
      </c>
      <c r="I53" s="18" t="n">
        <v>0</v>
      </c>
      <c r="J53" s="20" t="n">
        <v>0</v>
      </c>
      <c r="K53" s="18" t="n">
        <v>0</v>
      </c>
      <c r="L53" s="20" t="n">
        <v>0</v>
      </c>
      <c r="M53" s="18" t="s">
        <v>182</v>
      </c>
      <c r="N53" s="20" t="s">
        <v>182</v>
      </c>
      <c r="O53" s="18" t="n">
        <v>100</v>
      </c>
      <c r="P53" s="20" t="n">
        <v>0</v>
      </c>
      <c r="Q53" s="18" t="n">
        <v>0</v>
      </c>
      <c r="R53" s="20" t="n">
        <v>0</v>
      </c>
      <c r="S53" s="18" t="n">
        <v>0</v>
      </c>
      <c r="T53" s="20" t="n">
        <v>0</v>
      </c>
    </row>
    <row r="54" spans="1:20">
      <c r="A54" s="15" t="s">
        <v>229</v>
      </c>
      <c r="B54" s="17" t="n">
        <v>4740</v>
      </c>
      <c r="C54" s="18">
        <f>(429.0/B54*100)</f>
        <v/>
      </c>
      <c r="D54" s="19" t="n">
        <v>4311</v>
      </c>
      <c r="E54" s="18" t="n">
        <v>50.35041462</v>
      </c>
      <c r="F54" s="20" t="n">
        <v>1.18311181</v>
      </c>
      <c r="G54" s="18" t="n">
        <v>7.74673112</v>
      </c>
      <c r="H54" s="20" t="n">
        <v>0.50835047</v>
      </c>
      <c r="I54" s="18" t="n">
        <v>32.6792189</v>
      </c>
      <c r="J54" s="20" t="n">
        <v>1.03164946</v>
      </c>
      <c r="K54" s="18" t="n">
        <v>0</v>
      </c>
      <c r="L54" s="20" t="n">
        <v>0</v>
      </c>
      <c r="M54" s="18" t="s">
        <v>182</v>
      </c>
      <c r="N54" s="20" t="s">
        <v>182</v>
      </c>
      <c r="O54" s="18" t="n">
        <v>0</v>
      </c>
      <c r="P54" s="20" t="n">
        <v>0</v>
      </c>
      <c r="Q54" s="18" t="n">
        <v>0</v>
      </c>
      <c r="R54" s="20" t="n">
        <v>0</v>
      </c>
      <c r="S54" s="18" t="n">
        <v>9.223635359999999</v>
      </c>
      <c r="T54" s="20" t="n">
        <v>0.72924568</v>
      </c>
    </row>
    <row r="55" spans="1:20">
      <c r="A55" s="15" t="s">
        <v>230</v>
      </c>
      <c r="B55" s="17" t="n">
        <v>5316</v>
      </c>
      <c r="C55" s="18">
        <f>(0.0/B55*100)</f>
        <v/>
      </c>
      <c r="D55" s="19" t="n">
        <v>5316</v>
      </c>
      <c r="E55" s="18" t="n">
        <v>0</v>
      </c>
      <c r="F55" s="20" t="n">
        <v>0</v>
      </c>
      <c r="G55" s="18" t="n">
        <v>0</v>
      </c>
      <c r="H55" s="20" t="n">
        <v>0</v>
      </c>
      <c r="I55" s="18" t="n">
        <v>0</v>
      </c>
      <c r="J55" s="20" t="n">
        <v>0</v>
      </c>
      <c r="K55" s="18" t="n">
        <v>0</v>
      </c>
      <c r="L55" s="20" t="n">
        <v>0</v>
      </c>
      <c r="M55" s="18" t="s">
        <v>182</v>
      </c>
      <c r="N55" s="20" t="s">
        <v>182</v>
      </c>
      <c r="O55" s="18" t="n">
        <v>100</v>
      </c>
      <c r="P55" s="20" t="n">
        <v>0</v>
      </c>
      <c r="Q55" s="18" t="n">
        <v>0</v>
      </c>
      <c r="R55" s="20" t="n">
        <v>0</v>
      </c>
      <c r="S55" s="18" t="n">
        <v>0</v>
      </c>
      <c r="T55" s="20" t="n">
        <v>0</v>
      </c>
    </row>
    <row r="56" spans="1:20">
      <c r="A56" s="15" t="s">
        <v>231</v>
      </c>
      <c r="B56" s="17" t="n">
        <v>5359</v>
      </c>
      <c r="C56" s="18">
        <f>(79.0/B56*100)</f>
        <v/>
      </c>
      <c r="D56" s="19" t="n">
        <v>5280</v>
      </c>
      <c r="E56" s="18" t="n">
        <v>41.34608569</v>
      </c>
      <c r="F56" s="20" t="n">
        <v>0.86328696</v>
      </c>
      <c r="G56" s="18" t="n">
        <v>20.15610943</v>
      </c>
      <c r="H56" s="20" t="n">
        <v>0.77016662</v>
      </c>
      <c r="I56" s="18" t="n">
        <v>37.5452094</v>
      </c>
      <c r="J56" s="20" t="n">
        <v>0.7579031899999999</v>
      </c>
      <c r="K56" s="18" t="n">
        <v>0</v>
      </c>
      <c r="L56" s="20" t="n">
        <v>0</v>
      </c>
      <c r="M56" s="18" t="s">
        <v>182</v>
      </c>
      <c r="N56" s="20" t="s">
        <v>182</v>
      </c>
      <c r="O56" s="18" t="n">
        <v>0</v>
      </c>
      <c r="P56" s="20" t="n">
        <v>0</v>
      </c>
      <c r="Q56" s="18" t="n">
        <v>0</v>
      </c>
      <c r="R56" s="20" t="n">
        <v>0</v>
      </c>
      <c r="S56" s="18" t="n">
        <v>0.95259547</v>
      </c>
      <c r="T56" s="20" t="n">
        <v>0.24260412</v>
      </c>
    </row>
    <row r="57" spans="1:20">
      <c r="A57" s="15" t="s">
        <v>232</v>
      </c>
      <c r="B57" s="17" t="n">
        <v>6513</v>
      </c>
      <c r="C57" s="18">
        <f>(0.0/B57*100)</f>
        <v/>
      </c>
      <c r="D57" s="19" t="n">
        <v>6513</v>
      </c>
      <c r="E57" s="18" t="n">
        <v>0</v>
      </c>
      <c r="F57" s="20" t="n">
        <v>0</v>
      </c>
      <c r="G57" s="18" t="n">
        <v>0</v>
      </c>
      <c r="H57" s="20" t="n">
        <v>0</v>
      </c>
      <c r="I57" s="18" t="n">
        <v>0</v>
      </c>
      <c r="J57" s="20" t="n">
        <v>0</v>
      </c>
      <c r="K57" s="18" t="n">
        <v>0</v>
      </c>
      <c r="L57" s="20" t="n">
        <v>0</v>
      </c>
      <c r="M57" s="18" t="s">
        <v>182</v>
      </c>
      <c r="N57" s="20" t="s">
        <v>182</v>
      </c>
      <c r="O57" s="18" t="n">
        <v>100</v>
      </c>
      <c r="P57" s="20" t="n">
        <v>0</v>
      </c>
      <c r="Q57" s="18" t="n">
        <v>0</v>
      </c>
      <c r="R57" s="20" t="n">
        <v>0</v>
      </c>
      <c r="S57" s="18" t="n">
        <v>0</v>
      </c>
      <c r="T57" s="20" t="n">
        <v>0</v>
      </c>
    </row>
    <row r="58" spans="1:20">
      <c r="A58" s="15" t="s">
        <v>233</v>
      </c>
      <c r="B58" s="17" t="n">
        <v>7267</v>
      </c>
      <c r="C58" s="18">
        <f>(0.0/B58*100)</f>
        <v/>
      </c>
      <c r="D58" s="19" t="n">
        <v>7267</v>
      </c>
      <c r="E58" s="18" t="n">
        <v>0</v>
      </c>
      <c r="F58" s="20" t="n">
        <v>0</v>
      </c>
      <c r="G58" s="18" t="n">
        <v>0</v>
      </c>
      <c r="H58" s="20" t="n">
        <v>0</v>
      </c>
      <c r="I58" s="18" t="n">
        <v>0</v>
      </c>
      <c r="J58" s="20" t="n">
        <v>0</v>
      </c>
      <c r="K58" s="18" t="n">
        <v>0</v>
      </c>
      <c r="L58" s="20" t="n">
        <v>0</v>
      </c>
      <c r="M58" s="18" t="s">
        <v>182</v>
      </c>
      <c r="N58" s="20" t="s">
        <v>182</v>
      </c>
      <c r="O58" s="18" t="n">
        <v>100</v>
      </c>
      <c r="P58" s="20" t="n">
        <v>0</v>
      </c>
      <c r="Q58" s="18" t="n">
        <v>0</v>
      </c>
      <c r="R58" s="20" t="n">
        <v>0</v>
      </c>
      <c r="S58" s="18" t="n">
        <v>0</v>
      </c>
      <c r="T58" s="20" t="n">
        <v>0</v>
      </c>
    </row>
    <row r="59" spans="1:20">
      <c r="A59" s="15" t="s">
        <v>234</v>
      </c>
      <c r="B59" s="17" t="n">
        <v>4826</v>
      </c>
      <c r="C59" s="18">
        <f>(0.0/B59*100)</f>
        <v/>
      </c>
      <c r="D59" s="19" t="n">
        <v>4826</v>
      </c>
      <c r="E59" s="18" t="n">
        <v>0</v>
      </c>
      <c r="F59" s="20" t="n">
        <v>0</v>
      </c>
      <c r="G59" s="18" t="n">
        <v>0</v>
      </c>
      <c r="H59" s="20" t="n">
        <v>0</v>
      </c>
      <c r="I59" s="18" t="n">
        <v>0</v>
      </c>
      <c r="J59" s="20" t="n">
        <v>0</v>
      </c>
      <c r="K59" s="18" t="n">
        <v>0</v>
      </c>
      <c r="L59" s="20" t="n">
        <v>0</v>
      </c>
      <c r="M59" s="18" t="s">
        <v>182</v>
      </c>
      <c r="N59" s="20" t="s">
        <v>182</v>
      </c>
      <c r="O59" s="18" t="n">
        <v>100</v>
      </c>
      <c r="P59" s="20" t="n">
        <v>0</v>
      </c>
      <c r="Q59" s="18" t="n">
        <v>0</v>
      </c>
      <c r="R59" s="20" t="n">
        <v>0</v>
      </c>
      <c r="S59" s="18" t="n">
        <v>0</v>
      </c>
      <c r="T59" s="20" t="n">
        <v>0</v>
      </c>
    </row>
    <row r="60" spans="1:20">
      <c r="A60" s="15" t="s">
        <v>235</v>
      </c>
      <c r="B60" s="17" t="n">
        <v>4546</v>
      </c>
      <c r="C60" s="18">
        <f>(0.0/B60*100)</f>
        <v/>
      </c>
      <c r="D60" s="19" t="n">
        <v>4546</v>
      </c>
      <c r="E60" s="18" t="n">
        <v>0</v>
      </c>
      <c r="F60" s="20" t="n">
        <v>0</v>
      </c>
      <c r="G60" s="18" t="n">
        <v>0</v>
      </c>
      <c r="H60" s="20" t="n">
        <v>0</v>
      </c>
      <c r="I60" s="18" t="n">
        <v>0</v>
      </c>
      <c r="J60" s="20" t="n">
        <v>0</v>
      </c>
      <c r="K60" s="18" t="n">
        <v>0</v>
      </c>
      <c r="L60" s="20" t="n">
        <v>0</v>
      </c>
      <c r="M60" s="18" t="s">
        <v>182</v>
      </c>
      <c r="N60" s="20" t="s">
        <v>182</v>
      </c>
      <c r="O60" s="18" t="n">
        <v>100</v>
      </c>
      <c r="P60" s="20" t="n">
        <v>0</v>
      </c>
      <c r="Q60" s="18" t="n">
        <v>0</v>
      </c>
      <c r="R60" s="20" t="n">
        <v>0</v>
      </c>
      <c r="S60" s="18" t="n">
        <v>0</v>
      </c>
      <c r="T60" s="20" t="n">
        <v>0</v>
      </c>
    </row>
    <row r="61" spans="1:20">
      <c r="A61" s="15" t="s">
        <v>236</v>
      </c>
      <c r="B61" s="17" t="n">
        <v>6525</v>
      </c>
      <c r="C61" s="18">
        <f>(252.0/B61*100)</f>
        <v/>
      </c>
      <c r="D61" s="19" t="n">
        <v>6273</v>
      </c>
      <c r="E61" s="18" t="n">
        <v>50.68538971</v>
      </c>
      <c r="F61" s="20" t="n">
        <v>0.71958886</v>
      </c>
      <c r="G61" s="18" t="n">
        <v>18.71661348</v>
      </c>
      <c r="H61" s="20" t="n">
        <v>0.51824436</v>
      </c>
      <c r="I61" s="18" t="n">
        <v>27.44399421</v>
      </c>
      <c r="J61" s="20" t="n">
        <v>0.65865145</v>
      </c>
      <c r="K61" s="18" t="n">
        <v>0</v>
      </c>
      <c r="L61" s="20" t="n">
        <v>0</v>
      </c>
      <c r="M61" s="18" t="s">
        <v>182</v>
      </c>
      <c r="N61" s="20" t="s">
        <v>182</v>
      </c>
      <c r="O61" s="18" t="n">
        <v>0</v>
      </c>
      <c r="P61" s="20" t="n">
        <v>0</v>
      </c>
      <c r="Q61" s="18" t="n">
        <v>0</v>
      </c>
      <c r="R61" s="20" t="n">
        <v>0</v>
      </c>
      <c r="S61" s="18" t="n">
        <v>3.15400259</v>
      </c>
      <c r="T61" s="20" t="n">
        <v>0.54323786</v>
      </c>
    </row>
    <row r="62" spans="1:20">
      <c r="A62" s="15" t="s">
        <v>237</v>
      </c>
      <c r="B62" s="17" t="n">
        <v>4476</v>
      </c>
      <c r="C62" s="18">
        <f>(5.0/B62*100)</f>
        <v/>
      </c>
      <c r="D62" s="19" t="n">
        <v>4471</v>
      </c>
      <c r="E62" s="18" t="n">
        <v>45.39354309</v>
      </c>
      <c r="F62" s="20" t="n">
        <v>0.67020769</v>
      </c>
      <c r="G62" s="18" t="n">
        <v>17.73036031</v>
      </c>
      <c r="H62" s="20" t="n">
        <v>0.51488006</v>
      </c>
      <c r="I62" s="18" t="n">
        <v>36.58613393</v>
      </c>
      <c r="J62" s="20" t="n">
        <v>0.63145202</v>
      </c>
      <c r="K62" s="18" t="n">
        <v>0</v>
      </c>
      <c r="L62" s="20" t="n">
        <v>0</v>
      </c>
      <c r="M62" s="18" t="s">
        <v>182</v>
      </c>
      <c r="N62" s="20" t="s">
        <v>182</v>
      </c>
      <c r="O62" s="18" t="n">
        <v>0</v>
      </c>
      <c r="P62" s="20" t="n">
        <v>0</v>
      </c>
      <c r="Q62" s="18" t="n">
        <v>0</v>
      </c>
      <c r="R62" s="20" t="n">
        <v>0</v>
      </c>
      <c r="S62" s="18" t="n">
        <v>0.28996267</v>
      </c>
      <c r="T62" s="20" t="n">
        <v>0.08643457</v>
      </c>
    </row>
    <row r="63" spans="1:20">
      <c r="A63" s="15" t="s">
        <v>238</v>
      </c>
      <c r="B63" s="17" t="n">
        <v>5324</v>
      </c>
      <c r="C63" s="18">
        <f>(0.0/B63*100)</f>
        <v/>
      </c>
      <c r="D63" s="19" t="n">
        <v>5324</v>
      </c>
      <c r="E63" s="18" t="n">
        <v>0</v>
      </c>
      <c r="F63" s="20" t="n">
        <v>0</v>
      </c>
      <c r="G63" s="18" t="n">
        <v>0</v>
      </c>
      <c r="H63" s="20" t="n">
        <v>0</v>
      </c>
      <c r="I63" s="18" t="n">
        <v>0</v>
      </c>
      <c r="J63" s="20" t="n">
        <v>0</v>
      </c>
      <c r="K63" s="18" t="n">
        <v>0</v>
      </c>
      <c r="L63" s="20" t="n">
        <v>0</v>
      </c>
      <c r="M63" s="18" t="s">
        <v>182</v>
      </c>
      <c r="N63" s="20" t="s">
        <v>182</v>
      </c>
      <c r="O63" s="18" t="n">
        <v>100</v>
      </c>
      <c r="P63" s="20" t="n">
        <v>0</v>
      </c>
      <c r="Q63" s="18" t="n">
        <v>0</v>
      </c>
      <c r="R63" s="20" t="n">
        <v>0</v>
      </c>
      <c r="S63" s="18" t="n">
        <v>0</v>
      </c>
      <c r="T63" s="20" t="n">
        <v>0</v>
      </c>
    </row>
    <row r="64" spans="1:20">
      <c r="A64" s="15" t="s">
        <v>239</v>
      </c>
      <c r="B64" s="17" t="n">
        <v>3634</v>
      </c>
      <c r="C64" s="18">
        <f>(0.0/B64*100)</f>
        <v/>
      </c>
      <c r="D64" s="19" t="n">
        <v>3634</v>
      </c>
      <c r="E64" s="18" t="n">
        <v>0</v>
      </c>
      <c r="F64" s="20" t="n">
        <v>0</v>
      </c>
      <c r="G64" s="18" t="n">
        <v>0</v>
      </c>
      <c r="H64" s="20" t="n">
        <v>0</v>
      </c>
      <c r="I64" s="18" t="n">
        <v>0</v>
      </c>
      <c r="J64" s="20" t="n">
        <v>0</v>
      </c>
      <c r="K64" s="18" t="n">
        <v>0</v>
      </c>
      <c r="L64" s="20" t="n">
        <v>0</v>
      </c>
      <c r="M64" s="18" t="s">
        <v>182</v>
      </c>
      <c r="N64" s="20" t="s">
        <v>182</v>
      </c>
      <c r="O64" s="18" t="n">
        <v>100</v>
      </c>
      <c r="P64" s="20" t="n">
        <v>0</v>
      </c>
      <c r="Q64" s="18" t="n">
        <v>0</v>
      </c>
      <c r="R64" s="20" t="n">
        <v>0</v>
      </c>
      <c r="S64" s="18" t="n">
        <v>0</v>
      </c>
      <c r="T64" s="20" t="n">
        <v>0</v>
      </c>
    </row>
    <row r="65" spans="1:20">
      <c r="A65" s="15" t="s">
        <v>240</v>
      </c>
      <c r="B65" s="17" t="n">
        <v>5325</v>
      </c>
      <c r="C65" s="18">
        <f>(0.0/B65*100)</f>
        <v/>
      </c>
      <c r="D65" s="19" t="n">
        <v>5325</v>
      </c>
      <c r="E65" s="18" t="n">
        <v>0</v>
      </c>
      <c r="F65" s="20" t="n">
        <v>0</v>
      </c>
      <c r="G65" s="18" t="n">
        <v>0</v>
      </c>
      <c r="H65" s="20" t="n">
        <v>0</v>
      </c>
      <c r="I65" s="18" t="n">
        <v>0</v>
      </c>
      <c r="J65" s="20" t="n">
        <v>0</v>
      </c>
      <c r="K65" s="18" t="n">
        <v>0</v>
      </c>
      <c r="L65" s="20" t="n">
        <v>0</v>
      </c>
      <c r="M65" s="18" t="s">
        <v>182</v>
      </c>
      <c r="N65" s="20" t="s">
        <v>182</v>
      </c>
      <c r="O65" s="18" t="n">
        <v>100</v>
      </c>
      <c r="P65" s="20" t="n">
        <v>0</v>
      </c>
      <c r="Q65" s="18" t="n">
        <v>0</v>
      </c>
      <c r="R65" s="20" t="n">
        <v>0</v>
      </c>
      <c r="S65" s="18" t="n">
        <v>0</v>
      </c>
      <c r="T65" s="20" t="n">
        <v>0</v>
      </c>
    </row>
    <row r="66" spans="1:20">
      <c r="A66" s="15" t="s">
        <v>241</v>
      </c>
      <c r="B66" s="17" t="n">
        <v>5665</v>
      </c>
      <c r="C66" s="18">
        <f>(0.0/B66*100)</f>
        <v/>
      </c>
      <c r="D66" s="19" t="n">
        <v>5665</v>
      </c>
      <c r="E66" s="18" t="n">
        <v>0</v>
      </c>
      <c r="F66" s="20" t="n">
        <v>0</v>
      </c>
      <c r="G66" s="18" t="n">
        <v>0</v>
      </c>
      <c r="H66" s="20" t="n">
        <v>0</v>
      </c>
      <c r="I66" s="18" t="n">
        <v>0</v>
      </c>
      <c r="J66" s="20" t="n">
        <v>0</v>
      </c>
      <c r="K66" s="18" t="n">
        <v>0</v>
      </c>
      <c r="L66" s="20" t="n">
        <v>0</v>
      </c>
      <c r="M66" s="18" t="s">
        <v>182</v>
      </c>
      <c r="N66" s="20" t="s">
        <v>182</v>
      </c>
      <c r="O66" s="18" t="n">
        <v>100</v>
      </c>
      <c r="P66" s="20" t="n">
        <v>0</v>
      </c>
      <c r="Q66" s="18" t="n">
        <v>0</v>
      </c>
      <c r="R66" s="20" t="n">
        <v>0</v>
      </c>
      <c r="S66" s="18" t="n">
        <v>0</v>
      </c>
      <c r="T66" s="20" t="n">
        <v>0</v>
      </c>
    </row>
    <row r="67" spans="1:20">
      <c r="A67" s="15" t="s">
        <v>242</v>
      </c>
      <c r="B67" s="17" t="n">
        <v>6971</v>
      </c>
      <c r="C67" s="18">
        <f>(19.0/B67*100)</f>
        <v/>
      </c>
      <c r="D67" s="19" t="n">
        <v>6952</v>
      </c>
      <c r="E67" s="18" t="n">
        <v>52.56527299</v>
      </c>
      <c r="F67" s="20" t="n">
        <v>0.88806603</v>
      </c>
      <c r="G67" s="18" t="n">
        <v>10.03571905</v>
      </c>
      <c r="H67" s="20" t="n">
        <v>0.46259209</v>
      </c>
      <c r="I67" s="18" t="n">
        <v>35.85142102</v>
      </c>
      <c r="J67" s="20" t="n">
        <v>0.86535495</v>
      </c>
      <c r="K67" s="18" t="n">
        <v>0</v>
      </c>
      <c r="L67" s="20" t="n">
        <v>0</v>
      </c>
      <c r="M67" s="18" t="s">
        <v>182</v>
      </c>
      <c r="N67" s="20" t="s">
        <v>182</v>
      </c>
      <c r="O67" s="18" t="n">
        <v>0</v>
      </c>
      <c r="P67" s="20" t="n">
        <v>0</v>
      </c>
      <c r="Q67" s="18" t="n">
        <v>0</v>
      </c>
      <c r="R67" s="20" t="n">
        <v>0</v>
      </c>
      <c r="S67" s="18" t="n">
        <v>1.54758693</v>
      </c>
      <c r="T67" s="20" t="n">
        <v>0.20579743</v>
      </c>
    </row>
    <row r="68" spans="1:20">
      <c r="A68" s="15" t="s">
        <v>243</v>
      </c>
      <c r="B68" s="17" t="n">
        <v>12083</v>
      </c>
      <c r="C68" s="18">
        <f>(0.0/B68*100)</f>
        <v/>
      </c>
      <c r="D68" s="19" t="n">
        <v>12083</v>
      </c>
      <c r="E68" s="18" t="n">
        <v>0</v>
      </c>
      <c r="F68" s="20" t="n">
        <v>0</v>
      </c>
      <c r="G68" s="18" t="n">
        <v>0</v>
      </c>
      <c r="H68" s="20" t="n">
        <v>0</v>
      </c>
      <c r="I68" s="18" t="n">
        <v>0</v>
      </c>
      <c r="J68" s="20" t="n">
        <v>0</v>
      </c>
      <c r="K68" s="18" t="n">
        <v>0</v>
      </c>
      <c r="L68" s="20" t="n">
        <v>0</v>
      </c>
      <c r="M68" s="18" t="s">
        <v>182</v>
      </c>
      <c r="N68" s="20" t="s">
        <v>182</v>
      </c>
      <c r="O68" s="18" t="n">
        <v>100</v>
      </c>
      <c r="P68" s="20" t="n">
        <v>0</v>
      </c>
      <c r="Q68" s="18" t="n">
        <v>0</v>
      </c>
      <c r="R68" s="20" t="n">
        <v>0</v>
      </c>
      <c r="S68" s="18" t="n">
        <v>0</v>
      </c>
      <c r="T68" s="20" t="n">
        <v>0</v>
      </c>
    </row>
    <row r="69" spans="1:20">
      <c r="A69" s="15" t="s">
        <v>244</v>
      </c>
      <c r="B69" s="17" t="n">
        <v>4876</v>
      </c>
      <c r="C69" s="18">
        <f>(0.0/B69*100)</f>
        <v/>
      </c>
      <c r="D69" s="19" t="n">
        <v>4876</v>
      </c>
      <c r="E69" s="18" t="n">
        <v>0</v>
      </c>
      <c r="F69" s="20" t="n">
        <v>0</v>
      </c>
      <c r="G69" s="18" t="n">
        <v>0</v>
      </c>
      <c r="H69" s="20" t="n">
        <v>0</v>
      </c>
      <c r="I69" s="18" t="n">
        <v>0</v>
      </c>
      <c r="J69" s="20" t="n">
        <v>0</v>
      </c>
      <c r="K69" s="18" t="n">
        <v>0</v>
      </c>
      <c r="L69" s="20" t="n">
        <v>0</v>
      </c>
      <c r="M69" s="18" t="s">
        <v>182</v>
      </c>
      <c r="N69" s="20" t="s">
        <v>182</v>
      </c>
      <c r="O69" s="18" t="n">
        <v>100</v>
      </c>
      <c r="P69" s="20" t="n">
        <v>0</v>
      </c>
      <c r="Q69" s="18" t="n">
        <v>0</v>
      </c>
      <c r="R69" s="20" t="n">
        <v>0</v>
      </c>
      <c r="S69" s="18" t="n">
        <v>0</v>
      </c>
      <c r="T69" s="20" t="n">
        <v>0</v>
      </c>
    </row>
    <row r="70" spans="1:20">
      <c r="A70" s="15" t="s">
        <v>245</v>
      </c>
      <c r="B70" s="17" t="n">
        <v>6036</v>
      </c>
      <c r="C70" s="18">
        <f>(223.0/B70*100)</f>
        <v/>
      </c>
      <c r="D70" s="19" t="n">
        <v>5813</v>
      </c>
      <c r="E70" s="18" t="n">
        <v>57.51292016</v>
      </c>
      <c r="F70" s="20" t="n">
        <v>0.90025867</v>
      </c>
      <c r="G70" s="18" t="n">
        <v>12.28204705</v>
      </c>
      <c r="H70" s="20" t="n">
        <v>0.4919375</v>
      </c>
      <c r="I70" s="18" t="n">
        <v>26.64427071</v>
      </c>
      <c r="J70" s="20" t="n">
        <v>0.8099173</v>
      </c>
      <c r="K70" s="18" t="n">
        <v>0</v>
      </c>
      <c r="L70" s="20" t="n">
        <v>0</v>
      </c>
      <c r="M70" s="18" t="s">
        <v>182</v>
      </c>
      <c r="N70" s="20" t="s">
        <v>182</v>
      </c>
      <c r="O70" s="18" t="n">
        <v>0</v>
      </c>
      <c r="P70" s="20" t="n">
        <v>0</v>
      </c>
      <c r="Q70" s="18" t="n">
        <v>0</v>
      </c>
      <c r="R70" s="20" t="n">
        <v>0</v>
      </c>
      <c r="S70" s="18" t="n">
        <v>3.56076207</v>
      </c>
      <c r="T70" s="20" t="n">
        <v>0.42573629</v>
      </c>
    </row>
    <row r="71" spans="1:20">
      <c r="A71" s="15" t="s">
        <v>246</v>
      </c>
      <c r="B71" s="17" t="n">
        <v>6115</v>
      </c>
      <c r="C71" s="18">
        <f>(105.0/B71*100)</f>
        <v/>
      </c>
      <c r="D71" s="19" t="n">
        <v>6010</v>
      </c>
      <c r="E71" s="18" t="n">
        <v>41.99718498</v>
      </c>
      <c r="F71" s="20" t="n">
        <v>0.67797417</v>
      </c>
      <c r="G71" s="18" t="n">
        <v>21.06471132</v>
      </c>
      <c r="H71" s="20" t="n">
        <v>0.64721149</v>
      </c>
      <c r="I71" s="18" t="n">
        <v>36.07238115</v>
      </c>
      <c r="J71" s="20" t="n">
        <v>0.68161162</v>
      </c>
      <c r="K71" s="18" t="n">
        <v>0</v>
      </c>
      <c r="L71" s="20" t="n">
        <v>0</v>
      </c>
      <c r="M71" s="18" t="s">
        <v>182</v>
      </c>
      <c r="N71" s="20" t="s">
        <v>182</v>
      </c>
      <c r="O71" s="18" t="n">
        <v>0</v>
      </c>
      <c r="P71" s="20" t="n">
        <v>0</v>
      </c>
      <c r="Q71" s="18" t="n">
        <v>0</v>
      </c>
      <c r="R71" s="20" t="n">
        <v>0</v>
      </c>
      <c r="S71" s="18" t="n">
        <v>0.86572255</v>
      </c>
      <c r="T71" s="20" t="n">
        <v>0.09911427</v>
      </c>
    </row>
    <row r="72" spans="1:20">
      <c r="A72" s="15" t="s">
        <v>247</v>
      </c>
      <c r="B72" s="17" t="n">
        <v>7708</v>
      </c>
      <c r="C72" s="18">
        <f>(8.0/B72*100)</f>
        <v/>
      </c>
      <c r="D72" s="19" t="n">
        <v>7700</v>
      </c>
      <c r="E72" s="18" t="n">
        <v>59.70265627</v>
      </c>
      <c r="F72" s="20" t="n">
        <v>0.57485283</v>
      </c>
      <c r="G72" s="18" t="n">
        <v>16.80021726</v>
      </c>
      <c r="H72" s="20" t="n">
        <v>0.47189911</v>
      </c>
      <c r="I72" s="18" t="n">
        <v>23.28312373</v>
      </c>
      <c r="J72" s="20" t="n">
        <v>0.54314739</v>
      </c>
      <c r="K72" s="18" t="n">
        <v>0</v>
      </c>
      <c r="L72" s="20" t="n">
        <v>0</v>
      </c>
      <c r="M72" s="18" t="s">
        <v>182</v>
      </c>
      <c r="N72" s="20" t="s">
        <v>182</v>
      </c>
      <c r="O72" s="18" t="n">
        <v>0</v>
      </c>
      <c r="P72" s="20" t="n">
        <v>0</v>
      </c>
      <c r="Q72" s="18" t="n">
        <v>0</v>
      </c>
      <c r="R72" s="20" t="n">
        <v>0</v>
      </c>
      <c r="S72" s="18" t="n">
        <v>0.21400273</v>
      </c>
      <c r="T72" s="20" t="n">
        <v>0.05146643</v>
      </c>
    </row>
    <row r="73" spans="1:20">
      <c r="A73" s="15" t="s">
        <v>248</v>
      </c>
      <c r="B73" s="17" t="n">
        <v>8249</v>
      </c>
      <c r="C73" s="18">
        <f>(222.0/B73*100)</f>
        <v/>
      </c>
      <c r="D73" s="19" t="n">
        <v>8027</v>
      </c>
      <c r="E73" s="18" t="n">
        <v>44.8228363</v>
      </c>
      <c r="F73" s="20" t="n">
        <v>0.73169977</v>
      </c>
      <c r="G73" s="18" t="n">
        <v>11.11195073</v>
      </c>
      <c r="H73" s="20" t="n">
        <v>0.52725772</v>
      </c>
      <c r="I73" s="18" t="n">
        <v>42.90647135</v>
      </c>
      <c r="J73" s="20" t="n">
        <v>0.82063617</v>
      </c>
      <c r="K73" s="18" t="n">
        <v>0</v>
      </c>
      <c r="L73" s="20" t="n">
        <v>0</v>
      </c>
      <c r="M73" s="18" t="s">
        <v>182</v>
      </c>
      <c r="N73" s="20" t="s">
        <v>182</v>
      </c>
      <c r="O73" s="18" t="n">
        <v>0</v>
      </c>
      <c r="P73" s="20" t="n">
        <v>0</v>
      </c>
      <c r="Q73" s="18" t="n">
        <v>0</v>
      </c>
      <c r="R73" s="20" t="n">
        <v>0</v>
      </c>
      <c r="S73" s="18" t="n">
        <v>1.15874162</v>
      </c>
      <c r="T73" s="20" t="n">
        <v>0.14667887</v>
      </c>
    </row>
    <row r="74" spans="1:20">
      <c r="A74" s="15" t="s">
        <v>249</v>
      </c>
      <c r="B74" s="17" t="n">
        <v>4692</v>
      </c>
      <c r="C74" s="18">
        <f>(0.0/B74*100)</f>
        <v/>
      </c>
      <c r="D74" s="19" t="n">
        <v>4692</v>
      </c>
      <c r="E74" s="18" t="n">
        <v>0</v>
      </c>
      <c r="F74" s="20" t="n">
        <v>0</v>
      </c>
      <c r="G74" s="18" t="n">
        <v>0</v>
      </c>
      <c r="H74" s="20" t="n">
        <v>0</v>
      </c>
      <c r="I74" s="18" t="n">
        <v>0</v>
      </c>
      <c r="J74" s="20" t="n">
        <v>0</v>
      </c>
      <c r="K74" s="18" t="n">
        <v>0</v>
      </c>
      <c r="L74" s="20" t="n">
        <v>0</v>
      </c>
      <c r="M74" s="18" t="s">
        <v>182</v>
      </c>
      <c r="N74" s="20" t="s">
        <v>182</v>
      </c>
      <c r="O74" s="18" t="n">
        <v>100</v>
      </c>
      <c r="P74" s="20" t="n">
        <v>0</v>
      </c>
      <c r="Q74" s="18" t="n">
        <v>0</v>
      </c>
      <c r="R74" s="20" t="n">
        <v>0</v>
      </c>
      <c r="S74" s="18" t="n">
        <v>0</v>
      </c>
      <c r="T74" s="20" t="n">
        <v>0</v>
      </c>
    </row>
    <row r="75" spans="1:20">
      <c r="A75" s="15" t="s">
        <v>250</v>
      </c>
      <c r="B75" s="17" t="n">
        <v>5375</v>
      </c>
      <c r="C75" s="18">
        <f>(0.0/B75*100)</f>
        <v/>
      </c>
      <c r="D75" s="19" t="n">
        <v>5375</v>
      </c>
      <c r="E75" s="18" t="n">
        <v>0</v>
      </c>
      <c r="F75" s="20" t="n">
        <v>0</v>
      </c>
      <c r="G75" s="18" t="n">
        <v>0</v>
      </c>
      <c r="H75" s="20" t="n">
        <v>0</v>
      </c>
      <c r="I75" s="18" t="n">
        <v>0</v>
      </c>
      <c r="J75" s="20" t="n">
        <v>0</v>
      </c>
      <c r="K75" s="18" t="n">
        <v>0</v>
      </c>
      <c r="L75" s="20" t="n">
        <v>0</v>
      </c>
      <c r="M75" s="18" t="s">
        <v>182</v>
      </c>
      <c r="N75" s="20" t="s">
        <v>182</v>
      </c>
      <c r="O75" s="18" t="n">
        <v>100</v>
      </c>
      <c r="P75" s="20" t="n">
        <v>0</v>
      </c>
      <c r="Q75" s="18" t="n">
        <v>0</v>
      </c>
      <c r="R75" s="20" t="n">
        <v>0</v>
      </c>
      <c r="S75" s="18" t="n">
        <v>0</v>
      </c>
      <c r="T75" s="20" t="n">
        <v>0</v>
      </c>
    </row>
    <row r="76" spans="1:20">
      <c r="A76" s="15" t="s">
        <v>251</v>
      </c>
      <c r="B76" s="17" t="n">
        <v>14167</v>
      </c>
      <c r="C76" s="18">
        <f>(0.0/B76*100)</f>
        <v/>
      </c>
      <c r="D76" s="19" t="n">
        <v>14167</v>
      </c>
      <c r="E76" s="18" t="n">
        <v>0</v>
      </c>
      <c r="F76" s="20" t="n">
        <v>0</v>
      </c>
      <c r="G76" s="18" t="n">
        <v>0</v>
      </c>
      <c r="H76" s="20" t="n">
        <v>0</v>
      </c>
      <c r="I76" s="18" t="n">
        <v>0</v>
      </c>
      <c r="J76" s="20" t="n">
        <v>0</v>
      </c>
      <c r="K76" s="18" t="n">
        <v>0</v>
      </c>
      <c r="L76" s="20" t="n">
        <v>0</v>
      </c>
      <c r="M76" s="18" t="s">
        <v>182</v>
      </c>
      <c r="N76" s="20" t="s">
        <v>182</v>
      </c>
      <c r="O76" s="18" t="n">
        <v>100</v>
      </c>
      <c r="P76" s="20" t="n">
        <v>0</v>
      </c>
      <c r="Q76" s="18" t="n">
        <v>0</v>
      </c>
      <c r="R76" s="20" t="n">
        <v>0</v>
      </c>
      <c r="S76" s="18" t="n">
        <v>0</v>
      </c>
      <c r="T76" s="20" t="n">
        <v>0</v>
      </c>
    </row>
    <row r="77" spans="1:20">
      <c r="A77" s="15" t="s">
        <v>252</v>
      </c>
      <c r="B77" s="17" t="n">
        <v>6062</v>
      </c>
      <c r="C77" s="18">
        <f>(266.0/B77*100)</f>
        <v/>
      </c>
      <c r="D77" s="19" t="n">
        <v>5796</v>
      </c>
      <c r="E77" s="18" t="n">
        <v>56.36055431</v>
      </c>
      <c r="F77" s="20" t="n">
        <v>0.74372333</v>
      </c>
      <c r="G77" s="18" t="n">
        <v>12.19341298</v>
      </c>
      <c r="H77" s="20" t="n">
        <v>0.42198933</v>
      </c>
      <c r="I77" s="18" t="n">
        <v>21.8929969</v>
      </c>
      <c r="J77" s="20" t="n">
        <v>0.66375388</v>
      </c>
      <c r="K77" s="18" t="n">
        <v>0</v>
      </c>
      <c r="L77" s="20" t="n">
        <v>0</v>
      </c>
      <c r="M77" s="18" t="s">
        <v>182</v>
      </c>
      <c r="N77" s="20" t="s">
        <v>182</v>
      </c>
      <c r="O77" s="18" t="n">
        <v>0</v>
      </c>
      <c r="P77" s="20" t="n">
        <v>0</v>
      </c>
      <c r="Q77" s="18" t="n">
        <v>0</v>
      </c>
      <c r="R77" s="20" t="n">
        <v>0</v>
      </c>
      <c r="S77" s="18" t="n">
        <v>9.5530358</v>
      </c>
      <c r="T77" s="20" t="n">
        <v>0.6516395</v>
      </c>
    </row>
    <row r="78" spans="1:20">
      <c r="A78" s="15" t="s">
        <v>253</v>
      </c>
      <c r="B78" s="17" t="n">
        <v>5826</v>
      </c>
      <c r="C78" s="18">
        <f>(0.0/B78*100)</f>
        <v/>
      </c>
      <c r="D78" s="19" t="n">
        <v>5826</v>
      </c>
      <c r="E78" s="18" t="n">
        <v>0</v>
      </c>
      <c r="F78" s="20" t="n">
        <v>0</v>
      </c>
      <c r="G78" s="18" t="n">
        <v>0</v>
      </c>
      <c r="H78" s="20" t="n">
        <v>0</v>
      </c>
      <c r="I78" s="18" t="n">
        <v>0</v>
      </c>
      <c r="J78" s="20" t="n">
        <v>0</v>
      </c>
      <c r="K78" s="18" t="n">
        <v>0</v>
      </c>
      <c r="L78" s="20" t="n">
        <v>0</v>
      </c>
      <c r="M78" s="18" t="s">
        <v>182</v>
      </c>
      <c r="N78" s="20" t="s">
        <v>182</v>
      </c>
      <c r="O78" s="18" t="n">
        <v>100</v>
      </c>
      <c r="P78" s="20" t="n">
        <v>0</v>
      </c>
      <c r="Q78" s="18" t="n">
        <v>0</v>
      </c>
      <c r="R78" s="20" t="n">
        <v>0</v>
      </c>
      <c r="S78" s="18" t="n">
        <v>0</v>
      </c>
      <c r="T78" s="20" t="n">
        <v>0</v>
      </c>
    </row>
    <row customHeight="1" ht="25" r="79" spans="1:20">
      <c r="A79" s="15" t="s">
        <v>254</v>
      </c>
      <c r="B79" s="17" t="n">
        <v>1657</v>
      </c>
      <c r="C79" s="18">
        <f>(0.0/B79*100)</f>
        <v/>
      </c>
      <c r="D79" s="19" t="n">
        <v>1657</v>
      </c>
      <c r="E79" s="18" t="n">
        <v>0</v>
      </c>
      <c r="F79" s="20" t="n">
        <v>0</v>
      </c>
      <c r="G79" s="18" t="n">
        <v>0</v>
      </c>
      <c r="H79" s="20" t="n">
        <v>0</v>
      </c>
      <c r="I79" s="18" t="n">
        <v>0</v>
      </c>
      <c r="J79" s="20" t="n">
        <v>0</v>
      </c>
      <c r="K79" s="18" t="n">
        <v>0</v>
      </c>
      <c r="L79" s="20" t="n">
        <v>0</v>
      </c>
      <c r="M79" s="18" t="s">
        <v>182</v>
      </c>
      <c r="N79" s="20" t="s">
        <v>182</v>
      </c>
      <c r="O79" s="18" t="n">
        <v>100</v>
      </c>
      <c r="P79" s="20" t="n">
        <v>0</v>
      </c>
      <c r="Q79" s="18" t="n">
        <v>0</v>
      </c>
      <c r="R79" s="20" t="n">
        <v>0</v>
      </c>
      <c r="S79" s="18" t="n">
        <v>0</v>
      </c>
      <c r="T79" s="20" t="n">
        <v>0</v>
      </c>
    </row>
    <row r="80" spans="1:20">
      <c r="A80" s="15" t="s">
        <v>255</v>
      </c>
      <c r="B80" s="17" t="n">
        <v>7841</v>
      </c>
      <c r="C80" s="18">
        <f>(0.0/B80*100)</f>
        <v/>
      </c>
      <c r="D80" s="19" t="n">
        <v>7841</v>
      </c>
      <c r="E80" s="18" t="n">
        <v>0</v>
      </c>
      <c r="F80" s="20" t="n">
        <v>0</v>
      </c>
      <c r="G80" s="18" t="n">
        <v>0</v>
      </c>
      <c r="H80" s="20" t="n">
        <v>0</v>
      </c>
      <c r="I80" s="18" t="n">
        <v>0</v>
      </c>
      <c r="J80" s="20" t="n">
        <v>0</v>
      </c>
      <c r="K80" s="18" t="n">
        <v>0</v>
      </c>
      <c r="L80" s="20" t="n">
        <v>0</v>
      </c>
      <c r="M80" s="18" t="s">
        <v>182</v>
      </c>
      <c r="N80" s="20" t="s">
        <v>182</v>
      </c>
      <c r="O80" s="18" t="n">
        <v>100</v>
      </c>
      <c r="P80" s="20" t="n">
        <v>0</v>
      </c>
      <c r="Q80" s="18" t="n">
        <v>0</v>
      </c>
      <c r="R80" s="20" t="n">
        <v>0</v>
      </c>
      <c r="S80" s="18" t="n">
        <v>0</v>
      </c>
      <c r="T80" s="20" t="n">
        <v>0</v>
      </c>
    </row>
    <row r="81" spans="1:20">
      <c r="A81" s="21" t="s">
        <v>256</v>
      </c>
      <c r="B81" s="17" t="n">
        <v>8861</v>
      </c>
      <c r="C81" s="18">
        <f>(0.0/B81*100)</f>
        <v/>
      </c>
      <c r="D81" s="19" t="n">
        <v>8861</v>
      </c>
      <c r="E81" s="18" t="n">
        <v>0</v>
      </c>
      <c r="F81" s="20" t="n">
        <v>0</v>
      </c>
      <c r="G81" s="18" t="n">
        <v>0</v>
      </c>
      <c r="H81" s="20" t="n">
        <v>0</v>
      </c>
      <c r="I81" s="18" t="n">
        <v>0</v>
      </c>
      <c r="J81" s="20" t="n">
        <v>0</v>
      </c>
      <c r="K81" s="18" t="n">
        <v>0</v>
      </c>
      <c r="L81" s="20" t="n">
        <v>0</v>
      </c>
      <c r="M81" s="18" t="s">
        <v>182</v>
      </c>
      <c r="N81" s="20" t="s">
        <v>182</v>
      </c>
      <c r="O81" s="18" t="n">
        <v>100</v>
      </c>
      <c r="P81" s="20" t="n">
        <v>0</v>
      </c>
      <c r="Q81" s="18" t="n">
        <v>0</v>
      </c>
      <c r="R81" s="20" t="n">
        <v>0</v>
      </c>
      <c r="S81" s="18" t="n">
        <v>0</v>
      </c>
      <c r="T81" s="20" t="n">
        <v>0</v>
      </c>
    </row>
    <row r="82" spans="1:20">
      <c r="A82" s="22" t="n"/>
      <c r="B82" s="22" t="s">
        <v>257</v>
      </c>
      <c r="C82" s="22" t="s">
        <v>257</v>
      </c>
      <c r="D82" s="22" t="s">
        <v>257</v>
      </c>
      <c r="E82" s="22" t="s">
        <v>257</v>
      </c>
      <c r="F82" s="22" t="s">
        <v>257</v>
      </c>
      <c r="G82" s="22" t="s">
        <v>257</v>
      </c>
      <c r="H82" s="22" t="s">
        <v>257</v>
      </c>
      <c r="I82" s="22" t="s">
        <v>257</v>
      </c>
      <c r="J82" s="22" t="s">
        <v>257</v>
      </c>
      <c r="K82" s="22" t="s">
        <v>257</v>
      </c>
      <c r="L82" s="22" t="s">
        <v>257</v>
      </c>
      <c r="M82" s="22" t="s">
        <v>257</v>
      </c>
      <c r="N82" s="22" t="s">
        <v>257</v>
      </c>
      <c r="O82" s="22" t="s">
        <v>257</v>
      </c>
      <c r="P82" s="22" t="s">
        <v>257</v>
      </c>
      <c r="Q82" s="22" t="s">
        <v>257</v>
      </c>
      <c r="R82" s="22" t="s">
        <v>257</v>
      </c>
      <c r="S82" s="22" t="s">
        <v>257</v>
      </c>
      <c r="T82" s="22" t="s">
        <v>257</v>
      </c>
    </row>
    <row r="83" spans="1:20">
      <c r="A83" s="3" t="s">
        <v>258</v>
      </c>
    </row>
    <row r="84" spans="1:20">
      <c r="A84" s="23" t="s">
        <v>259</v>
      </c>
    </row>
    <row r="85" spans="1:20">
      <c r="A85" s="23" t="s">
        <v>260</v>
      </c>
    </row>
    <row customHeight="1" ht="30" r="86" spans="1:20">
      <c r="A86" s="23" t="s">
        <v>261</v>
      </c>
    </row>
    <row customHeight="1" ht="30" r="87" spans="1:20">
      <c r="A87" s="23" t="s">
        <v>257</v>
      </c>
    </row>
    <row customHeight="1" ht="30" r="88" spans="1:20">
      <c r="A88" s="23" t="s">
        <v>262</v>
      </c>
    </row>
    <row customHeight="1" ht="30" r="89" spans="1:20">
      <c r="A89" s="23" t="s">
        <v>263</v>
      </c>
    </row>
    <row customHeight="1" ht="30" r="90" spans="1:20">
      <c r="A90" s="23" t="s">
        <v>264</v>
      </c>
    </row>
    <row customHeight="1" ht="30" r="91" spans="1:20">
      <c r="A91" s="23" t="s">
        <v>265</v>
      </c>
    </row>
    <row customHeight="1" ht="30" r="92" spans="1:20">
      <c r="A92" s="23" t="s">
        <v>266</v>
      </c>
    </row>
    <row customHeight="1" ht="30" r="93" spans="1:20">
      <c r="A93" s="23" t="s">
        <v>267</v>
      </c>
    </row>
    <row customHeight="1" ht="30" r="94" spans="1:20">
      <c r="A94" s="23" t="s">
        <v>268</v>
      </c>
    </row>
    <row customHeight="1" ht="30" r="95" spans="1:20">
      <c r="A95" s="23" t="s">
        <v>269</v>
      </c>
    </row>
    <row customHeight="1" ht="30" r="96" spans="1:20">
      <c r="A96" s="23" t="s">
        <v>270</v>
      </c>
    </row>
  </sheetData>
  <mergeCells count="23">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s>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82</vt:i4>
      </vt:variant>
    </vt:vector>
  </ns0:HeadingPairs>
  <ns0:TitlesOfParts>
    <vt:vector xmlns:vt="http://schemas.openxmlformats.org/officeDocument/2006/docPropsVTypes" baseType="lpstr" size="82">
      <vt:lpstr>Table of Contents</vt:lpstr>
      <vt:lpstr>IC001Q01TA</vt:lpstr>
      <vt:lpstr>IC001Q02TA</vt:lpstr>
      <vt:lpstr>IC001Q03TA</vt:lpstr>
      <vt:lpstr>IC001Q04TA</vt:lpstr>
      <vt:lpstr>IC001Q05TA</vt:lpstr>
      <vt:lpstr>IC001Q06TA</vt:lpstr>
      <vt:lpstr>IC001Q07TA</vt:lpstr>
      <vt:lpstr>IC001Q08TA</vt:lpstr>
      <vt:lpstr>IC001Q09TA</vt:lpstr>
      <vt:lpstr>IC001Q10TA</vt:lpstr>
      <vt:lpstr>IC001Q11TA</vt:lpstr>
      <vt:lpstr>IC009Q01TA</vt:lpstr>
      <vt:lpstr>IC009Q02TA</vt:lpstr>
      <vt:lpstr>IC009Q03TA</vt:lpstr>
      <vt:lpstr>IC009Q05NA</vt:lpstr>
      <vt:lpstr>IC009Q06NA</vt:lpstr>
      <vt:lpstr>IC009Q07NA</vt:lpstr>
      <vt:lpstr>IC009Q08TA</vt:lpstr>
      <vt:lpstr>IC009Q09TA</vt:lpstr>
      <vt:lpstr>IC009Q10NA</vt:lpstr>
      <vt:lpstr>IC009Q11NA</vt:lpstr>
      <vt:lpstr>IC002Q01NA</vt:lpstr>
      <vt:lpstr>IC003Q01TA</vt:lpstr>
      <vt:lpstr>IC004Q01TA</vt:lpstr>
      <vt:lpstr>IC005Q01TA</vt:lpstr>
      <vt:lpstr>IC006Q01TA</vt:lpstr>
      <vt:lpstr>IC007Q01TA</vt:lpstr>
      <vt:lpstr>IC008Q01TA</vt:lpstr>
      <vt:lpstr>IC008Q02TA</vt:lpstr>
      <vt:lpstr>IC008Q03TA</vt:lpstr>
      <vt:lpstr>IC008Q04TA</vt:lpstr>
      <vt:lpstr>IC008Q05TA</vt:lpstr>
      <vt:lpstr>IC008Q07NA</vt:lpstr>
      <vt:lpstr>IC008Q08TA</vt:lpstr>
      <vt:lpstr>IC008Q09TA</vt:lpstr>
      <vt:lpstr>IC008Q10TA</vt:lpstr>
      <vt:lpstr>IC008Q11TA</vt:lpstr>
      <vt:lpstr>IC008Q12TA</vt:lpstr>
      <vt:lpstr>IC008Q13NA</vt:lpstr>
      <vt:lpstr>IC010Q01TA</vt:lpstr>
      <vt:lpstr>IC010Q02NA</vt:lpstr>
      <vt:lpstr>IC010Q03TA</vt:lpstr>
      <vt:lpstr>IC010Q04TA</vt:lpstr>
      <vt:lpstr>IC010Q05NA</vt:lpstr>
      <vt:lpstr>IC010Q06NA</vt:lpstr>
      <vt:lpstr>IC010Q07TA</vt:lpstr>
      <vt:lpstr>IC010Q08TA</vt:lpstr>
      <vt:lpstr>IC010Q09NA</vt:lpstr>
      <vt:lpstr>IC010Q10NA</vt:lpstr>
      <vt:lpstr>IC010Q11NA</vt:lpstr>
      <vt:lpstr>IC010Q12NA</vt:lpstr>
      <vt:lpstr>IC011Q01TA</vt:lpstr>
      <vt:lpstr>IC011Q02TA</vt:lpstr>
      <vt:lpstr>IC011Q03TA</vt:lpstr>
      <vt:lpstr>IC011Q04TA</vt:lpstr>
      <vt:lpstr>IC011Q05TA</vt:lpstr>
      <vt:lpstr>IC011Q06TA</vt:lpstr>
      <vt:lpstr>IC011Q07TA</vt:lpstr>
      <vt:lpstr>IC011Q08TA</vt:lpstr>
      <vt:lpstr>IC011Q09TA</vt:lpstr>
      <vt:lpstr>IC013Q01NA</vt:lpstr>
      <vt:lpstr>IC013Q04NA</vt:lpstr>
      <vt:lpstr>IC013Q05NA</vt:lpstr>
      <vt:lpstr>IC013Q11NA</vt:lpstr>
      <vt:lpstr>IC013Q12NA</vt:lpstr>
      <vt:lpstr>IC013Q13NA</vt:lpstr>
      <vt:lpstr>IC014Q03NA</vt:lpstr>
      <vt:lpstr>IC014Q04NA</vt:lpstr>
      <vt:lpstr>IC014Q06NA</vt:lpstr>
      <vt:lpstr>IC014Q08NA</vt:lpstr>
      <vt:lpstr>IC014Q09NA</vt:lpstr>
      <vt:lpstr>IC015Q02NA</vt:lpstr>
      <vt:lpstr>IC015Q03NA</vt:lpstr>
      <vt:lpstr>IC015Q05NA</vt:lpstr>
      <vt:lpstr>IC015Q07NA</vt:lpstr>
      <vt:lpstr>IC015Q09NA</vt:lpstr>
      <vt:lpstr>IC016Q01NA</vt:lpstr>
      <vt:lpstr>IC016Q02NA</vt:lpstr>
      <vt:lpstr>IC016Q04NA</vt:lpstr>
      <vt:lpstr>IC016Q05NA</vt:lpstr>
      <vt:lpstr>IC016Q07NA</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2016-11-30T10:15:55Z</dcterms:created>
  <dcterms:modified xmlns:dcterms="http://purl.org/dc/terms/" xmlns:xsi="http://www.w3.org/2001/XMLSchema-instance" xsi:type="dcterms:W3CDTF">2016-11-30T10:15:55Z</dcterms:modified>
  <cp:lastModifiedBy/>
  <cp:category/>
  <cp:contentStatus/>
  <cp:version/>
  <cp:revision/>
  <cp:keywords/>
</cp:coreProperties>
</file>