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kiba\Documents\1.MASTER MSI\Projets Data Analyst\Coffe\"/>
    </mc:Choice>
  </mc:AlternateContent>
  <xr:revisionPtr revIDLastSave="0" documentId="13_ncr:1_{3DE0087B-2E92-4970-9E01-37C356C9B3F6}" xr6:coauthVersionLast="47" xr6:coauthVersionMax="47" xr10:uidLastSave="{00000000-0000-0000-0000-000000000000}"/>
  <bookViews>
    <workbookView xWindow="-120" yWindow="-120" windowWidth="38640" windowHeight="21120" activeTab="3" xr2:uid="{00000000-000D-0000-FFFF-FFFF00000000}"/>
  </bookViews>
  <sheets>
    <sheet name="TotalSales" sheetId="18" r:id="rId1"/>
    <sheet name="Country BarChart" sheetId="19" r:id="rId2"/>
    <sheet name="Top5 Customers" sheetId="21" r:id="rId3"/>
    <sheet name="DashBoard"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9"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 i="17" l="1" a="1"/>
  <c r="H2" i="17"/>
  <c r="H3" i="17" a="1"/>
  <c r="H3" i="17" s="1"/>
  <c r="H4" i="17" a="1"/>
  <c r="H4" i="17" s="1"/>
  <c r="H5" i="17" a="1"/>
  <c r="H5" i="17" s="1"/>
  <c r="H6" i="17" a="1"/>
  <c r="H6" i="17" s="1"/>
  <c r="H7" i="17" a="1"/>
  <c r="H7" i="17" s="1"/>
  <c r="H8" i="17" a="1"/>
  <c r="H8" i="17" s="1"/>
  <c r="H9" i="17" a="1"/>
  <c r="H9" i="17" s="1"/>
  <c r="H10" i="17" a="1"/>
  <c r="H10" i="17"/>
  <c r="H11" i="17" a="1"/>
  <c r="H11" i="17" s="1"/>
  <c r="H12" i="17" a="1"/>
  <c r="H12" i="17" s="1"/>
  <c r="H13" i="17" a="1"/>
  <c r="H13" i="17" s="1"/>
  <c r="H14" i="17" a="1"/>
  <c r="H14" i="17" s="1"/>
  <c r="H15" i="17" a="1"/>
  <c r="H15" i="17"/>
  <c r="H16" i="17" a="1"/>
  <c r="H16" i="17" s="1"/>
  <c r="H17" i="17" a="1"/>
  <c r="H17" i="17" s="1"/>
  <c r="H18" i="17" a="1"/>
  <c r="H18" i="17"/>
  <c r="H19" i="17" a="1"/>
  <c r="H19" i="17" s="1"/>
  <c r="H20" i="17" a="1"/>
  <c r="H20" i="17" s="1"/>
  <c r="H21" i="17" a="1"/>
  <c r="H21" i="17" s="1"/>
  <c r="H22" i="17" a="1"/>
  <c r="H22" i="17" s="1"/>
  <c r="H23" i="17" a="1"/>
  <c r="H23" i="17"/>
  <c r="H24" i="17" a="1"/>
  <c r="H24" i="17" s="1"/>
  <c r="H25" i="17" a="1"/>
  <c r="H25" i="17" s="1"/>
  <c r="H26" i="17" a="1"/>
  <c r="H26" i="17"/>
  <c r="H27" i="17" a="1"/>
  <c r="H27" i="17" s="1"/>
  <c r="H28" i="17" a="1"/>
  <c r="H28" i="17" s="1"/>
  <c r="H29" i="17" a="1"/>
  <c r="H29" i="17" s="1"/>
  <c r="H30" i="17" a="1"/>
  <c r="H30" i="17" s="1"/>
  <c r="H31" i="17" a="1"/>
  <c r="H31" i="17"/>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c r="H143" i="17" a="1"/>
  <c r="H143" i="17" s="1"/>
  <c r="H144" i="17" a="1"/>
  <c r="H144" i="17" s="1"/>
  <c r="H145" i="17" a="1"/>
  <c r="H145" i="17" s="1"/>
  <c r="H146" i="17" a="1"/>
  <c r="H146" i="17" s="1"/>
  <c r="H147" i="17" a="1"/>
  <c r="H147" i="17"/>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c r="H159" i="17" a="1"/>
  <c r="H159" i="17" s="1"/>
  <c r="H160" i="17" a="1"/>
  <c r="H160" i="17" s="1"/>
  <c r="H161" i="17" a="1"/>
  <c r="H161" i="17" s="1"/>
  <c r="H162" i="17" a="1"/>
  <c r="H162" i="17" s="1"/>
  <c r="H163" i="17" a="1"/>
  <c r="H163" i="17"/>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c r="H175" i="17" a="1"/>
  <c r="H175" i="17" s="1"/>
  <c r="H176" i="17" a="1"/>
  <c r="H176" i="17" s="1"/>
  <c r="H177" i="17" a="1"/>
  <c r="H177" i="17" s="1"/>
  <c r="H178" i="17" a="1"/>
  <c r="H178" i="17" s="1"/>
  <c r="H179" i="17" a="1"/>
  <c r="H179" i="17"/>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c r="H191" i="17" a="1"/>
  <c r="H191" i="17" s="1"/>
  <c r="H192" i="17" a="1"/>
  <c r="H192" i="17" s="1"/>
  <c r="H193" i="17" a="1"/>
  <c r="H193" i="17" s="1"/>
  <c r="H194" i="17" a="1"/>
  <c r="H194" i="17" s="1"/>
  <c r="H195" i="17" a="1"/>
  <c r="H195" i="17"/>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c r="H207" i="17" a="1"/>
  <c r="H207" i="17" s="1"/>
  <c r="H208" i="17" a="1"/>
  <c r="H208" i="17" s="1"/>
  <c r="H209" i="17" a="1"/>
  <c r="H209" i="17" s="1"/>
  <c r="H210" i="17" a="1"/>
  <c r="H210" i="17" s="1"/>
  <c r="H211" i="17" a="1"/>
  <c r="H211" i="17"/>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c r="H223" i="17" a="1"/>
  <c r="H223" i="17" s="1"/>
  <c r="H224" i="17" a="1"/>
  <c r="H224" i="17" s="1"/>
  <c r="H225" i="17" a="1"/>
  <c r="H225" i="17" s="1"/>
  <c r="H226" i="17" a="1"/>
  <c r="H226" i="17" s="1"/>
  <c r="H227" i="17" a="1"/>
  <c r="H227" i="17"/>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c r="H239" i="17" a="1"/>
  <c r="H239" i="17" s="1"/>
  <c r="H240" i="17" a="1"/>
  <c r="H240" i="17" s="1"/>
  <c r="H241" i="17" a="1"/>
  <c r="H241" i="17" s="1"/>
  <c r="H242" i="17" a="1"/>
  <c r="H242" i="17" s="1"/>
  <c r="H243" i="17" a="1"/>
  <c r="H243" i="17"/>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c r="H255" i="17" a="1"/>
  <c r="H255" i="17" s="1"/>
  <c r="H256" i="17" a="1"/>
  <c r="H256" i="17" s="1"/>
  <c r="H257" i="17" a="1"/>
  <c r="H257" i="17" s="1"/>
  <c r="H258" i="17" a="1"/>
  <c r="H258" i="17" s="1"/>
  <c r="H259" i="17" a="1"/>
  <c r="H259" i="17"/>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c r="H271" i="17" a="1"/>
  <c r="H271" i="17" s="1"/>
  <c r="H272" i="17" a="1"/>
  <c r="H272" i="17" s="1"/>
  <c r="H273" i="17" a="1"/>
  <c r="H273" i="17" s="1"/>
  <c r="H274" i="17" a="1"/>
  <c r="H274" i="17" s="1"/>
  <c r="H275" i="17" a="1"/>
  <c r="H275" i="17"/>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c r="H287" i="17" a="1"/>
  <c r="H287" i="17" s="1"/>
  <c r="H288" i="17" a="1"/>
  <c r="H288" i="17" s="1"/>
  <c r="H289" i="17" a="1"/>
  <c r="H289" i="17" s="1"/>
  <c r="H290" i="17" a="1"/>
  <c r="H290" i="17" s="1"/>
  <c r="H291" i="17" a="1"/>
  <c r="H291" i="17"/>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c r="H303" i="17" a="1"/>
  <c r="H303" i="17" s="1"/>
  <c r="H304" i="17" a="1"/>
  <c r="H304" i="17" s="1"/>
  <c r="H305" i="17" a="1"/>
  <c r="H305" i="17" s="1"/>
  <c r="H306" i="17" a="1"/>
  <c r="H306" i="17" s="1"/>
  <c r="H307" i="17" a="1"/>
  <c r="H307" i="17"/>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c r="H320" i="17" a="1"/>
  <c r="H320" i="17"/>
  <c r="H321" i="17" a="1"/>
  <c r="H321" i="17" s="1"/>
  <c r="H322" i="17" a="1"/>
  <c r="H322" i="17"/>
  <c r="H323" i="17" a="1"/>
  <c r="H323" i="17" s="1"/>
  <c r="H324" i="17" a="1"/>
  <c r="H324" i="17" s="1"/>
  <c r="H325" i="17" a="1"/>
  <c r="H325" i="17" s="1"/>
  <c r="H326" i="17" a="1"/>
  <c r="H326" i="17"/>
  <c r="H327" i="17" a="1"/>
  <c r="H327" i="17" s="1"/>
  <c r="H328" i="17" a="1"/>
  <c r="H328" i="17"/>
  <c r="H329" i="17" a="1"/>
  <c r="H329" i="17" s="1"/>
  <c r="H330" i="17" a="1"/>
  <c r="H330" i="17" s="1"/>
  <c r="H331" i="17" a="1"/>
  <c r="H331" i="17"/>
  <c r="H332" i="17" a="1"/>
  <c r="H332" i="17" s="1"/>
  <c r="H333" i="17" a="1"/>
  <c r="H333" i="17" s="1"/>
  <c r="H334" i="17" a="1"/>
  <c r="H334" i="17"/>
  <c r="H335" i="17" a="1"/>
  <c r="H335" i="17"/>
  <c r="H336" i="17" a="1"/>
  <c r="H336" i="17" s="1"/>
  <c r="H337" i="17" a="1"/>
  <c r="H337" i="17" s="1"/>
  <c r="H338" i="17" a="1"/>
  <c r="H338" i="17" s="1"/>
  <c r="H339" i="17" a="1"/>
  <c r="H339" i="17" s="1"/>
  <c r="H340" i="17" a="1"/>
  <c r="H340" i="17"/>
  <c r="H341" i="17" a="1"/>
  <c r="H341" i="17" s="1"/>
  <c r="H342" i="17" a="1"/>
  <c r="H342" i="17"/>
  <c r="H343" i="17" a="1"/>
  <c r="H343" i="17"/>
  <c r="H344" i="17" a="1"/>
  <c r="H344" i="17"/>
  <c r="H345" i="17" a="1"/>
  <c r="H345" i="17" s="1"/>
  <c r="H346" i="17" a="1"/>
  <c r="H346" i="17"/>
  <c r="H347" i="17" a="1"/>
  <c r="H347" i="17"/>
  <c r="H348" i="17" a="1"/>
  <c r="H348" i="17"/>
  <c r="H349" i="17" a="1"/>
  <c r="H349" i="17" s="1"/>
  <c r="H350" i="17" a="1"/>
  <c r="H350" i="17"/>
  <c r="H351" i="17" a="1"/>
  <c r="H351" i="17"/>
  <c r="H352" i="17" a="1"/>
  <c r="H352" i="17"/>
  <c r="H353" i="17" a="1"/>
  <c r="H353" i="17" s="1"/>
  <c r="H354" i="17" a="1"/>
  <c r="H354" i="17"/>
  <c r="H355" i="17" a="1"/>
  <c r="H355" i="17"/>
  <c r="H356" i="17" a="1"/>
  <c r="H356" i="17"/>
  <c r="H357" i="17" a="1"/>
  <c r="H357" i="17" s="1"/>
  <c r="H358" i="17" a="1"/>
  <c r="H358" i="17"/>
  <c r="H359" i="17" a="1"/>
  <c r="H359" i="17"/>
  <c r="H360" i="17" a="1"/>
  <c r="H360" i="17"/>
  <c r="H361" i="17" a="1"/>
  <c r="H361" i="17" s="1"/>
  <c r="H362" i="17" a="1"/>
  <c r="H362" i="17"/>
  <c r="H363" i="17" a="1"/>
  <c r="H363" i="17"/>
  <c r="H364" i="17" a="1"/>
  <c r="H364" i="17"/>
  <c r="H365" i="17" a="1"/>
  <c r="H365" i="17" s="1"/>
  <c r="H366" i="17" a="1"/>
  <c r="H366" i="17"/>
  <c r="H367" i="17" a="1"/>
  <c r="H367" i="17"/>
  <c r="H368" i="17" a="1"/>
  <c r="H368" i="17"/>
  <c r="H369" i="17" a="1"/>
  <c r="H369" i="17" s="1"/>
  <c r="H370" i="17" a="1"/>
  <c r="H370" i="17"/>
  <c r="H371" i="17" a="1"/>
  <c r="H371" i="17"/>
  <c r="H372" i="17" a="1"/>
  <c r="H372" i="17"/>
  <c r="H373" i="17" a="1"/>
  <c r="H373" i="17" s="1"/>
  <c r="H374" i="17" a="1"/>
  <c r="H374" i="17"/>
  <c r="H375" i="17" a="1"/>
  <c r="H375" i="17"/>
  <c r="H376" i="17" a="1"/>
  <c r="H376" i="17"/>
  <c r="H377" i="17" a="1"/>
  <c r="H377" i="17" s="1"/>
  <c r="H378" i="17" a="1"/>
  <c r="H378" i="17"/>
  <c r="H379" i="17" a="1"/>
  <c r="H379" i="17"/>
  <c r="H380" i="17" a="1"/>
  <c r="H380" i="17"/>
  <c r="H381" i="17" a="1"/>
  <c r="H381" i="17" s="1"/>
  <c r="H382" i="17" a="1"/>
  <c r="H382" i="17"/>
  <c r="H383" i="17" a="1"/>
  <c r="H383" i="17"/>
  <c r="H384" i="17" a="1"/>
  <c r="H384" i="17"/>
  <c r="H385" i="17" a="1"/>
  <c r="H385" i="17" s="1"/>
  <c r="H386" i="17" a="1"/>
  <c r="H386" i="17"/>
  <c r="H387" i="17" a="1"/>
  <c r="H387" i="17"/>
  <c r="H388" i="17" a="1"/>
  <c r="H388" i="17"/>
  <c r="H389" i="17" a="1"/>
  <c r="H389" i="17" s="1"/>
  <c r="H390" i="17" a="1"/>
  <c r="H390" i="17"/>
  <c r="H391" i="17" a="1"/>
  <c r="H391" i="17"/>
  <c r="H392" i="17" a="1"/>
  <c r="H392" i="17"/>
  <c r="H393" i="17" a="1"/>
  <c r="H393" i="17" s="1"/>
  <c r="H394" i="17" a="1"/>
  <c r="H394" i="17"/>
  <c r="H395" i="17" a="1"/>
  <c r="H395" i="17"/>
  <c r="H396" i="17" a="1"/>
  <c r="H396" i="17"/>
  <c r="H397" i="17" a="1"/>
  <c r="H397" i="17" s="1"/>
  <c r="H398" i="17" a="1"/>
  <c r="H398" i="17"/>
  <c r="H399" i="17" a="1"/>
  <c r="H399" i="17"/>
  <c r="H400" i="17" a="1"/>
  <c r="H400" i="17"/>
  <c r="H401" i="17" a="1"/>
  <c r="H401" i="17" s="1"/>
  <c r="H402" i="17" a="1"/>
  <c r="H402" i="17"/>
  <c r="H403" i="17" a="1"/>
  <c r="H403" i="17"/>
  <c r="H404" i="17" a="1"/>
  <c r="H404" i="17"/>
  <c r="H405" i="17" a="1"/>
  <c r="H405" i="17" s="1"/>
  <c r="H406" i="17" a="1"/>
  <c r="H406" i="17"/>
  <c r="H407" i="17" a="1"/>
  <c r="H407" i="17"/>
  <c r="H408" i="17" a="1"/>
  <c r="H408" i="17"/>
  <c r="H409" i="17" a="1"/>
  <c r="H409" i="17" s="1"/>
  <c r="H410" i="17" a="1"/>
  <c r="H410" i="17"/>
  <c r="H411" i="17" a="1"/>
  <c r="H411" i="17"/>
  <c r="H412" i="17" a="1"/>
  <c r="H412" i="17"/>
  <c r="H413" i="17" a="1"/>
  <c r="H413" i="17" s="1"/>
  <c r="H414" i="17" a="1"/>
  <c r="H414" i="17"/>
  <c r="H415" i="17" a="1"/>
  <c r="H415" i="17"/>
  <c r="H416" i="17" a="1"/>
  <c r="H416" i="17"/>
  <c r="H417" i="17" a="1"/>
  <c r="H417" i="17" s="1"/>
  <c r="H418" i="17" a="1"/>
  <c r="H418" i="17"/>
  <c r="H419" i="17" a="1"/>
  <c r="H419" i="17"/>
  <c r="H420" i="17" a="1"/>
  <c r="H420" i="17"/>
  <c r="H421" i="17" a="1"/>
  <c r="H421" i="17" s="1"/>
  <c r="H422" i="17" a="1"/>
  <c r="H422" i="17"/>
  <c r="H423" i="17" a="1"/>
  <c r="H423" i="17"/>
  <c r="H424" i="17" a="1"/>
  <c r="H424" i="17"/>
  <c r="H425" i="17" a="1"/>
  <c r="H425" i="17" s="1"/>
  <c r="H426" i="17" a="1"/>
  <c r="H426" i="17"/>
  <c r="H427" i="17" a="1"/>
  <c r="H427" i="17"/>
  <c r="H428" i="17" a="1"/>
  <c r="H428" i="17"/>
  <c r="H429" i="17" a="1"/>
  <c r="H429" i="17" s="1"/>
  <c r="H430" i="17" a="1"/>
  <c r="H430" i="17"/>
  <c r="H431" i="17" a="1"/>
  <c r="H431" i="17"/>
  <c r="H432" i="17" a="1"/>
  <c r="H432" i="17"/>
  <c r="H433" i="17" a="1"/>
  <c r="H433" i="17" s="1"/>
  <c r="H434" i="17" a="1"/>
  <c r="H434" i="17"/>
  <c r="H435" i="17" a="1"/>
  <c r="H435" i="17"/>
  <c r="H436" i="17" a="1"/>
  <c r="H436" i="17"/>
  <c r="H437" i="17" a="1"/>
  <c r="H437" i="17" s="1"/>
  <c r="H438" i="17" a="1"/>
  <c r="H438" i="17" s="1"/>
  <c r="H439" i="17" a="1"/>
  <c r="H439" i="17"/>
  <c r="H440" i="17" a="1"/>
  <c r="H440" i="17"/>
  <c r="H441" i="17" a="1"/>
  <c r="H441" i="17" s="1"/>
  <c r="H442" i="17" a="1"/>
  <c r="H442" i="17" s="1"/>
  <c r="H443" i="17" a="1"/>
  <c r="H443" i="17"/>
  <c r="H444" i="17" a="1"/>
  <c r="H444" i="17"/>
  <c r="H445" i="17" a="1"/>
  <c r="H445" i="17" s="1"/>
  <c r="H446" i="17" a="1"/>
  <c r="H446" i="17" s="1"/>
  <c r="H447" i="17" a="1"/>
  <c r="H447" i="17"/>
  <c r="H448" i="17" a="1"/>
  <c r="H448" i="17"/>
  <c r="H449" i="17" a="1"/>
  <c r="H449" i="17" s="1"/>
  <c r="H450" i="17" a="1"/>
  <c r="H450" i="17" s="1"/>
  <c r="H451" i="17" a="1"/>
  <c r="H451" i="17"/>
  <c r="H452" i="17" a="1"/>
  <c r="H452" i="17"/>
  <c r="H453" i="17" a="1"/>
  <c r="H453" i="17" s="1"/>
  <c r="H454" i="17" a="1"/>
  <c r="H454" i="17" s="1"/>
  <c r="H455" i="17" a="1"/>
  <c r="H455" i="17"/>
  <c r="H456" i="17" a="1"/>
  <c r="H456" i="17"/>
  <c r="H457" i="17" a="1"/>
  <c r="H457" i="17" s="1"/>
  <c r="H458" i="17" a="1"/>
  <c r="H458" i="17"/>
  <c r="H459" i="17" a="1"/>
  <c r="H459" i="17"/>
  <c r="H460" i="17" a="1"/>
  <c r="H460" i="17"/>
  <c r="H461" i="17" a="1"/>
  <c r="H461" i="17" s="1"/>
  <c r="H462" i="17" a="1"/>
  <c r="H462" i="17"/>
  <c r="H463" i="17" a="1"/>
  <c r="H463" i="17"/>
  <c r="H464" i="17" a="1"/>
  <c r="H464" i="17"/>
  <c r="H465" i="17" a="1"/>
  <c r="H465" i="17" s="1"/>
  <c r="H466" i="17" a="1"/>
  <c r="H466" i="17"/>
  <c r="H467" i="17" a="1"/>
  <c r="H467" i="17"/>
  <c r="H468" i="17" a="1"/>
  <c r="H468" i="17"/>
  <c r="H469" i="17" a="1"/>
  <c r="H469" i="17" s="1"/>
  <c r="H470" i="17" a="1"/>
  <c r="H470" i="17" s="1"/>
  <c r="H471" i="17" a="1"/>
  <c r="H471" i="17"/>
  <c r="H472" i="17" a="1"/>
  <c r="H472" i="17"/>
  <c r="H473" i="17" a="1"/>
  <c r="H473" i="17" s="1"/>
  <c r="H474" i="17" a="1"/>
  <c r="H474" i="17" s="1"/>
  <c r="H475" i="17" a="1"/>
  <c r="H475" i="17"/>
  <c r="H476" i="17" a="1"/>
  <c r="H476" i="17"/>
  <c r="H477" i="17" a="1"/>
  <c r="H477" i="17" s="1"/>
  <c r="H478" i="17" a="1"/>
  <c r="H478" i="17" s="1"/>
  <c r="H479" i="17" a="1"/>
  <c r="H479" i="17"/>
  <c r="H480" i="17" a="1"/>
  <c r="H480" i="17"/>
  <c r="H481" i="17" a="1"/>
  <c r="H481" i="17" s="1"/>
  <c r="H482" i="17" a="1"/>
  <c r="H482" i="17" s="1"/>
  <c r="H483" i="17" a="1"/>
  <c r="H483" i="17"/>
  <c r="H484" i="17" a="1"/>
  <c r="H484" i="17"/>
  <c r="H485" i="17" a="1"/>
  <c r="H485" i="17" s="1"/>
  <c r="H486" i="17" a="1"/>
  <c r="H486" i="17" s="1"/>
  <c r="H487" i="17" a="1"/>
  <c r="H487" i="17"/>
  <c r="H488" i="17" a="1"/>
  <c r="H488" i="17"/>
  <c r="H489" i="17" a="1"/>
  <c r="H489" i="17" s="1"/>
  <c r="H490" i="17" a="1"/>
  <c r="H490" i="17"/>
  <c r="H491" i="17" a="1"/>
  <c r="H491" i="17"/>
  <c r="H492" i="17" a="1"/>
  <c r="H492" i="17"/>
  <c r="H493" i="17" a="1"/>
  <c r="H493" i="17" s="1"/>
  <c r="H494" i="17" a="1"/>
  <c r="H494" i="17"/>
  <c r="H495" i="17" a="1"/>
  <c r="H495" i="17"/>
  <c r="H496" i="17" a="1"/>
  <c r="H496" i="17"/>
  <c r="H497" i="17" a="1"/>
  <c r="H497" i="17" s="1"/>
  <c r="H498" i="17" a="1"/>
  <c r="H498" i="17"/>
  <c r="H499" i="17" a="1"/>
  <c r="H499" i="17"/>
  <c r="H500" i="17" a="1"/>
  <c r="H500" i="17"/>
  <c r="H501" i="17" a="1"/>
  <c r="H501" i="17" s="1"/>
  <c r="H502" i="17" a="1"/>
  <c r="H502" i="17" s="1"/>
  <c r="H503" i="17" a="1"/>
  <c r="H503" i="17"/>
  <c r="H504" i="17" a="1"/>
  <c r="H504" i="17"/>
  <c r="H505" i="17" a="1"/>
  <c r="H505" i="17" s="1"/>
  <c r="H506" i="17" a="1"/>
  <c r="H506" i="17" s="1"/>
  <c r="H507" i="17" a="1"/>
  <c r="H507" i="17"/>
  <c r="H508" i="17" a="1"/>
  <c r="H508" i="17"/>
  <c r="H509" i="17" a="1"/>
  <c r="H509" i="17" s="1"/>
  <c r="H510" i="17" a="1"/>
  <c r="H510" i="17" s="1"/>
  <c r="H511" i="17" a="1"/>
  <c r="H511" i="17"/>
  <c r="H512" i="17" a="1"/>
  <c r="H512" i="17"/>
  <c r="H513" i="17" a="1"/>
  <c r="H513" i="17" s="1"/>
  <c r="H514" i="17" a="1"/>
  <c r="H514" i="17" s="1"/>
  <c r="H515" i="17" a="1"/>
  <c r="H515" i="17"/>
  <c r="H516" i="17" a="1"/>
  <c r="H516" i="17"/>
  <c r="H517" i="17" a="1"/>
  <c r="H517" i="17" s="1"/>
  <c r="H518" i="17" a="1"/>
  <c r="H518" i="17"/>
  <c r="H519" i="17" a="1"/>
  <c r="H519" i="17"/>
  <c r="H520" i="17" a="1"/>
  <c r="H520" i="17"/>
  <c r="H521" i="17" a="1"/>
  <c r="H521" i="17" s="1"/>
  <c r="H522" i="17" a="1"/>
  <c r="H522" i="17"/>
  <c r="H523" i="17" a="1"/>
  <c r="H523" i="17"/>
  <c r="H524" i="17" a="1"/>
  <c r="H524" i="17"/>
  <c r="H525" i="17" a="1"/>
  <c r="H525" i="17" s="1"/>
  <c r="H526" i="17" a="1"/>
  <c r="H526" i="17"/>
  <c r="H527" i="17" a="1"/>
  <c r="H527" i="17"/>
  <c r="H528" i="17" a="1"/>
  <c r="H528" i="17"/>
  <c r="H529" i="17" a="1"/>
  <c r="H529" i="17" s="1"/>
  <c r="H530" i="17" a="1"/>
  <c r="H530" i="17"/>
  <c r="H531" i="17" a="1"/>
  <c r="H531" i="17"/>
  <c r="H532" i="17" a="1"/>
  <c r="H532" i="17"/>
  <c r="H533" i="17" a="1"/>
  <c r="H533" i="17" s="1"/>
  <c r="H534" i="17" a="1"/>
  <c r="H534" i="17" s="1"/>
  <c r="H535" i="17" a="1"/>
  <c r="H535" i="17"/>
  <c r="H536" i="17" a="1"/>
  <c r="H536" i="17"/>
  <c r="H537" i="17" a="1"/>
  <c r="H537" i="17" s="1"/>
  <c r="H538" i="17" a="1"/>
  <c r="H538" i="17" s="1"/>
  <c r="H539" i="17" a="1"/>
  <c r="H539" i="17"/>
  <c r="H540" i="17" a="1"/>
  <c r="H540" i="17"/>
  <c r="H541" i="17" a="1"/>
  <c r="H541" i="17" s="1"/>
  <c r="H542" i="17" a="1"/>
  <c r="H542" i="17"/>
  <c r="H543" i="17" a="1"/>
  <c r="H543" i="17"/>
  <c r="H544" i="17" a="1"/>
  <c r="H544" i="17"/>
  <c r="H545" i="17" a="1"/>
  <c r="H545" i="17" s="1"/>
  <c r="H546" i="17" a="1"/>
  <c r="H546" i="17" s="1"/>
  <c r="H547" i="17" a="1"/>
  <c r="H547" i="17"/>
  <c r="H548" i="17" a="1"/>
  <c r="H548" i="17"/>
  <c r="H549" i="17" a="1"/>
  <c r="H549" i="17" s="1"/>
  <c r="H550" i="17" a="1"/>
  <c r="H550" i="17"/>
  <c r="H551" i="17" a="1"/>
  <c r="H551" i="17"/>
  <c r="H552" i="17" a="1"/>
  <c r="H552" i="17"/>
  <c r="H553" i="17" a="1"/>
  <c r="H553" i="17" s="1"/>
  <c r="H554" i="17" a="1"/>
  <c r="H554" i="17"/>
  <c r="H555" i="17" a="1"/>
  <c r="H555" i="17"/>
  <c r="H556" i="17" a="1"/>
  <c r="H556" i="17"/>
  <c r="H557" i="17" a="1"/>
  <c r="H557" i="17" s="1"/>
  <c r="H558" i="17" a="1"/>
  <c r="H558" i="17"/>
  <c r="H559" i="17" a="1"/>
  <c r="H559" i="17" s="1"/>
  <c r="H560" i="17" a="1"/>
  <c r="H560" i="17"/>
  <c r="H561" i="17" a="1"/>
  <c r="H561" i="17" s="1"/>
  <c r="H562" i="17" a="1"/>
  <c r="H562" i="17"/>
  <c r="H563" i="17" a="1"/>
  <c r="H563" i="17"/>
  <c r="H564" i="17" a="1"/>
  <c r="H564" i="17"/>
  <c r="H565" i="17" a="1"/>
  <c r="H565" i="17" s="1"/>
  <c r="H566" i="17" a="1"/>
  <c r="H566" i="17" s="1"/>
  <c r="H567" i="17" a="1"/>
  <c r="H567" i="17"/>
  <c r="H568" i="17" a="1"/>
  <c r="H568" i="17"/>
  <c r="H569" i="17" a="1"/>
  <c r="H569" i="17" s="1"/>
  <c r="H570" i="17" a="1"/>
  <c r="H570" i="17" s="1"/>
  <c r="H571" i="17" a="1"/>
  <c r="H571" i="17"/>
  <c r="H572" i="17" a="1"/>
  <c r="H572" i="17"/>
  <c r="H573" i="17" a="1"/>
  <c r="H573" i="17" s="1"/>
  <c r="H574" i="17" a="1"/>
  <c r="H574" i="17"/>
  <c r="H575" i="17" a="1"/>
  <c r="H575" i="17" s="1"/>
  <c r="H576" i="17" a="1"/>
  <c r="H576" i="17"/>
  <c r="H577" i="17" a="1"/>
  <c r="H577" i="17" s="1"/>
  <c r="H578" i="17" a="1"/>
  <c r="H578" i="17" s="1"/>
  <c r="H579" i="17" a="1"/>
  <c r="H579" i="17" s="1"/>
  <c r="H580" i="17" a="1"/>
  <c r="H580" i="17"/>
  <c r="H581" i="17" a="1"/>
  <c r="H581" i="17" s="1"/>
  <c r="H582" i="17" a="1"/>
  <c r="H582" i="17" s="1"/>
  <c r="H583" i="17" a="1"/>
  <c r="H583" i="17"/>
  <c r="H584" i="17" a="1"/>
  <c r="H584" i="17"/>
  <c r="H585" i="17" a="1"/>
  <c r="H585" i="17" s="1"/>
  <c r="H586" i="17" a="1"/>
  <c r="H586" i="17"/>
  <c r="H587" i="17" a="1"/>
  <c r="H587" i="17" s="1"/>
  <c r="H588" i="17" a="1"/>
  <c r="H588" i="17"/>
  <c r="H589" i="17" a="1"/>
  <c r="H589" i="17" s="1"/>
  <c r="H590" i="17" a="1"/>
  <c r="H590" i="17"/>
  <c r="H591" i="17" a="1"/>
  <c r="H591" i="17" s="1"/>
  <c r="H592" i="17" a="1"/>
  <c r="H592" i="17"/>
  <c r="H593" i="17" a="1"/>
  <c r="H593" i="17" s="1"/>
  <c r="H594" i="17" a="1"/>
  <c r="H594" i="17"/>
  <c r="H595" i="17" a="1"/>
  <c r="H595" i="17"/>
  <c r="H596" i="17" a="1"/>
  <c r="H596" i="17"/>
  <c r="H597" i="17" a="1"/>
  <c r="H597" i="17" s="1"/>
  <c r="H598" i="17" a="1"/>
  <c r="H598" i="17" s="1"/>
  <c r="H599" i="17" a="1"/>
  <c r="H599" i="17"/>
  <c r="H600" i="17" a="1"/>
  <c r="H600" i="17"/>
  <c r="H601" i="17" a="1"/>
  <c r="H601" i="17" s="1"/>
  <c r="H602" i="17" a="1"/>
  <c r="H602" i="17" s="1"/>
  <c r="H603" i="17" a="1"/>
  <c r="H603" i="17"/>
  <c r="H604" i="17" a="1"/>
  <c r="H604" i="17"/>
  <c r="H605" i="17" a="1"/>
  <c r="H605" i="17" s="1"/>
  <c r="H606" i="17" a="1"/>
  <c r="H606" i="17"/>
  <c r="H607" i="17" a="1"/>
  <c r="H607" i="17" s="1"/>
  <c r="H608" i="17" a="1"/>
  <c r="H608" i="17"/>
  <c r="H609" i="17" a="1"/>
  <c r="H609" i="17" s="1"/>
  <c r="H610" i="17" a="1"/>
  <c r="H610" i="17" s="1"/>
  <c r="H611" i="17" a="1"/>
  <c r="H611" i="17" s="1"/>
  <c r="H612" i="17" a="1"/>
  <c r="H612" i="17"/>
  <c r="H613" i="17" a="1"/>
  <c r="H613" i="17" s="1"/>
  <c r="H614" i="17" a="1"/>
  <c r="H614" i="17"/>
  <c r="H615" i="17" a="1"/>
  <c r="H615" i="17"/>
  <c r="H616" i="17" a="1"/>
  <c r="H616" i="17"/>
  <c r="H617" i="17" a="1"/>
  <c r="H617" i="17" s="1"/>
  <c r="H618" i="17" a="1"/>
  <c r="H618" i="17"/>
  <c r="H619" i="17" a="1"/>
  <c r="H619" i="17" s="1"/>
  <c r="H620" i="17" a="1"/>
  <c r="H620" i="17"/>
  <c r="H621" i="17" a="1"/>
  <c r="H621" i="17" s="1"/>
  <c r="H622" i="17" a="1"/>
  <c r="H622" i="17"/>
  <c r="H623" i="17" a="1"/>
  <c r="H623" i="17" s="1"/>
  <c r="H624" i="17" a="1"/>
  <c r="H624" i="17"/>
  <c r="H625" i="17" a="1"/>
  <c r="H625" i="17" s="1"/>
  <c r="H626" i="17" a="1"/>
  <c r="H626" i="17"/>
  <c r="H627" i="17" a="1"/>
  <c r="H627" i="17"/>
  <c r="H628" i="17" a="1"/>
  <c r="H628" i="17"/>
  <c r="H629" i="17" a="1"/>
  <c r="H629" i="17" s="1"/>
  <c r="H630" i="17" a="1"/>
  <c r="H630" i="17" s="1"/>
  <c r="H631" i="17" a="1"/>
  <c r="H631" i="17"/>
  <c r="H632" i="17" a="1"/>
  <c r="H632" i="17"/>
  <c r="H633" i="17" a="1"/>
  <c r="H633" i="17" s="1"/>
  <c r="H634" i="17" a="1"/>
  <c r="H634" i="17" s="1"/>
  <c r="H635" i="17" a="1"/>
  <c r="H635" i="17"/>
  <c r="H636" i="17" a="1"/>
  <c r="H636" i="17"/>
  <c r="H637" i="17" a="1"/>
  <c r="H637" i="17" s="1"/>
  <c r="H638" i="17" a="1"/>
  <c r="H638" i="17" s="1"/>
  <c r="H639" i="17" a="1"/>
  <c r="H639" i="17" s="1"/>
  <c r="H640" i="17" a="1"/>
  <c r="H640" i="17"/>
  <c r="H641" i="17" a="1"/>
  <c r="H641" i="17" s="1"/>
  <c r="H642" i="17" a="1"/>
  <c r="H642" i="17" s="1"/>
  <c r="H643" i="17" a="1"/>
  <c r="H643" i="17" s="1"/>
  <c r="H644" i="17" a="1"/>
  <c r="H644" i="17"/>
  <c r="H645" i="17" a="1"/>
  <c r="H645" i="17" s="1"/>
  <c r="H646" i="17" a="1"/>
  <c r="H646" i="17" s="1"/>
  <c r="H647" i="17" a="1"/>
  <c r="H647" i="17" s="1"/>
  <c r="H648" i="17" a="1"/>
  <c r="H648" i="17" s="1"/>
  <c r="H649" i="17" a="1"/>
  <c r="H649" i="17" s="1"/>
  <c r="H650" i="17" a="1"/>
  <c r="H650" i="17"/>
  <c r="H651" i="17" a="1"/>
  <c r="H651" i="17" s="1"/>
  <c r="H652" i="17" a="1"/>
  <c r="H652" i="17" s="1"/>
  <c r="H653" i="17" a="1"/>
  <c r="H653" i="17" s="1"/>
  <c r="H654" i="17" a="1"/>
  <c r="H654" i="17"/>
  <c r="H655" i="17" a="1"/>
  <c r="H655" i="17" s="1"/>
  <c r="H656" i="17" a="1"/>
  <c r="H656" i="17" s="1"/>
  <c r="H657" i="17" a="1"/>
  <c r="H657" i="17" s="1"/>
  <c r="H658" i="17" a="1"/>
  <c r="H658" i="17"/>
  <c r="H659" i="17" a="1"/>
  <c r="H659" i="17"/>
  <c r="H660" i="17" a="1"/>
  <c r="H660" i="17" s="1"/>
  <c r="H661" i="17" a="1"/>
  <c r="H661" i="17" s="1"/>
  <c r="H662" i="17" a="1"/>
  <c r="H662" i="17" s="1"/>
  <c r="H663" i="17" a="1"/>
  <c r="H663" i="17"/>
  <c r="H664" i="17" a="1"/>
  <c r="H664" i="17" s="1"/>
  <c r="H665" i="17" a="1"/>
  <c r="H665" i="17" s="1"/>
  <c r="H666" i="17" a="1"/>
  <c r="H666" i="17" s="1"/>
  <c r="H667" i="17" a="1"/>
  <c r="H667" i="17"/>
  <c r="H668" i="17" a="1"/>
  <c r="H668" i="17"/>
  <c r="H669" i="17" a="1"/>
  <c r="H669" i="17" s="1"/>
  <c r="H670" i="17" a="1"/>
  <c r="H670" i="17" s="1"/>
  <c r="H671" i="17" a="1"/>
  <c r="H671" i="17" s="1"/>
  <c r="H672" i="17" a="1"/>
  <c r="H672" i="17"/>
  <c r="H673" i="17" a="1"/>
  <c r="H673" i="17" s="1"/>
  <c r="H674" i="17" a="1"/>
  <c r="H674" i="17" s="1"/>
  <c r="H675" i="17" a="1"/>
  <c r="H675" i="17" s="1"/>
  <c r="H676" i="17" a="1"/>
  <c r="H676" i="17"/>
  <c r="H677" i="17" a="1"/>
  <c r="H677" i="17"/>
  <c r="H678" i="17" a="1"/>
  <c r="H678" i="17" s="1"/>
  <c r="H679" i="17" a="1"/>
  <c r="H679" i="17" s="1"/>
  <c r="H680" i="17" a="1"/>
  <c r="H680" i="17"/>
  <c r="H681" i="17" a="1"/>
  <c r="H681" i="17"/>
  <c r="H682" i="17" a="1"/>
  <c r="H682" i="17" s="1"/>
  <c r="H683" i="17" a="1"/>
  <c r="H683" i="17" s="1"/>
  <c r="H684" i="17" a="1"/>
  <c r="H684" i="17"/>
  <c r="H685" i="17" a="1"/>
  <c r="H685" i="17" s="1"/>
  <c r="H686" i="17" a="1"/>
  <c r="H686" i="17" s="1"/>
  <c r="H687" i="17" a="1"/>
  <c r="H687" i="17" s="1"/>
  <c r="H688" i="17" a="1"/>
  <c r="H688" i="17"/>
  <c r="H689" i="17" a="1"/>
  <c r="H689" i="17" s="1"/>
  <c r="H690" i="17" a="1"/>
  <c r="H690" i="17" s="1"/>
  <c r="H691" i="17" a="1"/>
  <c r="H691" i="17" s="1"/>
  <c r="H692" i="17" a="1"/>
  <c r="H692" i="17"/>
  <c r="H693" i="17" a="1"/>
  <c r="H693" i="17"/>
  <c r="H694" i="17" a="1"/>
  <c r="H694" i="17" s="1"/>
  <c r="H695" i="17" a="1"/>
  <c r="H695" i="17" s="1"/>
  <c r="H696" i="17" a="1"/>
  <c r="H696" i="17"/>
  <c r="H697" i="17" a="1"/>
  <c r="H697" i="17"/>
  <c r="H698" i="17" a="1"/>
  <c r="H698" i="17" s="1"/>
  <c r="H699" i="17" a="1"/>
  <c r="H699" i="17" s="1"/>
  <c r="H700" i="17" a="1"/>
  <c r="H700" i="17"/>
  <c r="H701" i="17" a="1"/>
  <c r="H701" i="17" s="1"/>
  <c r="H702" i="17" a="1"/>
  <c r="H702" i="17" s="1"/>
  <c r="H703" i="17" a="1"/>
  <c r="H703" i="17" s="1"/>
  <c r="H704" i="17" a="1"/>
  <c r="H704" i="17"/>
  <c r="H705" i="17" a="1"/>
  <c r="H705" i="17" s="1"/>
  <c r="H706" i="17" a="1"/>
  <c r="H706" i="17" s="1"/>
  <c r="H707" i="17" a="1"/>
  <c r="H707" i="17" s="1"/>
  <c r="H708" i="17" a="1"/>
  <c r="H708" i="17"/>
  <c r="H709" i="17" a="1"/>
  <c r="H709" i="17"/>
  <c r="H710" i="17" a="1"/>
  <c r="H710" i="17" s="1"/>
  <c r="H711" i="17" a="1"/>
  <c r="H711" i="17" s="1"/>
  <c r="H712" i="17" a="1"/>
  <c r="H712" i="17"/>
  <c r="H713" i="17" a="1"/>
  <c r="H713" i="17" s="1"/>
  <c r="H714" i="17" a="1"/>
  <c r="H714" i="17" s="1"/>
  <c r="H715" i="17" a="1"/>
  <c r="H715" i="17" s="1"/>
  <c r="H716" i="17" a="1"/>
  <c r="H716" i="17"/>
  <c r="H717" i="17" a="1"/>
  <c r="H717" i="17" s="1"/>
  <c r="H718" i="17" a="1"/>
  <c r="H718" i="17" s="1"/>
  <c r="H719" i="17" a="1"/>
  <c r="H719" i="17" s="1"/>
  <c r="H720" i="17" a="1"/>
  <c r="H720" i="17"/>
  <c r="H721" i="17" a="1"/>
  <c r="H721" i="17" s="1"/>
  <c r="H722" i="17" a="1"/>
  <c r="H722" i="17" s="1"/>
  <c r="H723" i="17" a="1"/>
  <c r="H723" i="17" s="1"/>
  <c r="H724" i="17" a="1"/>
  <c r="H724" i="17"/>
  <c r="H725" i="17" a="1"/>
  <c r="H725" i="17"/>
  <c r="H726" i="17" a="1"/>
  <c r="H726" i="17" s="1"/>
  <c r="H727" i="17" a="1"/>
  <c r="H727" i="17" s="1"/>
  <c r="H728" i="17" a="1"/>
  <c r="H728" i="17"/>
  <c r="H729" i="17" a="1"/>
  <c r="H729" i="17" s="1"/>
  <c r="H730" i="17" a="1"/>
  <c r="H730" i="17" s="1"/>
  <c r="H731" i="17" a="1"/>
  <c r="H731" i="17" s="1"/>
  <c r="H732" i="17" a="1"/>
  <c r="H732" i="17"/>
  <c r="H733" i="17" a="1"/>
  <c r="H733" i="17" s="1"/>
  <c r="H734" i="17" a="1"/>
  <c r="H734" i="17" s="1"/>
  <c r="H735" i="17" a="1"/>
  <c r="H735" i="17" s="1"/>
  <c r="H736" i="17" a="1"/>
  <c r="H736" i="17"/>
  <c r="H737" i="17" a="1"/>
  <c r="H737" i="17" s="1"/>
  <c r="H738" i="17" a="1"/>
  <c r="H738" i="17" s="1"/>
  <c r="H739" i="17" a="1"/>
  <c r="H739" i="17" s="1"/>
  <c r="H740" i="17" a="1"/>
  <c r="H740" i="17"/>
  <c r="H741" i="17" a="1"/>
  <c r="H741" i="17"/>
  <c r="H742" i="17" a="1"/>
  <c r="H742" i="17" s="1"/>
  <c r="H743" i="17" a="1"/>
  <c r="H743" i="17" s="1"/>
  <c r="H744" i="17" a="1"/>
  <c r="H744" i="17"/>
  <c r="H745" i="17" a="1"/>
  <c r="H745" i="17" s="1"/>
  <c r="H746" i="17" a="1"/>
  <c r="H746" i="17" s="1"/>
  <c r="H747" i="17" a="1"/>
  <c r="H747" i="17" s="1"/>
  <c r="H748" i="17" a="1"/>
  <c r="H748" i="17"/>
  <c r="H749" i="17" a="1"/>
  <c r="H749" i="17" s="1"/>
  <c r="H750" i="17" a="1"/>
  <c r="H750" i="17" s="1"/>
  <c r="H751" i="17" a="1"/>
  <c r="H751" i="17" s="1"/>
  <c r="H752" i="17" a="1"/>
  <c r="H752" i="17"/>
  <c r="H753" i="17" a="1"/>
  <c r="H753" i="17" s="1"/>
  <c r="H754" i="17" a="1"/>
  <c r="H754" i="17" s="1"/>
  <c r="H755" i="17" a="1"/>
  <c r="H755" i="17" s="1"/>
  <c r="H756" i="17" a="1"/>
  <c r="H756" i="17" s="1"/>
  <c r="H757" i="17" a="1"/>
  <c r="H757" i="17"/>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c r="H774" i="17" a="1"/>
  <c r="H774" i="17" s="1"/>
  <c r="H775" i="17" a="1"/>
  <c r="H775" i="17" s="1"/>
  <c r="H776" i="17" a="1"/>
  <c r="H776" i="17" s="1"/>
  <c r="H777" i="17" a="1"/>
  <c r="H777" i="17"/>
  <c r="H778" i="17" a="1"/>
  <c r="H778" i="17" s="1"/>
  <c r="H779" i="17" a="1"/>
  <c r="H779" i="17" s="1"/>
  <c r="H780" i="17" a="1"/>
  <c r="H780" i="17" s="1"/>
  <c r="H781" i="17" a="1"/>
  <c r="H781" i="17"/>
  <c r="H782" i="17" a="1"/>
  <c r="H782" i="17" s="1"/>
  <c r="H783" i="17" a="1"/>
  <c r="H783" i="17" s="1"/>
  <c r="H784" i="17" a="1"/>
  <c r="H784" i="17" s="1"/>
  <c r="H785" i="17" a="1"/>
  <c r="H785" i="17" s="1"/>
  <c r="H786" i="17" a="1"/>
  <c r="H786" i="17" s="1"/>
  <c r="H787" i="17" a="1"/>
  <c r="H787" i="17" s="1"/>
  <c r="H788" i="17" a="1"/>
  <c r="H788" i="17" s="1"/>
  <c r="H789" i="17" a="1"/>
  <c r="H789" i="17"/>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c r="H806" i="17" a="1"/>
  <c r="H806" i="17" s="1"/>
  <c r="H807" i="17" a="1"/>
  <c r="H807" i="17" s="1"/>
  <c r="H808" i="17" a="1"/>
  <c r="H808" i="17" s="1"/>
  <c r="H809" i="17" a="1"/>
  <c r="H809" i="17"/>
  <c r="H810" i="17" a="1"/>
  <c r="H810" i="17" s="1"/>
  <c r="H811" i="17" a="1"/>
  <c r="H811" i="17" s="1"/>
  <c r="H812" i="17" a="1"/>
  <c r="H812" i="17" s="1"/>
  <c r="H813" i="17" a="1"/>
  <c r="H813" i="17"/>
  <c r="H814" i="17" a="1"/>
  <c r="H814" i="17" s="1"/>
  <c r="H815" i="17" a="1"/>
  <c r="H815" i="17" s="1"/>
  <c r="H816" i="17" a="1"/>
  <c r="H816" i="17" s="1"/>
  <c r="H817" i="17" a="1"/>
  <c r="H817" i="17" s="1"/>
  <c r="H818" i="17" a="1"/>
  <c r="H818" i="17" s="1"/>
  <c r="H819" i="17" a="1"/>
  <c r="H819" i="17" s="1"/>
  <c r="H820" i="17" a="1"/>
  <c r="H820" i="17" s="1"/>
  <c r="H821" i="17" a="1"/>
  <c r="H821" i="17"/>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c r="H838" i="17" a="1"/>
  <c r="H838" i="17" s="1"/>
  <c r="H839" i="17" a="1"/>
  <c r="H839" i="17" s="1"/>
  <c r="H840" i="17" a="1"/>
  <c r="H840" i="17" s="1"/>
  <c r="H841" i="17" a="1"/>
  <c r="H841" i="17"/>
  <c r="H842" i="17" a="1"/>
  <c r="H842" i="17" s="1"/>
  <c r="H843" i="17" a="1"/>
  <c r="H843" i="17" s="1"/>
  <c r="H844" i="17" a="1"/>
  <c r="H844" i="17" s="1"/>
  <c r="H845" i="17" a="1"/>
  <c r="H845" i="17"/>
  <c r="H846" i="17" a="1"/>
  <c r="H846" i="17" s="1"/>
  <c r="H847" i="17" a="1"/>
  <c r="H847" i="17" s="1"/>
  <c r="H848" i="17" a="1"/>
  <c r="H848" i="17" s="1"/>
  <c r="H849" i="17" a="1"/>
  <c r="H849" i="17" s="1"/>
  <c r="H850" i="17" a="1"/>
  <c r="H850" i="17" s="1"/>
  <c r="H851" i="17" a="1"/>
  <c r="H851" i="17" s="1"/>
  <c r="H852" i="17" a="1"/>
  <c r="H852" i="17" s="1"/>
  <c r="H853" i="17" a="1"/>
  <c r="H853" i="17"/>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c r="H870" i="17" a="1"/>
  <c r="H870" i="17" s="1"/>
  <c r="H871" i="17" a="1"/>
  <c r="H871" i="17" s="1"/>
  <c r="H872" i="17" a="1"/>
  <c r="H872" i="17" s="1"/>
  <c r="H873" i="17" a="1"/>
  <c r="H873" i="17"/>
  <c r="H874" i="17" a="1"/>
  <c r="H874" i="17" s="1"/>
  <c r="H875" i="17" a="1"/>
  <c r="H875" i="17" s="1"/>
  <c r="H876" i="17" a="1"/>
  <c r="H876" i="17" s="1"/>
  <c r="H877" i="17" a="1"/>
  <c r="H877" i="17"/>
  <c r="H878" i="17" a="1"/>
  <c r="H878" i="17" s="1"/>
  <c r="H879" i="17" a="1"/>
  <c r="H879" i="17" s="1"/>
  <c r="H880" i="17" a="1"/>
  <c r="H880" i="17" s="1"/>
  <c r="H881" i="17" a="1"/>
  <c r="H881" i="17" s="1"/>
  <c r="H882" i="17" a="1"/>
  <c r="H882" i="17" s="1"/>
  <c r="H883" i="17" a="1"/>
  <c r="H883" i="17" s="1"/>
  <c r="H884" i="17" a="1"/>
  <c r="H884" i="17" s="1"/>
  <c r="H885" i="17" a="1"/>
  <c r="H885" i="17"/>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c r="H906" i="17" a="1"/>
  <c r="H906" i="17" s="1"/>
  <c r="H907" i="17" a="1"/>
  <c r="H907" i="17" s="1"/>
  <c r="H908" i="17" a="1"/>
  <c r="H908" i="17" s="1"/>
  <c r="H909" i="17" a="1"/>
  <c r="H909" i="17"/>
  <c r="H910" i="17" a="1"/>
  <c r="H910" i="17" s="1"/>
  <c r="H911" i="17" a="1"/>
  <c r="H911" i="17" s="1"/>
  <c r="H912" i="17" a="1"/>
  <c r="H912" i="17" s="1"/>
  <c r="H913" i="17" a="1"/>
  <c r="H913" i="17" s="1"/>
  <c r="H914" i="17" a="1"/>
  <c r="H914" i="17" s="1"/>
  <c r="H915" i="17" a="1"/>
  <c r="H915" i="17" s="1"/>
  <c r="H916" i="17" a="1"/>
  <c r="H916" i="17" s="1"/>
  <c r="H917" i="17" a="1"/>
  <c r="H917" i="17"/>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c r="H938" i="17" a="1"/>
  <c r="H938" i="17" s="1"/>
  <c r="H939" i="17" a="1"/>
  <c r="H939" i="17" s="1"/>
  <c r="H940" i="17" a="1"/>
  <c r="H940" i="17" s="1"/>
  <c r="H941" i="17" a="1"/>
  <c r="H941" i="17"/>
  <c r="H942" i="17" a="1"/>
  <c r="H942" i="17" s="1"/>
  <c r="H943" i="17" a="1"/>
  <c r="H943" i="17" s="1"/>
  <c r="H944" i="17" a="1"/>
  <c r="H944" i="17" s="1"/>
  <c r="H945" i="17" a="1"/>
  <c r="H945" i="17" s="1"/>
  <c r="H946" i="17" a="1"/>
  <c r="H946" i="17" s="1"/>
  <c r="H947" i="17" a="1"/>
  <c r="H947" i="17" s="1"/>
  <c r="H948" i="17" a="1"/>
  <c r="H948" i="17" s="1"/>
  <c r="H949" i="17" a="1"/>
  <c r="H949" i="17"/>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c r="H970" i="17" a="1"/>
  <c r="H970" i="17" s="1"/>
  <c r="H971" i="17" a="1"/>
  <c r="H971" i="17" s="1"/>
  <c r="H972" i="17" a="1"/>
  <c r="H972" i="17" s="1"/>
  <c r="H973" i="17" a="1"/>
  <c r="H973" i="17"/>
  <c r="H974" i="17" a="1"/>
  <c r="H974" i="17" s="1"/>
  <c r="H975" i="17" a="1"/>
  <c r="H975" i="17" s="1"/>
  <c r="H976" i="17" a="1"/>
  <c r="H976" i="17" s="1"/>
  <c r="H977" i="17" a="1"/>
  <c r="H977" i="17" s="1"/>
  <c r="H978" i="17" a="1"/>
  <c r="H978" i="17" s="1"/>
  <c r="H979" i="17" a="1"/>
  <c r="H979" i="17" s="1"/>
  <c r="H980" i="17" a="1"/>
  <c r="H980" i="17" s="1"/>
  <c r="H981" i="17" a="1"/>
  <c r="H981" i="17"/>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c r="H994" i="17" a="1"/>
  <c r="H994" i="17" s="1"/>
  <c r="H995" i="17" a="1"/>
  <c r="H995" i="17" s="1"/>
  <c r="H996" i="17" a="1"/>
  <c r="H996" i="17" s="1"/>
  <c r="H997" i="17" a="1"/>
  <c r="H997" i="17" s="1"/>
  <c r="H998" i="17" a="1"/>
  <c r="H998" i="17"/>
  <c r="H999" i="17" a="1"/>
  <c r="H999" i="17" s="1"/>
  <c r="H1000" i="17" a="1"/>
  <c r="H1000" i="17" s="1"/>
  <c r="H1001" i="17" a="1"/>
  <c r="H1001" i="17" s="1"/>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2" i="17"/>
  <c r="O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K2" i="17"/>
  <c r="L2" i="17"/>
  <c r="M2" i="17" s="1"/>
  <c r="I2" i="17"/>
  <c r="N2"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c r="G15" i="17" a="1"/>
  <c r="G15" i="17" s="1"/>
  <c r="G16" i="17" a="1"/>
  <c r="G16" i="17" s="1"/>
  <c r="G17" i="17" a="1"/>
  <c r="G17" i="17" s="1"/>
  <c r="G18" i="17" a="1"/>
  <c r="G18" i="17" s="1"/>
  <c r="G19" i="17" a="1"/>
  <c r="G19" i="17" s="1"/>
  <c r="G20" i="17" a="1"/>
  <c r="G20" i="17" s="1"/>
  <c r="G21" i="17" a="1"/>
  <c r="G21" i="17" s="1"/>
  <c r="G22" i="17" a="1"/>
  <c r="G22" i="17"/>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c r="G72" i="17" a="1"/>
  <c r="G72" i="17" s="1"/>
  <c r="G73" i="17" a="1"/>
  <c r="G73" i="17"/>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c r="G127" i="17" a="1"/>
  <c r="G127" i="17" s="1"/>
  <c r="G128" i="17" a="1"/>
  <c r="G128" i="17" s="1"/>
  <c r="G129" i="17" a="1"/>
  <c r="G129" i="17"/>
  <c r="G130" i="17" a="1"/>
  <c r="G130" i="17" s="1"/>
  <c r="G131" i="17" a="1"/>
  <c r="G131" i="17" s="1"/>
  <c r="G132" i="17" a="1"/>
  <c r="G132" i="17" s="1"/>
  <c r="G133" i="17" a="1"/>
  <c r="G133" i="17" s="1"/>
  <c r="G134" i="17" a="1"/>
  <c r="G134" i="17" s="1"/>
  <c r="G135" i="17" a="1"/>
  <c r="G135" i="17"/>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c r="G148" i="17" a="1"/>
  <c r="G148" i="17" s="1"/>
  <c r="G149" i="17" a="1"/>
  <c r="G149" i="17"/>
  <c r="G150" i="17" a="1"/>
  <c r="G150" i="17" s="1"/>
  <c r="G151" i="17" a="1"/>
  <c r="G151" i="17" s="1"/>
  <c r="G152" i="17" a="1"/>
  <c r="G152" i="17" s="1"/>
  <c r="G153" i="17" a="1"/>
  <c r="G153" i="17" s="1"/>
  <c r="G154" i="17" a="1"/>
  <c r="G154" i="17" s="1"/>
  <c r="G155" i="17" a="1"/>
  <c r="G155" i="17" s="1"/>
  <c r="G156" i="17" a="1"/>
  <c r="G156" i="17" s="1"/>
  <c r="G157" i="17" a="1"/>
  <c r="G157" i="17" s="1"/>
  <c r="G158" i="17" a="1"/>
  <c r="G158" i="17"/>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c r="G191" i="17" a="1"/>
  <c r="G191" i="17" s="1"/>
  <c r="G192" i="17" a="1"/>
  <c r="G192" i="17" s="1"/>
  <c r="G193" i="17" a="1"/>
  <c r="G193" i="17"/>
  <c r="G194" i="17" a="1"/>
  <c r="G194" i="17" s="1"/>
  <c r="G195" i="17" a="1"/>
  <c r="G195" i="17" s="1"/>
  <c r="G196" i="17" a="1"/>
  <c r="G196" i="17" s="1"/>
  <c r="G197" i="17" a="1"/>
  <c r="G197" i="17" s="1"/>
  <c r="G198" i="17" a="1"/>
  <c r="G198" i="17" s="1"/>
  <c r="G199" i="17" a="1"/>
  <c r="G199" i="17"/>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c r="G255" i="17" a="1"/>
  <c r="G255" i="17" s="1"/>
  <c r="G256" i="17" a="1"/>
  <c r="G256" i="17" s="1"/>
  <c r="G257" i="17" a="1"/>
  <c r="G257" i="17"/>
  <c r="G258" i="17" a="1"/>
  <c r="G258" i="17" s="1"/>
  <c r="G259" i="17" a="1"/>
  <c r="G259" i="17" s="1"/>
  <c r="G260" i="17" a="1"/>
  <c r="G260" i="17" s="1"/>
  <c r="G261" i="17" a="1"/>
  <c r="G261" i="17" s="1"/>
  <c r="G262" i="17" a="1"/>
  <c r="G262" i="17" s="1"/>
  <c r="G263" i="17" a="1"/>
  <c r="G263" i="17"/>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c r="G275" i="17" a="1"/>
  <c r="G275" i="17"/>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c r="G290" i="17" a="1"/>
  <c r="G290" i="17" s="1"/>
  <c r="G291" i="17" a="1"/>
  <c r="G291" i="17" s="1"/>
  <c r="G292" i="17" a="1"/>
  <c r="G292" i="17" s="1"/>
  <c r="G293" i="17" a="1"/>
  <c r="G293" i="17" s="1"/>
  <c r="G294" i="17" a="1"/>
  <c r="G294" i="17" s="1"/>
  <c r="G295" i="17" a="1"/>
  <c r="G295" i="17" s="1"/>
  <c r="G296" i="17" a="1"/>
  <c r="G296" i="17" s="1"/>
  <c r="G297" i="17" a="1"/>
  <c r="G297" i="17"/>
  <c r="G298" i="17" a="1"/>
  <c r="G298" i="17" s="1"/>
  <c r="G299" i="17" a="1"/>
  <c r="G299" i="17"/>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c r="G322" i="17" a="1"/>
  <c r="G322" i="17" s="1"/>
  <c r="G323" i="17" a="1"/>
  <c r="G323" i="17"/>
  <c r="G324" i="17" a="1"/>
  <c r="G324" i="17" s="1"/>
  <c r="G325" i="17" a="1"/>
  <c r="G325" i="17" s="1"/>
  <c r="G326" i="17" a="1"/>
  <c r="G326" i="17" s="1"/>
  <c r="G327" i="17" a="1"/>
  <c r="G327" i="17" s="1"/>
  <c r="G328" i="17" a="1"/>
  <c r="G328" i="17" s="1"/>
  <c r="G329" i="17" a="1"/>
  <c r="G329" i="17"/>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c r="G342" i="17" a="1"/>
  <c r="G342" i="17" s="1"/>
  <c r="G343" i="17" a="1"/>
  <c r="G343" i="17" s="1"/>
  <c r="G344" i="17" a="1"/>
  <c r="G344" i="17" s="1"/>
  <c r="G345" i="17" a="1"/>
  <c r="G345" i="17" s="1"/>
  <c r="G346" i="17" a="1"/>
  <c r="G346" i="17" s="1"/>
  <c r="G347" i="17" a="1"/>
  <c r="G347" i="17" s="1"/>
  <c r="G348" i="17" a="1"/>
  <c r="G348" i="17" s="1"/>
  <c r="G349" i="17" a="1"/>
  <c r="G349" i="17" s="1"/>
  <c r="G350" i="17" a="1"/>
  <c r="G350" i="17"/>
  <c r="G351" i="17" a="1"/>
  <c r="G351" i="17"/>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c r="G419" i="17" a="1"/>
  <c r="G419" i="17" s="1"/>
  <c r="G420" i="17" a="1"/>
  <c r="G420" i="17" s="1"/>
  <c r="G421" i="17" a="1"/>
  <c r="G421" i="17" s="1"/>
  <c r="G422" i="17" a="1"/>
  <c r="G422" i="17" s="1"/>
  <c r="G423" i="17" a="1"/>
  <c r="G423" i="17" s="1"/>
  <c r="G424" i="17" a="1"/>
  <c r="G424" i="17" s="1"/>
  <c r="G425" i="17" a="1"/>
  <c r="G425" i="17"/>
  <c r="G426" i="17" a="1"/>
  <c r="G426" i="17"/>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c r="G444" i="17" a="1"/>
  <c r="G444" i="17" s="1"/>
  <c r="G445" i="17" a="1"/>
  <c r="G445" i="17" s="1"/>
  <c r="G446" i="17" a="1"/>
  <c r="G446" i="17" s="1"/>
  <c r="G447" i="17" a="1"/>
  <c r="G447" i="17" s="1"/>
  <c r="G448" i="17" a="1"/>
  <c r="G448" i="17" s="1"/>
  <c r="G449" i="17" a="1"/>
  <c r="G449" i="17"/>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c r="G460" i="17" a="1"/>
  <c r="G460" i="17" s="1"/>
  <c r="G461" i="17" a="1"/>
  <c r="G461" i="17" s="1"/>
  <c r="G462" i="17" a="1"/>
  <c r="G462" i="17" s="1"/>
  <c r="G463" i="17" a="1"/>
  <c r="G463" i="17" s="1"/>
  <c r="G464" i="17" a="1"/>
  <c r="G464" i="17" s="1"/>
  <c r="G465" i="17" a="1"/>
  <c r="G465" i="17" s="1"/>
  <c r="G466" i="17" a="1"/>
  <c r="G466" i="17"/>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c r="G508" i="17" a="1"/>
  <c r="G508" i="17" s="1"/>
  <c r="G509" i="17" a="1"/>
  <c r="G509" i="17" s="1"/>
  <c r="G510" i="17" a="1"/>
  <c r="G510" i="17" s="1"/>
  <c r="G511" i="17" a="1"/>
  <c r="G511" i="17" s="1"/>
  <c r="G512" i="17" a="1"/>
  <c r="G512" i="17" s="1"/>
  <c r="G513" i="17" a="1"/>
  <c r="G513" i="17"/>
  <c r="G514" i="17" a="1"/>
  <c r="G514" i="17" s="1"/>
  <c r="G515" i="17" a="1"/>
  <c r="G515" i="17" s="1"/>
  <c r="G516" i="17" a="1"/>
  <c r="G516" i="17" s="1"/>
  <c r="G517" i="17" a="1"/>
  <c r="G517" i="17" s="1"/>
  <c r="G518" i="17" a="1"/>
  <c r="G518" i="17" s="1"/>
  <c r="G519" i="17" a="1"/>
  <c r="G519" i="17" s="1"/>
  <c r="G520" i="17" a="1"/>
  <c r="G520" i="17" s="1"/>
  <c r="G521" i="17" a="1"/>
  <c r="G521" i="17"/>
  <c r="G522" i="17" a="1"/>
  <c r="G522" i="17" s="1"/>
  <c r="G523" i="17" a="1"/>
  <c r="G523" i="17" s="1"/>
  <c r="G524" i="17" a="1"/>
  <c r="G524" i="17" s="1"/>
  <c r="G525" i="17" a="1"/>
  <c r="G525" i="17" s="1"/>
  <c r="G526" i="17" a="1"/>
  <c r="G526" i="17" s="1"/>
  <c r="G527" i="17" a="1"/>
  <c r="G527" i="17"/>
  <c r="G528" i="17" a="1"/>
  <c r="G528" i="17" s="1"/>
  <c r="G529" i="17" a="1"/>
  <c r="G529" i="17" s="1"/>
  <c r="G530" i="17" a="1"/>
  <c r="G530" i="17"/>
  <c r="G531" i="17" a="1"/>
  <c r="G531" i="17" s="1"/>
  <c r="G532" i="17" a="1"/>
  <c r="G532" i="17" s="1"/>
  <c r="G533" i="17" a="1"/>
  <c r="G533" i="17" s="1"/>
  <c r="G534" i="17" a="1"/>
  <c r="G534" i="17" s="1"/>
  <c r="G535" i="17" a="1"/>
  <c r="G535" i="17" s="1"/>
  <c r="G536" i="17" a="1"/>
  <c r="G536" i="17" s="1"/>
  <c r="G537" i="17" a="1"/>
  <c r="G537" i="17" s="1"/>
  <c r="G538" i="17" a="1"/>
  <c r="G538" i="17" s="1"/>
  <c r="G539" i="17" a="1"/>
  <c r="G539" i="17"/>
  <c r="G540" i="17" a="1"/>
  <c r="G540" i="17" s="1"/>
  <c r="G541" i="17" a="1"/>
  <c r="G541" i="17" s="1"/>
  <c r="G542" i="17" a="1"/>
  <c r="G542" i="17" s="1"/>
  <c r="G543" i="17" a="1"/>
  <c r="G543" i="17"/>
  <c r="G544" i="17" a="1"/>
  <c r="G544" i="17" s="1"/>
  <c r="G545" i="17" a="1"/>
  <c r="G545" i="17" s="1"/>
  <c r="G546" i="17" a="1"/>
  <c r="G546" i="17" s="1"/>
  <c r="G547" i="17" a="1"/>
  <c r="G547" i="17" s="1"/>
  <c r="G548" i="17" a="1"/>
  <c r="G548" i="17" s="1"/>
  <c r="G549" i="17" a="1"/>
  <c r="G549" i="17" s="1"/>
  <c r="G550" i="17" a="1"/>
  <c r="G550" i="17"/>
  <c r="G551" i="17" a="1"/>
  <c r="G551" i="17" s="1"/>
  <c r="G552" i="17" a="1"/>
  <c r="G552" i="17" s="1"/>
  <c r="G553" i="17" a="1"/>
  <c r="G553" i="17"/>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c r="G564" i="17" a="1"/>
  <c r="G564" i="17" s="1"/>
  <c r="G565" i="17" a="1"/>
  <c r="G565" i="17"/>
  <c r="G566" i="17" a="1"/>
  <c r="G566" i="17" s="1"/>
  <c r="G567" i="17" a="1"/>
  <c r="G567" i="17" s="1"/>
  <c r="G568" i="17" a="1"/>
  <c r="G568" i="17" s="1"/>
  <c r="G569" i="17" a="1"/>
  <c r="G569" i="17" s="1"/>
  <c r="G570" i="17" a="1"/>
  <c r="G570" i="17" s="1"/>
  <c r="G571" i="17" a="1"/>
  <c r="G571" i="17"/>
  <c r="G572" i="17" a="1"/>
  <c r="G572" i="17" s="1"/>
  <c r="G573" i="17" a="1"/>
  <c r="G573" i="17" s="1"/>
  <c r="G574" i="17" a="1"/>
  <c r="G574" i="17" s="1"/>
  <c r="G575" i="17" a="1"/>
  <c r="G575" i="17" s="1"/>
  <c r="G576" i="17" a="1"/>
  <c r="G576" i="17" s="1"/>
  <c r="G577" i="17" a="1"/>
  <c r="G577" i="17" s="1"/>
  <c r="G578" i="17" a="1"/>
  <c r="G578" i="17" s="1"/>
  <c r="G579" i="17" a="1"/>
  <c r="G579" i="17"/>
  <c r="G580" i="17" a="1"/>
  <c r="G580" i="17" s="1"/>
  <c r="G581" i="17" a="1"/>
  <c r="G581" i="17"/>
  <c r="G582" i="17" a="1"/>
  <c r="G582" i="17" s="1"/>
  <c r="G583" i="17" a="1"/>
  <c r="G583" i="17"/>
  <c r="G584" i="17" a="1"/>
  <c r="G584" i="17" s="1"/>
  <c r="G585" i="17" a="1"/>
  <c r="G585" i="17" s="1"/>
  <c r="G586" i="17" a="1"/>
  <c r="G586" i="17" s="1"/>
  <c r="G587" i="17" a="1"/>
  <c r="G587" i="17"/>
  <c r="G588" i="17" a="1"/>
  <c r="G588" i="17" s="1"/>
  <c r="G589" i="17" a="1"/>
  <c r="G589" i="17" s="1"/>
  <c r="G590" i="17" a="1"/>
  <c r="G590" i="17"/>
  <c r="G591" i="17" a="1"/>
  <c r="G591" i="17" s="1"/>
  <c r="G592" i="17" a="1"/>
  <c r="G592" i="17" s="1"/>
  <c r="G593" i="17" a="1"/>
  <c r="G593" i="17"/>
  <c r="G594" i="17" a="1"/>
  <c r="G594" i="17"/>
  <c r="G595" i="17" a="1"/>
  <c r="G595" i="17" s="1"/>
  <c r="G596" i="17" a="1"/>
  <c r="G596" i="17" s="1"/>
  <c r="G597" i="17" a="1"/>
  <c r="G597" i="17" s="1"/>
  <c r="G598" i="17" a="1"/>
  <c r="G598" i="17" s="1"/>
  <c r="G599" i="17" a="1"/>
  <c r="G599" i="17" s="1"/>
  <c r="G600" i="17" a="1"/>
  <c r="G600" i="17" s="1"/>
  <c r="G601" i="17" a="1"/>
  <c r="G601" i="17"/>
  <c r="G602" i="17" a="1"/>
  <c r="G602" i="17" s="1"/>
  <c r="G603" i="17" a="1"/>
  <c r="G603" i="17"/>
  <c r="G604" i="17" a="1"/>
  <c r="G604" i="17" s="1"/>
  <c r="G605" i="17" a="1"/>
  <c r="G605" i="17" s="1"/>
  <c r="G606" i="17" a="1"/>
  <c r="G606" i="17"/>
  <c r="G607" i="17" a="1"/>
  <c r="G607" i="17" s="1"/>
  <c r="G608" i="17" a="1"/>
  <c r="G608" i="17" s="1"/>
  <c r="G609" i="17" a="1"/>
  <c r="G609" i="17" s="1"/>
  <c r="G610" i="17" a="1"/>
  <c r="G610" i="17" s="1"/>
  <c r="G611" i="17" a="1"/>
  <c r="G611" i="17"/>
  <c r="G612" i="17" a="1"/>
  <c r="G612" i="17" s="1"/>
  <c r="G613" i="17" a="1"/>
  <c r="G613" i="17" s="1"/>
  <c r="G614" i="17" a="1"/>
  <c r="G614" i="17" s="1"/>
  <c r="G615" i="17" a="1"/>
  <c r="G615" i="17" s="1"/>
  <c r="G616" i="17" a="1"/>
  <c r="G616" i="17" s="1"/>
  <c r="G617" i="17" a="1"/>
  <c r="G617" i="17"/>
  <c r="G618" i="17" a="1"/>
  <c r="G618" i="17" s="1"/>
  <c r="G619" i="17" a="1"/>
  <c r="G619" i="17" s="1"/>
  <c r="G620" i="17" a="1"/>
  <c r="G620" i="17" s="1"/>
  <c r="G621" i="17" a="1"/>
  <c r="G621" i="17"/>
  <c r="G622" i="17" a="1"/>
  <c r="G622" i="17" s="1"/>
  <c r="G623" i="17" a="1"/>
  <c r="G623" i="17" s="1"/>
  <c r="G624" i="17" a="1"/>
  <c r="G624" i="17" s="1"/>
  <c r="G625" i="17" a="1"/>
  <c r="G625" i="17" s="1"/>
  <c r="G626" i="17" a="1"/>
  <c r="G626" i="17" s="1"/>
  <c r="G627" i="17" a="1"/>
  <c r="G627" i="17"/>
  <c r="G628" i="17" a="1"/>
  <c r="G628" i="17" s="1"/>
  <c r="G629" i="17" a="1"/>
  <c r="G629" i="17"/>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c r="G644" i="17" a="1"/>
  <c r="G644" i="17" s="1"/>
  <c r="G645" i="17" a="1"/>
  <c r="G645" i="17" s="1"/>
  <c r="G646" i="17" a="1"/>
  <c r="G646" i="17" s="1"/>
  <c r="G647" i="17" a="1"/>
  <c r="G647" i="17" s="1"/>
  <c r="G648" i="17" a="1"/>
  <c r="G648" i="17" s="1"/>
  <c r="G649" i="17" a="1"/>
  <c r="G649" i="17"/>
  <c r="G650" i="17" a="1"/>
  <c r="G650" i="17" s="1"/>
  <c r="G651" i="17" a="1"/>
  <c r="G651" i="17" s="1"/>
  <c r="G652" i="17" a="1"/>
  <c r="G652" i="17" s="1"/>
  <c r="G653" i="17" a="1"/>
  <c r="G653" i="17" s="1"/>
  <c r="G654" i="17" a="1"/>
  <c r="G654" i="17" s="1"/>
  <c r="G655" i="17" a="1"/>
  <c r="G655" i="17"/>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c r="G666" i="17" a="1"/>
  <c r="G666" i="17" s="1"/>
  <c r="G667" i="17" a="1"/>
  <c r="G667" i="17"/>
  <c r="G668" i="17" a="1"/>
  <c r="G668" i="17" s="1"/>
  <c r="G669" i="17" a="1"/>
  <c r="G669" i="17" s="1"/>
  <c r="G670" i="17" a="1"/>
  <c r="G670" i="17" s="1"/>
  <c r="G671" i="17" a="1"/>
  <c r="G671" i="17"/>
  <c r="G672" i="17" a="1"/>
  <c r="G672" i="17" s="1"/>
  <c r="G673" i="17" a="1"/>
  <c r="G673" i="17"/>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c r="G684" i="17" a="1"/>
  <c r="G684" i="17" s="1"/>
  <c r="G685" i="17" a="1"/>
  <c r="G685" i="17" s="1"/>
  <c r="G686" i="17" a="1"/>
  <c r="G686" i="17" s="1"/>
  <c r="G687" i="17" a="1"/>
  <c r="G687" i="17" s="1"/>
  <c r="G688" i="17" a="1"/>
  <c r="G688" i="17" s="1"/>
  <c r="G689" i="17" a="1"/>
  <c r="G689" i="17"/>
  <c r="G690" i="17" a="1"/>
  <c r="G690" i="17" s="1"/>
  <c r="G691" i="17" a="1"/>
  <c r="G691" i="17"/>
  <c r="G692" i="17" a="1"/>
  <c r="G692" i="17" s="1"/>
  <c r="G693" i="17" a="1"/>
  <c r="G693" i="17" s="1"/>
  <c r="G694" i="17" a="1"/>
  <c r="G694" i="17" s="1"/>
  <c r="G695" i="17" a="1"/>
  <c r="G695" i="17" s="1"/>
  <c r="G696" i="17" a="1"/>
  <c r="G696" i="17" s="1"/>
  <c r="G697" i="17" a="1"/>
  <c r="G697" i="17"/>
  <c r="G698" i="17" a="1"/>
  <c r="G698" i="17" s="1"/>
  <c r="G699" i="17" a="1"/>
  <c r="G699" i="17" s="1"/>
  <c r="G700" i="17" a="1"/>
  <c r="G700" i="17" s="1"/>
  <c r="G701" i="17" a="1"/>
  <c r="G701" i="17" s="1"/>
  <c r="G702" i="17" a="1"/>
  <c r="G702" i="17" s="1"/>
  <c r="G703" i="17" a="1"/>
  <c r="G703" i="17"/>
  <c r="G704" i="17" a="1"/>
  <c r="G704" i="17" s="1"/>
  <c r="G705" i="17" a="1"/>
  <c r="G705" i="17" s="1"/>
  <c r="G706" i="17" a="1"/>
  <c r="G706" i="17" s="1"/>
  <c r="G707" i="17" a="1"/>
  <c r="G707" i="17"/>
  <c r="G708" i="17" a="1"/>
  <c r="G708" i="17" s="1"/>
  <c r="G709" i="17" a="1"/>
  <c r="G709" i="17" s="1"/>
  <c r="G710" i="17" a="1"/>
  <c r="G710" i="17" s="1"/>
  <c r="G711" i="17" a="1"/>
  <c r="G711" i="17" s="1"/>
  <c r="G712" i="17" a="1"/>
  <c r="G712" i="17" s="1"/>
  <c r="G713" i="17" a="1"/>
  <c r="G713" i="17"/>
  <c r="G714" i="17" a="1"/>
  <c r="G714" i="17" s="1"/>
  <c r="G715" i="17" a="1"/>
  <c r="G715" i="17"/>
  <c r="G716" i="17" a="1"/>
  <c r="G716" i="17" s="1"/>
  <c r="G717" i="17" a="1"/>
  <c r="G717" i="17" s="1"/>
  <c r="G718" i="17" a="1"/>
  <c r="G718" i="17" s="1"/>
  <c r="G719" i="17" a="1"/>
  <c r="G719" i="17"/>
  <c r="G720" i="17" a="1"/>
  <c r="G720" i="17" s="1"/>
  <c r="G721" i="17" a="1"/>
  <c r="G721" i="17"/>
  <c r="G722" i="17" a="1"/>
  <c r="G722" i="17" s="1"/>
  <c r="G723" i="17" a="1"/>
  <c r="G723" i="17" s="1"/>
  <c r="G724" i="17" a="1"/>
  <c r="G724" i="17" s="1"/>
  <c r="G725" i="17" a="1"/>
  <c r="G725" i="17" s="1"/>
  <c r="G726" i="17" a="1"/>
  <c r="G726" i="17" s="1"/>
  <c r="G727" i="17" a="1"/>
  <c r="G727" i="17" s="1"/>
  <c r="G728" i="17" a="1"/>
  <c r="G728" i="17" s="1"/>
  <c r="G729" i="17" a="1"/>
  <c r="G729" i="17"/>
  <c r="G730" i="17" a="1"/>
  <c r="G730" i="17" s="1"/>
  <c r="G731" i="17" a="1"/>
  <c r="G731" i="17"/>
  <c r="G732" i="17" a="1"/>
  <c r="G732" i="17" s="1"/>
  <c r="G733" i="17" a="1"/>
  <c r="G733" i="17" s="1"/>
  <c r="G734" i="17" a="1"/>
  <c r="G734" i="17" s="1"/>
  <c r="G735" i="17" a="1"/>
  <c r="G735" i="17"/>
  <c r="G736" i="17" a="1"/>
  <c r="G736" i="17" s="1"/>
  <c r="G737" i="17" a="1"/>
  <c r="G737" i="17"/>
  <c r="G738" i="17" a="1"/>
  <c r="G738" i="17" s="1"/>
  <c r="G739" i="17" a="1"/>
  <c r="G739" i="17"/>
  <c r="G740" i="17" a="1"/>
  <c r="G740" i="17" s="1"/>
  <c r="G741" i="17" a="1"/>
  <c r="G741" i="17" s="1"/>
  <c r="G742" i="17" a="1"/>
  <c r="G742" i="17" s="1"/>
  <c r="G743" i="17" a="1"/>
  <c r="G743" i="17"/>
  <c r="G744" i="17" a="1"/>
  <c r="G744" i="17" s="1"/>
  <c r="G745" i="17" a="1"/>
  <c r="G745" i="17"/>
  <c r="G746" i="17" a="1"/>
  <c r="G746" i="17" s="1"/>
  <c r="G747" i="17" a="1"/>
  <c r="G747" i="17" s="1"/>
  <c r="G748" i="17" a="1"/>
  <c r="G748" i="17" s="1"/>
  <c r="G749" i="17" a="1"/>
  <c r="G749" i="17" s="1"/>
  <c r="G750" i="17" a="1"/>
  <c r="G750" i="17" s="1"/>
  <c r="G751" i="17" a="1"/>
  <c r="G751" i="17" s="1"/>
  <c r="G752" i="17" a="1"/>
  <c r="G752" i="17" s="1"/>
  <c r="G753" i="17" a="1"/>
  <c r="G753" i="17"/>
  <c r="G754" i="17" a="1"/>
  <c r="G754" i="17" s="1"/>
  <c r="G755" i="17" a="1"/>
  <c r="G755" i="17" s="1"/>
  <c r="G756" i="17" a="1"/>
  <c r="G756" i="17" s="1"/>
  <c r="G757" i="17" a="1"/>
  <c r="G757" i="17" s="1"/>
  <c r="G758" i="17" a="1"/>
  <c r="G758" i="17" s="1"/>
  <c r="G759" i="17" a="1"/>
  <c r="G759" i="17"/>
  <c r="G760" i="17" a="1"/>
  <c r="G760" i="17" s="1"/>
  <c r="G761" i="17" a="1"/>
  <c r="G761" i="17" s="1"/>
  <c r="G762" i="17" a="1"/>
  <c r="G762" i="17" s="1"/>
  <c r="G763" i="17" a="1"/>
  <c r="G763" i="17"/>
  <c r="G764" i="17" a="1"/>
  <c r="G764" i="17" s="1"/>
  <c r="G765" i="17" a="1"/>
  <c r="G765" i="17"/>
  <c r="G766" i="17" a="1"/>
  <c r="G766" i="17" s="1"/>
  <c r="G767" i="17" a="1"/>
  <c r="G767" i="17" s="1"/>
  <c r="G768" i="17" a="1"/>
  <c r="G768" i="17" s="1"/>
  <c r="G769" i="17" a="1"/>
  <c r="G769" i="17" s="1"/>
  <c r="G770" i="17" a="1"/>
  <c r="G770" i="17" s="1"/>
  <c r="G771" i="17" a="1"/>
  <c r="G771" i="17"/>
  <c r="G772" i="17" a="1"/>
  <c r="G772" i="17" s="1"/>
  <c r="G773" i="17" a="1"/>
  <c r="G773" i="17" s="1"/>
  <c r="G774" i="17" a="1"/>
  <c r="G774" i="17" s="1"/>
  <c r="G775" i="17" a="1"/>
  <c r="G775" i="17"/>
  <c r="G776" i="17" a="1"/>
  <c r="G776" i="17" s="1"/>
  <c r="G777" i="17" a="1"/>
  <c r="G777" i="17"/>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c r="G966" i="17" a="1"/>
  <c r="G966" i="17" s="1"/>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c r="G998" i="17" a="1"/>
  <c r="G998" i="17" s="1"/>
  <c r="G999" i="17" a="1"/>
  <c r="G999" i="17" s="1"/>
  <c r="G1000" i="17" a="1"/>
  <c r="G1000" i="17" s="1"/>
  <c r="G1001" i="17" a="1"/>
  <c r="G1001"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<sst xmlns="http://schemas.openxmlformats.org/spreadsheetml/2006/main" count="11132" uniqueCount="6218">
  <si>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</si>
  <si>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</si>
  <si>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</si>
  <si>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</si>
  <si>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</si>
  <si>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</si>
  <si>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</si>
  <si>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</si>
  <si>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</si>
  <si>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</si>
  <si>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</si>
  <si>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</si>
  <si>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</si>
  <si>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</si>
  <si>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</si>
  <si>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</si>
  <si>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</si>
  <si>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</si>
  <si>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</si>
  <si>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</si>
  <si>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</si>
  <si>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</si>
  <si>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</si>
  <si>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</si>
  <si>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</si>
  <si>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</si>
  <si>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</si>
  <si>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</si>
  <si>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</si>
  <si>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</si>
  <si>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</si>
  <si>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</si>
  <si>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</si>
  <si>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</si>
  <si>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</si>
  <si>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</si>
  <si>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</si>
  <si>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</si>
  <si>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</si>
  <si>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</si>
  <si>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</si>
  <si>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</si>
  <si>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</si>
  <si>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</si>
  <si>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</si>
  <si>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</si>
  <si>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</si>
  <si>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</si>
  <si>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</si>
  <si>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</si>
  <si>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</si>
  <si>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</si>
  <si>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</si>
  <si>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</si>
  <si>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</si>
  <si>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</si>
  <si>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</si>
  <si>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</si>
  <si>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</si>
  <si>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</si>
  <si>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</si>
  <si>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</si>
  <si>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</si>
  <si>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</si>
  <si>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</si>
  <si>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</si>
  <si>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</si>
  <si>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</si>
  <si>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</si>
  <si>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</si>
  <si>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</si>
  <si>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</si>
  <si>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</si>
  <si>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</si>
  <si>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</si>
  <si>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</si>
  <si>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</si>
  <si>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</si>
  <si>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</si>
  <si>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</si>
  <si>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</si>
  <si>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</si>
  <si>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</si>
  <si>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</si>
  <si>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</si>
  <si>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</si>
  <si>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</si>
  <si>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</si>
  <si>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</si>
  <si>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</si>
  <si>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</si>
  <si>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</si>
  <si>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</si>
  <si>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</si>
  <si>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</si>
  <si>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</si>
  <si>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</si>
  <si>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</si>
  <si>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</si>
  <si>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</si>
  <si>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</si>
  <si>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</si>
  <si>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</si>
  <si>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</si>
  <si>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</si>
  <si>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</si>
  <si>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</si>
  <si>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</si>
  <si>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</si>
  <si>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</si>
  <si>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</si>
  <si>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</si>
  <si>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</si>
  <si>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</si>
  <si>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</si>
  <si>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</si>
  <si>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</si>
  <si>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</si>
  <si>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</si>
  <si>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</si>
  <si>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</si>
  <si>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</si>
  <si>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</si>
  <si>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</si>
  <si>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</si>
  <si>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</si>
  <si>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</si>
  <si>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</si>
  <si>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</si>
  <si>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</si>
  <si>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</si>
  <si>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</si>
  <si>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</si>
  <si>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</si>
  <si>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</si>
  <si>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</si>
  <si>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</si>
  <si>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</si>
  <si>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</si>
  <si>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</si>
  <si>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</si>
  <si>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</si>
  <si>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</si>
  <si>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</si>
  <si>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</si>
  <si>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</si>
  <si>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</si>
  <si>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</si>
  <si>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</si>
  <si>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</si>
  <si>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</si>
  <si>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</si>
  <si>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</si>
  <si>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</si>
  <si>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</si>
  <si>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</si>
  <si>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</si>
  <si>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</si>
  <si>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</si>
  <si>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</si>
  <si>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</si>
  <si>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</si>
  <si>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</si>
  <si>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</si>
  <si>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</si>
  <si>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</si>
  <si>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</si>
  <si>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</si>
  <si>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</si>
  <si>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</si>
  <si>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</si>
  <si>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</si>
  <si>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</si>
  <si>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</si>
  <si>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</si>
  <si>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</si>
  <si>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</si>
  <si>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</si>
  <si>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</si>
  <si>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</si>
  <si>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</si>
  <si>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</si>
  <si>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</si>
  <si>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</si>
  <si>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</si>
  <si>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</si>
  <si>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</si>
  <si>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</si>
  <si>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</si>
  <si>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</si>
  <si>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</si>
  <si>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</si>
  <si>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</si>
  <si>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</si>
  <si>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</si>
  <si>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</si>
  <si>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</si>
  <si>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</si>
  <si>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</si>
  <si>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</si>
  <si>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</si>
  <si>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</si>
  <si>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</si>
  <si>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</si>
  <si>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</si>
  <si>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</si>
  <si>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</si>
  <si>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</si>
  <si>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</si>
  <si>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</si>
  <si>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</si>
  <si>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</si>
  <si>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</si>
  <si>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</si>
  <si>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</si>
  <si>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</si>
  <si>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</si>
  <si>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</si>
  <si>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</si>
  <si>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</si>
  <si>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</si>
  <si>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</si>
  <si>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</si>
  <si>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</si>
  <si>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</si>
  <si>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</si>
  <si>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</si>
  <si>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</si>
  <si>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</si>
  <si>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</si>
  <si>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</si>
  <si>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</si>
  <si>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</si>
  <si>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</si>
  <si>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</si>
  <si>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</si>
  <si>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</si>
  <si>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</si>
  <si>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</si>
  <si>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</si>
  <si>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</si>
  <si>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</si>
  <si>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</si>
  <si>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</si>
  <si>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</si>
  <si>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</si>
  <si>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</si>
  <si>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</si>
  <si>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</si>
  <si>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</si>
  <si>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</si>
  <si>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</si>
  <si>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</si>
  <si>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</si>
  <si>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</si>
  <si>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</si>
  <si>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</si>
  <si>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</si>
  <si>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</si>
  <si>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</si>
  <si>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</si>
  <si>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</si>
  <si>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</si>
  <si>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</si>
  <si>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</si>
  <si>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</si>
  <si>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</si>
  <si>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</si>
  <si>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</si>
  <si>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</si>
  <si>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</si>
  <si>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</si>
  <si>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</si>
  <si>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</si>
  <si>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</si>
  <si>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</si>
  <si>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</si>
  <si>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</si>
  <si>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</si>
  <si>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</si>
  <si>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</si>
  <si>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</si>
  <si>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</si>
  <si>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</si>
  <si>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</si>
  <si>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</si>
  <si>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</si>
  <si>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</si>
  <si>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</si>
  <si>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</si>
  <si>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</si>
  <si>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</si>
  <si>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</si>
  <si>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</si>
  <si>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</si>
  <si>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</si>
  <si>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</si>
  <si>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</si>
  <si>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</si>
  <si>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</si>
  <si>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</si>
  <si>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</si>
  <si>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</si>
  <si>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</si>
  <si>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</si>
  <si>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</si>
  <si>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</si>
  <si>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</si>
  <si>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</si>
  <si>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</si>
  <si>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</si>
  <si>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</si>
  <si>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</si>
  <si>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</si>
  <si>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</si>
  <si>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</si>
  <si>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</si>
  <si>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</si>
  <si>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</si>
  <si>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</si>
  <si>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</si>
  <si>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</si>
  <si>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</si>
  <si>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</si>
  <si>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</si>
  <si>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</si>
  <si>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</si>
  <si>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</si>
  <si>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</si>
  <si>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</si>
  <si>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</si>
  <si>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</si>
  <si>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</si>
  <si>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</si>
  <si>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</si>
  <si>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</si>
  <si>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</si>
  <si>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</si>
  <si>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</si>
  <si>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</si>
  <si>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</si>
  <si>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</si>
  <si>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</si>
  <si>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</si>
  <si>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</si>
  <si>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</si>
  <si>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</si>
  <si>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</si>
  <si>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</si>
  <si>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</si>
  <si>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</si>
  <si>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</si>
  <si>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</si>
  <si>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</si>
  <si>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</si>
  <si>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</si>
  <si>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</si>
  <si>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</si>
  <si>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</si>
  <si>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</si>
  <si>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</si>
  <si>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</si>
  <si>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</si>
  <si>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</si>
  <si>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</si>
  <si>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</si>
  <si>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</si>
  <si>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</si>
  <si>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</si>
  <si>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</si>
  <si>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</si>
  <si>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</si>
  <si>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</si>
  <si>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</si>
  <si>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</si>
  <si>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</si>
  <si>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</si>
  <si>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</si>
  <si>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</si>
  <si>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</si>
  <si>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</si>
  <si>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</si>
  <si>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</si>
  <si>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</si>
  <si>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</si>
  <si>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</si>
  <si>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</si>
  <si>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</si>
  <si>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</si>
  <si>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</si>
  <si>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</si>
  <si>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</si>
  <si>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</si>
  <si>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</si>
  <si>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</si>
  <si>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</si>
  <si>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</si>
  <si>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</si>
  <si>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</si>
  <si>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</si>
  <si>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</si>
  <si>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</si>
  <si>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</si>
  <si>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</si>
  <si>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</si>
  <si>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</si>
  <si>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</si>
  <si>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</si>
  <si>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</si>
  <si>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</si>
  <si>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</si>
  <si>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</si>
  <si>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</si>
  <si>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</si>
  <si>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</si>
  <si>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</si>
  <si>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</si>
  <si>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</si>
  <si>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</si>
  <si>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</si>
  <si>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</si>
  <si>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</si>
  <si>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</si>
  <si>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</si>
  <si>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</si>
  <si>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</si>
  <si>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</si>
  <si>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</si>
  <si>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</si>
  <si>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</si>
  <si>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</si>
  <si>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</si>
  <si>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</si>
  <si>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</si>
  <si>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</si>
  <si>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</si>
  <si>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</si>
  <si>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</si>
  <si>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</si>
  <si>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</si>
  <si>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</si>
  <si>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</si>
  <si>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</si>
  <si>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</si>
  <si>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</si>
  <si>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</si>
  <si>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</si>
  <si>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</si>
  <si>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</si>
  <si>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</si>
  <si>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</si>
  <si>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</si>
  <si>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</si>
  <si>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</si>
  <si>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</si>
  <si>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</si>
  <si>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</si>
  <si>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</si>
  <si>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</si>
  <si>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</si>
  <si>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</si>
  <si>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</si>
  <si>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</si>
  <si>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</si>
  <si>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</si>
  <si>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</si>
  <si>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</si>
  <si>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</si>
  <si>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</si>
  <si>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</si>
  <si>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</si>
  <si>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</si>
  <si>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</si>
  <si>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</si>
  <si>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</si>
  <si>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</si>
  <si>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</si>
  <si>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</si>
  <si>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</si>
  <si>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</si>
  <si>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</si>
  <si>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</si>
  <si>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</si>
  <si>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</si>
  <si>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</si>
  <si>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</si>
  <si>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</si>
  <si>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</si>
  <si>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</si>
  <si>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</si>
  <si>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</si>
  <si>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</si>
  <si>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</si>
  <si>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</si>
  <si>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</si>
  <si>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</si>
  <si>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</si>
  <si>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</si>
  <si>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</si>
  <si>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</si>
  <si>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</si>
  <si>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</si>
  <si>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</si>
  <si>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</si>
  <si>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</si>
  <si>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</si>
  <si>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</si>
  <si>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</si>
  <si>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</si>
  <si>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</si>
  <si>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</si>
  <si>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</si>
  <si>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</si>
  <si>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</si>
  <si>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</si>
  <si>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</si>
  <si>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</si>
  <si>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</si>
  <si>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</si>
  <si>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</si>
  <si>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</si>
  <si>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</si>
  <si>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</si>
  <si>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</si>
  <si>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</si>
  <si>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</si>
  <si>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</si>
  <si>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</si>
  <si>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</si>
  <si>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</si>
  <si>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</si>
  <si>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</si>
  <si>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</si>
  <si>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</si>
  <si>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</si>
  <si>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</si>
  <si>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</si>
  <si>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</si>
  <si>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</si>
  <si>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</si>
  <si>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</si>
  <si>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</si>
  <si>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</si>
  <si>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</si>
  <si>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</si>
  <si>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</si>
  <si>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</si>
  <si>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</si>
  <si>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</si>
  <si>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</si>
  <si>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</si>
  <si>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</si>
  <si>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</si>
  <si>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</si>
  <si>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</si>
  <si>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</si>
  <si>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</si>
  <si>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</si>
  <si>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</si>
  <si>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</si>
  <si>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</si>
  <si>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</si>
  <si>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</si>
  <si>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</si>
  <si>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</si>
  <si>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</si>
  <si>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</si>
  <si>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</si>
  <si>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</si>
  <si>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</si>
  <si>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</si>
  <si>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</si>
  <si>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</si>
  <si>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</si>
  <si>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</si>
  <si>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</si>
  <si>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</si>
  <si>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</si>
  <si>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</si>
  <si>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</si>
  <si>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</si>
  <si>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</si>
  <si>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</si>
  <si>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</si>
  <si>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</si>
  <si>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</si>
  <si>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</si>
  <si>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</si>
  <si>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</si>
  <si>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</si>
  <si>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</si>
  <si>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</si>
  <si>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</si>
  <si>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</si>
  <si>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</si>
  <si>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</si>
  <si>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</si>
  <si>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</si>
  <si>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</si>
  <si>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</si>
  <si>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</si>
  <si>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</si>
  <si>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</si>
  <si>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</si>
  <si>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</si>
  <si>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</si>
  <si>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</si>
  <si>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</si>
  <si>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</si>
  <si>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</si>
  <si>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</si>
  <si>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</si>
  <si>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</si>
  <si>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</si>
  <si>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</si>
  <si>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</si>
  <si>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</si>
  <si>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</si>
  <si>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</si>
  <si>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</si>
  <si>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</si>
  <si>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</si>
  <si>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</si>
  <si>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</si>
  <si>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</si>
  <si>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</si>
  <si>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</si>
  <si>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</si>
  <si>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</si>
  <si>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</si>
  <si>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</si>
  <si>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</si>
  <si>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</si>
  <si>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</si>
  <si>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</si>
  <si>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</si>
  <si>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</si>
  <si>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</si>
  <si>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</si>
  <si>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</si>
  <si>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</si>
  <si>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</si>
  <si>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</si>
  <si>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</si>
  <si>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</si>
  <si>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</si>
  <si>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</si>
  <si>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</si>
  <si>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</si>
  <si>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</si>
  <si>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</si>
  <si>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</si>
  <si>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</si>
  <si>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</si>
  <si>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</si>
  <si>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</si>
  <si>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</si>
  <si>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</si>
  <si>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</si>
  <si>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</si>
  <si>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</si>
  <si>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</si>
  <si>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</si>
  <si>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</si>
  <si>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</si>
  <si>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</si>
  <si>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</si>
  <si>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</si>
  <si>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</si>
  <si>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</si>
  <si>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</si>
  <si>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</si>
  <si>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</si>
  <si>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</si>
  <si>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</si>
  <si>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</si>
  <si>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</si>
  <si>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</si>
  <si>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</si>
  <si>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</si>
  <si>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</si>
  <si>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</si>
  <si>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</si>
  <si>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</si>
  <si>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</si>
  <si>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</si>
  <si>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</si>
  <si>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</si>
  <si>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</si>
  <si>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</si>
  <si>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</si>
  <si>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</si>
  <si>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</si>
  <si>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</si>
  <si>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</si>
  <si>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</si>
  <si>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</si>
  <si>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</si>
  <si>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</si>
  <si>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</si>
  <si>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</si>
  <si>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</si>
  <si>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</si>
  <si>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</si>
  <si>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</si>
  <si>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</si>
  <si>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</si>
  <si>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</si>
  <si>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</si>
  <si>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</si>
  <si>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</si>
  <si>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</si>
  <si>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</si>
  <si>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</si>
  <si>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</si>
  <si>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</si>
  <si>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</si>
  <si>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</si>
  <si>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</si>
  <si>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</si>
  <si>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</si>
  <si>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</si>
  <si>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</si>
  <si>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</si>
  <si>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</si>
  <si>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</si>
  <si>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</si>
  <si>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</si>
  <si>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</si>
  <si>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</si>
  <si>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</si>
  <si>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</si>
  <si>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</si>
  <si>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</si>
  <si>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</si>
  <si>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</si>
  <si>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</si>
  <si>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</si>
  <si>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</si>
  <si>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</si>
  <si>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</si>
  <si>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</si>
  <si>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</si>
  <si>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</si>
  <si>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</si>
  <si>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</si>
  <si>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</si>
  <si>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</si>
  <si>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</si>
  <si>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</si>
  <si>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</si>
  <si>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</si>
  <si>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</si>
  <si>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</si>
  <si>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</si>
  <si>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</si>
  <si>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</si>
  <si>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</si>
  <si>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</si>
  <si>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</si>
  <si>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</si>
  <si>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</si>
  <si>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</si>
  <si>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</si>
  <si>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</si>
  <si>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</si>
  <si>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</si>
  <si>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</si>
  <si>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</si>
  <si>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</si>
  <si>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</si>
  <si>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</si>
  <si>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</si>
  <si>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</si>
  <si>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</si>
  <si>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</si>
  <si>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</si>
  <si>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</si>
  <si>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</si>
  <si>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</si>
  <si>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</si>
  <si>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</si>
  <si>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</si>
  <si>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</si>
  <si>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</si>
  <si>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</si>
  <si>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</si>
  <si>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</si>
  <si>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</si>
  <si>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</si>
  <si>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</si>
  <si>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</si>
  <si>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</si>
  <si>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</si>
  <si>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</si>
  <si>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</si>
  <si>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</si>
  <si>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</si>
  <si>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</si>
  <si>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</si>
  <si>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</si>
  <si>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</si>
  <si>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</si>
  <si>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</si>
  <si>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</si>
  <si>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</si>
  <si>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</si>
  <si>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</si>
  <si>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</si>
  <si>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</si>
  <si>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</si>
  <si>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</si>
  <si>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</si>
  <si>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</si>
  <si>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</si>
  <si>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</si>
  <si>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</si>
  <si>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</si>
  <si>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</si>
  <si>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</si>
  <si>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</si>
  <si>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</si>
  <si>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</si>
  <si>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</si>
  <si>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</si>
  <si>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</si>
  <si>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</si>
  <si>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</si>
  <si>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</si>
  <si>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</si>
  <si>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</si>
  <si>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</si>
  <si>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</si>
  <si>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</si>
  <si>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</si>
  <si>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</si>
  <si>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</si>
  <si>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</si>
  <si>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</si>
  <si>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</si>
  <si>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</si>
  <si>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</si>
  <si>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</si>
  <si>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</si>
  <si>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</si>
  <si>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</si>
  <si>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</si>
  <si>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</si>
  <si>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</si>
  <si>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</si>
  <si>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</si>
  <si>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</si>
  <si>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</si>
  <si>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</si>
  <si>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</si>
  <si>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</si>
  <si>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</si>
  <si>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</si>
  <si>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</si>
  <si>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</si>
  <si>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</si>
  <si>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</si>
  <si>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</si>
  <si>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</si>
  <si>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</si>
  <si>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</si>
  <si>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</si>
  <si>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</si>
  <si>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</si>
  <si>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</si>
  <si>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</si>
  <si>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</si>
  <si>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</si>
  <si>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</si>
  <si>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</si>
  <si>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</si>
  <si>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</si>
  <si>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</si>
  <si>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</si>
  <si>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</si>
  <si>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</si>
  <si>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</si>
  <si>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</si>
  <si>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</si>
  <si>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</si>
  <si>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</si>
  <si>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</si>
  <si>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</si>
  <si>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</si>
  <si>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</si>
  <si>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</si>
  <si>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</si>
  <si>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</si>
  <si>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</si>
  <si>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</si>
  <si>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</si>
  <si>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</si>
  <si>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</si>
  <si>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</si>
  <si>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</si>
  <si>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</si>
  <si>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</si>
  <si>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</si>
  <si>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</si>
  <si>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</si>
  <si>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</si>
  <si>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</si>
  <si>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</si>
  <si>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</si>
  <si>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</si>
  <si>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</si>
  <si>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</si>
  <si>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</si>
  <si>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</si>
  <si>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</si>
  <si>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</si>
  <si>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</si>
  <si>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</si>
  <si>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</si>
  <si>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</si>
  <si>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</si>
  <si>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</si>
  <si>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</si>
  <si>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</si>
  <si>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</si>
  <si>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</si>
  <si>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</si>
  <si>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</si>
  <si>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</si>
  <si>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</si>
  <si>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</si>
  <si>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</si>
  <si>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</si>
  <si>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</si>
  <si>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</si>
  <si>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</si>
  <si>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</si>
  <si>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</si>
  <si>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</si>
  <si>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</si>
  <si>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</si>
  <si>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</si>
  <si>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</si>
  <si>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</si>
  <si>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</si>
  <si>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</si>
  <si>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</si>
  <si>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</si>
  <si>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</si>
  <si>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</si>
  <si>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</si>
  <si>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</si>
  <si>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</si>
  <si>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</si>
  <si>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</si>
  <si>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</si>
  <si>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</si>
  <si>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</si>
  <si>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</si>
  <si>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</si>
  <si>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</si>
  <si>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</si>
  <si>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</si>
  <si>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</si>
  <si>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</si>
  <si>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</si>
  <si>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</si>
  <si>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</si>
  <si>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</si>
  <si>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</si>
  <si>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</si>
  <si>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</si>
  <si>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</si>
  <si>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</si>
  <si>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</si>
  <si>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</si>
  <si>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</si>
  <si>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</si>
  <si>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</si>
  <si>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</si>
  <si>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</si>
  <si>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</si>
  <si>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</si>
  <si>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</si>
  <si>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</si>
  <si>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</si>
  <si>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</si>
  <si>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</si>
  <si>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</si>
  <si>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</si>
  <si>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</si>
  <si>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</si>
  <si>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</si>
  <si>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</si>
  <si>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</si>
  <si>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</si>
  <si>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</si>
  <si>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</si>
  <si>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</si>
  <si>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</si>
  <si>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</si>
  <si>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</si>
  <si>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</si>
  <si>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</si>
  <si>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</si>
  <si>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</si>
  <si>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</si>
  <si>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</si>
  <si>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</si>
  <si>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</si>
  <si>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</si>
  <si>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</si>
  <si>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</si>
  <si>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</si>
  <si>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</si>
  <si>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</si>
  <si>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</si>
  <si>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</si>
  <si>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</si>
  <si>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</si>
  <si>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</si>
  <si>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</si>
  <si>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</si>
  <si>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</si>
  <si>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</si>
  <si>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</si>
  <si>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</si>
  <si>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</si>
  <si>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</si>
  <si>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</si>
  <si>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</si>
  <si>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</si>
  <si>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</si>
  <si>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</si>
  <si>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</si>
  <si>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</si>
  <si>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</si>
  <si>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</si>
  <si>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</si>
  <si>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</si>
  <si>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</si>
  <si>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</si>
  <si>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</si>
  <si>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</si>
  <si>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</si>
  <si>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</si>
  <si>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</si>
  <si>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</si>
  <si>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</si>
  <si>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</si>
  <si>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</si>
  <si>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</si>
  <si>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</si>
  <si>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</si>
  <si>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</si>
  <si>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</si>
  <si>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</si>
  <si>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</si>
  <si>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</si>
  <si>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</si>
  <si>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</si>
  <si>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</si>
  <si>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</si>
  <si>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</si>
  <si>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</si>
  <si>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</si>
  <si>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</si>
  <si>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</si>
  <si>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</si>
  <si>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</si>
  <si>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</si>
  <si>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</si>
  <si>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</si>
  <si>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</si>
  <si>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</si>
  <si>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</si>
  <si>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</si>
  <si>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</si>
  <si>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</si>
  <si>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</si>
  <si>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</si>
  <si>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</si>
  <si>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</si>
  <si>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</si>
  <si>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</si>
  <si>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</si>
  <si>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</si>
  <si>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</si>
  <si>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</si>
  <si>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</si>
  <si>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</si>
  <si>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</si>
  <si>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</si>
  <si>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</si>
  <si>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</si>
  <si>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</si>
  <si>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</si>
  <si>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</si>
  <si>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</si>
  <si>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</si>
  <si>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</si>
  <si>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</si>
  <si>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</si>
  <si>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</si>
  <si>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</si>
  <si>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</si>
  <si>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</si>
  <si>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</si>
  <si>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</si>
  <si>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</si>
  <si>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</si>
  <si>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</si>
  <si>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</si>
  <si>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</si>
  <si>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</si>
  <si>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</si>
  <si>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</si>
  <si>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</si>
  <si>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</si>
  <si>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</si>
  <si>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</si>
  <si>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</si>
  <si>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</si>
  <si>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</si>
  <si>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</si>
  <si>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</si>
  <si>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</si>
  <si>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</si>
  <si>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</si>
  <si>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</si>
  <si>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</si>
  <si>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</si>
  <si>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</si>
  <si>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</si>
  <si>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</si>
  <si>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</si>
  <si>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</si>
  <si>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</si>
  <si>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</si>
  <si>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</si>
  <si>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</si>
  <si>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</si>
  <si>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</si>
  <si>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</si>
  <si>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</si>
  <si>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</si>
  <si>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</si>
  <si>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</si>
  <si>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</si>
  <si>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</si>
  <si>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</si>
  <si>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</si>
  <si>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</si>
  <si>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</si>
  <si>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</si>
  <si>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</si>
  <si>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</si>
  <si>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</si>
  <si>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</si>
  <si>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</si>
  <si>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</si>
  <si>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</si>
  <si>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</si>
  <si>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</si>
  <si>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</si>
  <si>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</si>
  <si>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</si>
  <si>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</si>
  <si>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</si>
  <si>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</si>
  <si>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</si>
  <si>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</si>
  <si>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</si>
  <si>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</si>
  <si>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</si>
  <si>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</si>
  <si>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</si>
  <si>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</si>
  <si>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</si>
  <si>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</si>
  <si>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</si>
  <si>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</si>
  <si>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</si>
  <si>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</si>
  <si>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</si>
  <si>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</si>
  <si>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</si>
  <si>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</si>
  <si>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</si>
  <si>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</si>
  <si>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</si>
  <si>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</si>
  <si>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</si>
  <si>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</si>
  <si>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</si>
  <si>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</si>
  <si>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</si>
  <si>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</si>
  <si>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</si>
  <si>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</si>
  <si>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</si>
  <si>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</si>
  <si>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</si>
  <si>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</si>
  <si>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</si>
  <si>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</si>
  <si>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</si>
  <si>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</si>
  <si>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</si>
  <si>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</si>
  <si>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</si>
  <si>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</si>
  <si>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</si>
  <si>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</si>
  <si>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</si>
  <si>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</si>
  <si>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</si>
  <si>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</si>
  <si>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</si>
  <si>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</si>
  <si>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</si>
  <si>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</si>
  <si>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</si>
  <si>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</si>
  <si>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</si>
  <si>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</si>
  <si>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</si>
  <si>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</si>
  <si>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</si>
  <si>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</si>
  <si>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</si>
  <si>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</si>
  <si>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</si>
  <si>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</si>
  <si>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</si>
  <si>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</si>
  <si>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</si>
  <si>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</si>
  <si>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</si>
  <si>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</si>
  <si>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</si>
  <si>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</si>
  <si>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</si>
  <si>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</si>
  <si>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</si>
  <si>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</si>
  <si>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</si>
  <si>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</si>
  <si>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</si>
  <si>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</si>
  <si>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</si>
  <si>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</si>
  <si>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</si>
  <si>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</si>
  <si>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</si>
  <si>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</si>
  <si>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</si>
  <si>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</si>
  <si>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</si>
  <si>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</si>
  <si>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</si>
  <si>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</si>
  <si>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</si>
  <si>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</si>
  <si>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</si>
  <si>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</si>
  <si>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</si>
  <si>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</si>
  <si>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</si>
  <si>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</si>
  <si>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</si>
  <si>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</si>
  <si>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</si>
  <si>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</si>
  <si>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</si>
  <si>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</si>
  <si>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</si>
  <si>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</si>
  <si>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</si>
  <si>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</si>
  <si>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</si>
  <si>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</si>
  <si>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</si>
  <si>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</si>
  <si>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</si>
  <si>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</si>
  <si>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</si>
  <si>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</si>
  <si>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</si>
  <si>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</si>
  <si>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</si>
  <si>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</si>
  <si>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</si>
  <si>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</si>
  <si>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</si>
  <si>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</si>
  <si>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</si>
  <si>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</si>
  <si>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</si>
  <si>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</si>
  <si>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</si>
  <si>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</si>
  <si>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</si>
  <si>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</si>
  <si>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</si>
  <si>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</si>
  <si>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</si>
  <si>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</si>
  <si>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</si>
  <si>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</si>
  <si>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</si>
  <si>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</si>
  <si>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</si>
  <si>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</si>
  <si>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</si>
  <si>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</si>
  <si>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</si>
  <si>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</si>
  <si>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</si>
  <si>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</si>
  <si>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</si>
  <si>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</si>
  <si>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</si>
  <si>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</si>
  <si>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</si>
  <si>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</si>
  <si>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</si>
  <si>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</si>
  <si>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</si>
  <si>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</si>
  <si>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</si>
  <si>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</si>
  <si>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</si>
  <si>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</si>
  <si>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</si>
  <si>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</si>
  <si>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</si>
  <si>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</si>
  <si>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</si>
  <si>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</si>
  <si>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</si>
  <si>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</si>
  <si>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</si>
  <si>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</si>
  <si>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</si>
  <si>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</si>
  <si>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</si>
  <si>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</si>
  <si>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</si>
  <si>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</si>
  <si>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</si>
  <si>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</si>
  <si>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</si>
  <si>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</si>
  <si>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</si>
  <si>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</si>
  <si>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</si>
  <si>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</si>
  <si>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</si>
  <si>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</si>
  <si>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</si>
  <si>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</si>
  <si>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</si>
  <si>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</si>
  <si>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</si>
  <si>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</si>
  <si>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</si>
  <si>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</si>
  <si>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</si>
  <si>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</si>
  <si>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</si>
  <si>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</si>
  <si>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</si>
  <si>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</si>
  <si>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</si>
  <si>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</si>
  <si>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</si>
  <si>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</si>
  <si>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</si>
  <si>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</si>
  <si>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</si>
  <si>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</si>
  <si>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</si>
  <si>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</si>
  <si>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</si>
  <si>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</si>
  <si>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</si>
  <si>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</si>
  <si>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</si>
  <si>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</si>
  <si>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</si>
  <si>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</si>
  <si>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</si>
  <si>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</si>
  <si>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</si>
  <si>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</si>
  <si>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</si>
  <si>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</si>
  <si>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</si>
  <si>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</si>
  <si>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</si>
  <si>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</si>
  <si>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</si>
  <si>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</si>
  <si>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</si>
  <si>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</si>
  <si>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</si>
  <si>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</si>
  <si>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</si>
  <si>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</si>
  <si>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</si>
  <si>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</si>
  <si>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</si>
  <si>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</si>
  <si>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</si>
  <si>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</si>
  <si>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</si>
  <si>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</si>
  <si>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</si>
  <si>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</si>
  <si>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</si>
  <si>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</si>
  <si>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</si>
  <si>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</si>
  <si>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</si>
  <si>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</si>
  <si>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</si>
  <si>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</si>
  <si>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</si>
  <si>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</si>
  <si>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</si>
  <si>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</si>
  <si>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</si>
  <si>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</si>
  <si>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</si>
  <si>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</si>
  <si>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</si>
  <si>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</si>
  <si>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</si>
  <si>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</si>
  <si>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</si>
  <si>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</si>
  <si>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</si>
  <si>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</si>
  <si>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</si>
  <si>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</si>
  <si>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</si>
  <si>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</si>
  <si>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</si>
  <si>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</si>
  <si>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</si>
  <si>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</si>
  <si>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</si>
  <si>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</si>
  <si>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</si>
  <si>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</si>
  <si>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</si>
  <si>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</si>
  <si>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</si>
  <si>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</si>
  <si>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</si>
  <si>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</si>
  <si>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</si>
  <si>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</si>
  <si>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</si>
  <si>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</si>
  <si>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</si>
  <si>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</si>
  <si>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</si>
  <si>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</si>
  <si>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</si>
  <si>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</si>
  <si>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</si>
  <si>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</si>
  <si>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</si>
  <si>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</si>
  <si>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</si>
  <si>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</si>
  <si>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</si>
  <si>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</si>
  <si>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</si>
  <si>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</si>
  <si>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</si>
  <si>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</si>
  <si>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</si>
  <si>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</si>
  <si>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</si>
  <si>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</si>
  <si>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</si>
  <si>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</si>
  <si>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</si>
  <si>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</si>
  <si>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</si>
  <si>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</si>
  <si>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</si>
  <si>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</si>
  <si>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</si>
  <si>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</si>
  <si>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</si>
  <si>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</si>
  <si>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</si>
  <si>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</si>
  <si>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</si>
  <si>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</si>
  <si>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</si>
  <si>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</si>
  <si>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</si>
  <si>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</si>
  <si>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</si>
  <si>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</si>
  <si>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</si>
  <si>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</si>
  <si>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</si>
  <si>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</si>
  <si>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</si>
  <si>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</si>
  <si>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</si>
  <si>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</si>
  <si>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</si>
  <si>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</si>
  <si>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</si>
  <si>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</si>
  <si>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</si>
  <si>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</si>
  <si>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</si>
  <si>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</si>
  <si>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</si>
  <si>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</si>
  <si>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</si>
  <si>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</si>
  <si>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</si>
  <si>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</si>
  <si>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</si>
  <si>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</si>
  <si>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</si>
  <si>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</si>
  <si>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</si>
  <si>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</si>
  <si>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</si>
  <si>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</si>
  <si>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</si>
  <si>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</si>
  <si>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</si>
  <si>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</si>
  <si>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</si>
  <si>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</si>
  <si>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</si>
  <si>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</si>
  <si>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</si>
  <si>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</si>
  <si>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</si>
  <si>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</si>
  <si>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</si>
  <si>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</si>
  <si>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</si>
  <si>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</si>
  <si>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</si>
  <si>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</si>
  <si>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</si>
  <si>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</si>
  <si>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</si>
  <si>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</si>
  <si>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</si>
  <si>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</si>
  <si>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</si>
  <si>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</si>
  <si>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</si>
  <si>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</si>
  <si>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</si>
  <si>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</si>
  <si>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</si>
  <si>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</si>
  <si>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</si>
  <si>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</si>
  <si>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</si>
  <si>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</si>
  <si>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</si>
  <si>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</si>
  <si>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</si>
  <si>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</si>
  <si>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</si>
  <si>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</si>
  <si>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</si>
  <si>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</si>
  <si>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</si>
  <si>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</si>
  <si>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</si>
  <si>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</si>
  <si>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</si>
  <si>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</si>
  <si>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</si>
  <si>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</si>
  <si>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</si>
  <si>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</si>
  <si>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</si>
  <si>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</si>
  <si>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</si>
  <si>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</si>
  <si>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</si>
  <si>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</si>
  <si>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</si>
  <si>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</si>
  <si>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</si>
  <si>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</si>
  <si>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</si>
  <si>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</si>
  <si>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</si>
  <si>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</si>
  <si>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</si>
  <si>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</si>
  <si>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</si>
  <si>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</si>
  <si>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</si>
  <si>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</si>
  <si>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</si>
  <si>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</si>
  <si>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</si>
  <si>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</si>
  <si>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</si>
  <si>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</si>
  <si>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</si>
  <si>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</si>
  <si>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</si>
  <si>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</si>
  <si>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</si>
  <si>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</si>
  <si>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</si>
  <si>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</si>
  <si>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</si>
  <si>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</si>
  <si>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</si>
  <si>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</si>
  <si>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</si>
  <si>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</si>
  <si>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</si>
  <si>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</si>
  <si>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</si>
  <si>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</si>
  <si>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</si>
  <si>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</si>
  <si>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</si>
  <si>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</si>
  <si>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</si>
  <si>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</si>
  <si>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</si>
  <si>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</si>
  <si>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</si>
  <si>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</si>
  <si>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</si>
  <si>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</si>
  <si>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</si>
  <si>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</si>
  <si>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</si>
  <si>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</si>
  <si>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</si>
  <si>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</si>
  <si>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</si>
  <si>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</si>
  <si>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</si>
  <si>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</si>
  <si>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</si>
  <si>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</si>
  <si>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</si>
  <si>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</si>
  <si>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</si>
  <si>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</si>
  <si>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</si>
  <si>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</si>
  <si>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</si>
  <si>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</si>
  <si>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</si>
  <si>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</si>
  <si>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</si>
  <si>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</si>
  <si>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</si>
  <si>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</si>
  <si>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</si>
  <si>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</si>
  <si>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</si>
  <si>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</si>
  <si>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</si>
  <si>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</si>
  <si>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</si>
  <si>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</si>
  <si>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</si>
  <si>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</si>
  <si>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</si>
  <si>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</si>
  <si>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</si>
  <si>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</si>
  <si>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</si>
  <si>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</si>
  <si>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</si>
  <si>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</si>
  <si>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</si>
  <si>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</si>
  <si>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</si>
  <si>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</si>
  <si>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</si>
  <si>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</si>
  <si>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</si>
  <si>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</si>
  <si>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</si>
  <si>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</si>
  <si>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</si>
  <si>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</si>
  <si>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</si>
  <si>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</si>
  <si>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</si>
  <si>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</si>
  <si>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</si>
  <si>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</si>
  <si>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</si>
  <si>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</si>
  <si>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</si>
  <si>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</si>
  <si>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</si>
  <si>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</si>
  <si>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</si>
  <si>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</si>
  <si>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</si>
  <si>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</si>
  <si>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</si>
  <si>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</si>
  <si>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</si>
  <si>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</si>
  <si>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</si>
  <si>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</si>
  <si>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</si>
  <si>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</si>
  <si>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</si>
  <si>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</si>
  <si>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</si>
  <si>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</si>
  <si>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</si>
  <si>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</si>
  <si>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</si>
  <si>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</si>
  <si>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</si>
  <si>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</si>
  <si>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</si>
  <si>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</si>
  <si>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</si>
  <si>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</si>
  <si>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</si>
  <si>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</si>
  <si>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</si>
  <si>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</si>
  <si>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</si>
  <si>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</si>
  <si>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</si>
  <si>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</si>
  <si>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</si>
  <si>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</si>
  <si>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</si>
  <si>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</si>
  <si>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</si>
  <si>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</si>
  <si>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</si>
  <si>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</si>
  <si>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</si>
  <si>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</si>
  <si>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</si>
  <si>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</si>
  <si>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</si>
  <si>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</si>
  <si>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</si>
  <si>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</si>
  <si>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</si>
  <si>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</si>
  <si>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</si>
  <si>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</si>
  <si>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</si>
  <si>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</si>
  <si>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</si>
  <si>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</si>
  <si>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</si>
  <si>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</si>
  <si>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</si>
  <si>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</si>
  <si>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</si>
  <si>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</si>
  <si>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</si>
  <si>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</si>
  <si>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</si>
  <si>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</si>
  <si>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</si>
  <si>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</si>
  <si>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</si>
  <si>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</si>
  <si>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</si>
  <si>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</si>
  <si>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</si>
  <si>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</si>
  <si>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</si>
  <si>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</si>
  <si>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</si>
  <si>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</si>
  <si>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</si>
  <si>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</si>
  <si>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</si>
  <si>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</si>
  <si>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</si>
  <si>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</si>
  <si>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</si>
  <si>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</si>
  <si>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</si>
  <si>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</si>
  <si>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</si>
  <si>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</si>
  <si>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</si>
  <si>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</si>
  <si>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</si>
  <si>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</si>
  <si>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</si>
  <si>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</si>
  <si>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</si>
  <si>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</si>
  <si>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</si>
  <si>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</si>
  <si>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</si>
  <si>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</si>
  <si>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</si>
  <si>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</si>
  <si>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</si>
  <si>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</si>
  <si>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</si>
  <si>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</si>
  <si>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</si>
  <si>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</si>
  <si>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</si>
  <si>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</si>
  <si>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</si>
  <si>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</si>
  <si>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</si>
  <si>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</si>
  <si>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</si>
  <si>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</si>
  <si>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</si>
  <si>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</si>
  <si>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</si>
  <si>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</si>
  <si>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</si>
  <si>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</si>
  <si>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</si>
  <si>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</si>
  <si>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</si>
  <si>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</si>
  <si>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</si>
  <si>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</si>
  <si>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</si>
  <si>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</si>
  <si>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</si>
  <si>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</si>
  <si>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</si>
  <si>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</si>
  <si>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</si>
  <si>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</si>
  <si>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</si>
  <si>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</si>
  <si>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</si>
  <si>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</si>
  <si>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</si>
  <si>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</si>
  <si>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</si>
  <si>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</si>
  <si>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</si>
  <si>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</si>
  <si>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</si>
  <si>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</si>
  <si>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</si>
  <si>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</si>
  <si>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</si>
  <si>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</si>
  <si>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</si>
  <si>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</si>
  <si>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</si>
  <si>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</si>
  <si>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</si>
  <si>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</si>
  <si>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</si>
  <si>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</si>
  <si>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</si>
  <si>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</si>
  <si>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</si>
  <si>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</si>
  <si>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</si>
  <si>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</si>
  <si>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</si>
  <si>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</si>
  <si>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</si>
  <si>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</si>
  <si>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</si>
  <si>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</si>
  <si>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</si>
  <si>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</si>
  <si>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</si>
  <si>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</si>
  <si>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</si>
  <si>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</si>
  <si>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</si>
  <si>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</si>
  <si>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</si>
  <si>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</si>
  <si>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</si>
  <si>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</si>
  <si>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</si>
  <si>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</si>
  <si>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</si>
  <si>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</si>
  <si>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</si>
  <si>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</si>
  <si>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</si>
  <si>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</si>
  <si>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</si>
  <si>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</si>
  <si>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</si>
  <si>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</si>
  <si>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</si>
  <si>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</si>
  <si>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</si>
  <si>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</si>
  <si>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</si>
  <si>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</si>
  <si>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</si>
  <si>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</si>
  <si>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</si>
  <si>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</si>
  <si>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</si>
  <si>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</si>
  <si>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</si>
  <si>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</si>
  <si>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</si>
  <si>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</si>
  <si>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</si>
  <si>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</si>
  <si>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</si>
  <si>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</si>
  <si>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</si>
  <si>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</si>
  <si>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</si>
  <si>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</si>
  <si>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</si>
  <si>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</si>
  <si>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</si>
  <si>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</si>
  <si>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</si>
  <si>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</si>
  <si>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</si>
  <si>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</si>
  <si>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</si>
  <si>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</si>
  <si>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</si>
  <si>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</si>
  <si>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</si>
  <si>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</si>
  <si>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</si>
  <si>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</si>
  <si>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</si>
  <si>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</si>
  <si>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</si>
  <si>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</si>
  <si>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</si>
  <si>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</si>
  <si>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</si>
  <si>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</si>
  <si>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</si>
  <si>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</si>
  <si>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</si>
  <si>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</si>
  <si>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</si>
  <si>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</si>
  <si>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</si>
  <si>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</si>
  <si>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</si>
  <si>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</si>
  <si>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</si>
  <si>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</si>
  <si>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</si>
  <si>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</si>
  <si>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</si>
  <si>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</si>
  <si>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</si>
  <si>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</si>
  <si>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</si>
  <si>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</si>
  <si>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</si>
  <si>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</si>
  <si>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</si>
  <si>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</si>
  <si>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</si>
  <si>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</si>
  <si>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</si>
  <si>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</si>
  <si>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</si>
  <si>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</si>
  <si>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</si>
  <si>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</si>
  <si>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</si>
  <si>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</si>
  <si>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</si>
  <si>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</si>
  <si>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</si>
  <si>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</si>
  <si>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</si>
  <si>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</si>
  <si>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</si>
  <si>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</si>
  <si>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</si>
  <si>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</si>
  <si>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</si>
  <si>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</si>
  <si>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</si>
  <si>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</si>
  <si>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</si>
  <si>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</si>
  <si>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</si>
  <si>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</si>
  <si>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</si>
  <si>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</si>
  <si>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</si>
  <si>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</si>
  <si>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</si>
  <si>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</si>
  <si>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</si>
  <si>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</si>
  <si>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</si>
  <si>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</si>
  <si>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</si>
  <si>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</si>
  <si>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</si>
  <si>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</si>
  <si>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</si>
  <si>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</si>
  <si>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</si>
  <si>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</si>
  <si>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</si>
  <si>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</si>
  <si>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</si>
  <si>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</si>
  <si>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</si>
  <si>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</si>
  <si>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</si>
  <si>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</si>
  <si>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</si>
  <si>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</si>
  <si>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</si>
  <si>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</si>
  <si>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</si>
  <si>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</si>
  <si>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</si>
  <si>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</si>
  <si>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</si>
  <si>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</si>
  <si>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</si>
  <si>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</si>
  <si>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</si>
  <si>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</si>
  <si>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</si>
  <si>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</si>
  <si>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</si>
  <si>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</si>
  <si>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</si>
  <si>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</si>
  <si>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</si>
  <si>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</si>
  <si>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</si>
  <si>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</si>
  <si>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</si>
  <si>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</si>
  <si>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</si>
  <si>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</si>
  <si>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</si>
  <si>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</si>
  <si>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</si>
  <si>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</si>
  <si>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</si>
  <si>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</si>
  <si>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</si>
  <si>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</si>
  <si>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</si>
  <si>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</si>
  <si>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</si>
  <si>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</si>
  <si>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</si>
  <si>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</si>
  <si>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</si>
  <si>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</si>
  <si>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</si>
  <si>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</si>
  <si>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</si>
  <si>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</si>
  <si>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</si>
  <si>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</si>
  <si>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</si>
  <si>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</si>
  <si>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</si>
  <si>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</si>
  <si>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</si>
  <si>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</si>
  <si>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</si>
  <si>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</si>
  <si>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</si>
  <si>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</si>
  <si>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</si>
  <si>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</si>
  <si>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</si>
  <si>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</si>
  <si>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</si>
  <si>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</si>
  <si>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</si>
  <si>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</si>
  <si>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</si>
  <si>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</si>
  <si>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</si>
  <si>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</si>
  <si>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</si>
  <si>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</si>
  <si>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</si>
  <si>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</si>
  <si>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</si>
  <si>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</si>
  <si>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</si>
  <si>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</si>
  <si>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</si>
  <si>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</si>
  <si>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</si>
  <si>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</si>
  <si>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</si>
  <si>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</si>
  <si>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</si>
  <si>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</si>
  <si>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</si>
  <si>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</si>
  <si>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</si>
  <si>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</si>
  <si>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</si>
  <si>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</si>
  <si>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</si>
  <si>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</si>
  <si>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</si>
  <si>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</si>
  <si>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</si>
  <si>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</si>
  <si>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</si>
  <si>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</si>
  <si>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</si>
  <si>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</si>
  <si>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</si>
  <si>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</si>
  <si>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</si>
  <si>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</si>
  <si>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</si>
  <si>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</si>
  <si>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</si>
  <si>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</si>
  <si>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</si>
  <si>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</si>
  <si>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</si>
  <si>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</si>
  <si>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</si>
  <si>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</si>
  <si>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</si>
  <si>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</si>
  <si>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</si>
  <si>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</si>
  <si>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</si>
  <si>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</si>
  <si>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</si>
  <si>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</si>
  <si>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</si>
  <si>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</si>
  <si>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</si>
  <si>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</si>
  <si>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</si>
  <si>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</si>
  <si>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</si>
  <si>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</si>
  <si>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</si>
  <si>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</si>
  <si>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</si>
  <si>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</si>
  <si>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</si>
  <si>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</si>
  <si>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</si>
  <si>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</si>
  <si>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</si>
  <si>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</si>
  <si>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</si>
  <si>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</si>
  <si>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</si>
  <si>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</si>
  <si>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</si>
  <si>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</si>
  <si>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</si>
  <si>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</si>
  <si>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</si>
  <si>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</si>
  <si>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</si>
  <si>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</si>
  <si>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</si>
  <si>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</si>
  <si>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</si>
  <si>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</si>
  <si>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</si>
  <si>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</si>
  <si>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</si>
  <si>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</si>
  <si>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</si>
  <si>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</si>
  <si>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</si>
  <si>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</si>
  <si>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</si>
  <si>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</si>
  <si>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</si>
  <si>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</si>
  <si>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</si>
  <si>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</si>
  <si>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</si>
  <si>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</si>
  <si>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</si>
  <si>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</si>
  <si>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</si>
  <si>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</si>
  <si>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</si>
  <si>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</si>
  <si>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</si>
  <si>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</si>
  <si>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</si>
  <si>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</si>
  <si>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</si>
  <si>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</si>
  <si>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</si>
  <si>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</si>
  <si>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</si>
  <si>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</si>
  <si>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</si>
  <si>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</si>
  <si>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</si>
  <si>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</si>
  <si>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</si>
  <si>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</si>
  <si>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</si>
  <si>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</si>
  <si>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</si>
  <si>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</si>
  <si>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</si>
  <si>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</si>
  <si>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</si>
  <si>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</si>
  <si>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</si>
  <si>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</si>
  <si>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</si>
  <si>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</si>
  <si>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</si>
  <si>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</si>
  <si>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</si>
  <si>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</si>
  <si>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</si>
  <si>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</si>
  <si>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</si>
  <si>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</si>
  <si>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</si>
  <si>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</si>
  <si>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</si>
  <si>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</si>
  <si>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</si>
  <si>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</si>
  <si>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</si>
  <si>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</si>
  <si>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</si>
  <si>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</si>
  <si>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</si>
  <si>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</si>
  <si>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</si>
  <si>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</si>
  <si>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</si>
  <si>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</si>
  <si>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</si>
  <si>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</si>
  <si>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</si>
  <si>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</si>
  <si>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</si>
  <si>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</si>
  <si>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</si>
  <si>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</si>
  <si>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</si>
  <si>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</si>
  <si>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</si>
  <si>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</si>
  <si>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</si>
  <si>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</si>
  <si>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</si>
  <si>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</si>
  <si>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</si>
  <si>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</si>
  <si>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</si>
  <si>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</si>
  <si>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</si>
  <si>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</si>
  <si>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</si>
  <si>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</si>
  <si>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</si>
  <si>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</si>
  <si>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</si>
  <si>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</si>
  <si>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</si>
  <si>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</si>
  <si>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</si>
  <si>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</si>
  <si>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</si>
  <si>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</si>
  <si>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</si>
  <si>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</si>
  <si>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</si>
  <si>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</si>
  <si>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</si>
  <si>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</si>
  <si>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</si>
  <si>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</si>
  <si>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</si>
  <si>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</si>
  <si>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</si>
  <si>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</si>
  <si>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</si>
  <si>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</si>
  <si>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</si>
  <si>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</si>
  <si>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</si>
  <si>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</si>
  <si>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</si>
  <si>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</si>
  <si>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</si>
  <si>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</si>
  <si>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</si>
  <si>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</si>
  <si>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</si>
  <si>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</si>
  <si>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</si>
  <si>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</si>
  <si>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</si>
  <si>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</si>
  <si>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</si>
  <si>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</si>
  <si>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</si>
  <si>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</si>
  <si>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</si>
  <si>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</si>
  <si>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</si>
  <si>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</si>
  <si>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</si>
  <si>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</si>
  <si>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</si>
  <si>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</si>
  <si>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</si>
  <si>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</si>
  <si>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</si>
  <si>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</si>
  <si>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</si>
  <si>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</si>
  <si>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</si>
  <si>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</si>
  <si>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</si>
  <si>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</si>
  <si>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</si>
  <si>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</si>
  <si>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</si>
  <si>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</si>
  <si>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</si>
  <si>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</si>
  <si>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</si>
  <si>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</si>
  <si>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</si>
  <si>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</si>
  <si>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</si>
  <si>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</si>
  <si>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</si>
  <si>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</si>
  <si>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</si>
  <si>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</si>
  <si>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</si>
  <si>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</si>
  <si>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</si>
  <si>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</si>
  <si>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</si>
  <si>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</si>
  <si>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</si>
  <si>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</si>
  <si>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</si>
  <si>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</si>
  <si>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</si>
  <si>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</si>
  <si>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</si>
  <si>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</si>
  <si>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</si>
  <si>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</si>
  <si>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</si>
  <si>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</si>
  <si>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</si>
  <si>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</si>
  <si>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</si>
  <si>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</si>
  <si>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</si>
  <si>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</si>
  <si>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</si>
  <si>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</si>
  <si>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</si>
  <si>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</si>
  <si>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</si>
  <si>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</si>
  <si>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</si>
  <si>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</si>
  <si>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</si>
  <si>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</si>
  <si>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</si>
  <si>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</si>
  <si>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</si>
  <si>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</si>
  <si>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</si>
  <si>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</si>
  <si>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</si>
  <si>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</si>
  <si>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</si>
  <si>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</si>
  <si>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</si>
  <si>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</si>
  <si>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</si>
  <si>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</si>
  <si>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</si>
  <si>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</si>
  <si>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</si>
  <si>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</si>
  <si>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</si>
  <si>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</si>
  <si>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</si>
  <si>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</si>
  <si>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</si>
  <si>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</si>
  <si>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</si>
  <si>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</si>
  <si>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</si>
  <si>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</si>
  <si>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</si>
  <si>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</si>
  <si>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</si>
  <si>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</si>
  <si>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</si>
  <si>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</si>
  <si>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</si>
  <si>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</si>
  <si>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</si>
  <si>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</si>
  <si>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</si>
  <si>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</si>
  <si>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</si>
  <si>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</si>
  <si>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</si>
  <si>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</si>
  <si>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</si>
  <si>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</si>
  <si>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</si>
  <si>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</si>
  <si>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</si>
  <si>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</si>
  <si>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</si>
  <si>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</si>
  <si>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</si>
  <si>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</si>
  <si>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</si>
  <si>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</si>
  <si>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</si>
  <si>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</si>
  <si>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</si>
  <si>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</si>
  <si>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</si>
  <si>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</si>
  <si>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</si>
  <si>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</si>
  <si>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</si>
  <si>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</si>
  <si>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</si>
  <si>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</si>
  <si>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</si>
  <si>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</si>
  <si>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</si>
  <si>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</si>
  <si>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</si>
  <si>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</si>
  <si>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</si>
  <si>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</si>
  <si>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</si>
  <si>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</si>
  <si>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</si>
  <si>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</si>
  <si>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</si>
  <si>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</si>
  <si>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</si>
  <si>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</si>
  <si>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</si>
  <si>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</si>
  <si>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</si>
  <si>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</si>
  <si>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</si>
  <si>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</si>
  <si>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</si>
  <si>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</si>
  <si>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</si>
  <si>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</si>
  <si>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</si>
  <si>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</si>
  <si>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</si>
  <si>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</si>
  <si>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</si>
  <si>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</si>
  <si>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</si>
  <si>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</si>
  <si>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</si>
  <si>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</si>
  <si>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</si>
  <si>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</si>
  <si>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</si>
  <si>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</si>
  <si>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</si>
  <si>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</si>
  <si>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</si>
  <si>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</si>
  <si>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</si>
  <si>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</si>
  <si>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</si>
  <si>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</si>
  <si>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</si>
  <si>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</si>
  <si>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</si>
  <si>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</si>
  <si>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</si>
  <si>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</si>
  <si>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</si>
  <si>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</si>
  <si>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</si>
  <si>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</si>
  <si>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</si>
  <si>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</si>
  <si>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</si>
  <si>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</si>
  <si>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</si>
  <si>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</si>
  <si>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</si>
  <si>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</si>
  <si>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</si>
  <si>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</si>
  <si>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</si>
  <si>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</si>
  <si>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</si>
  <si>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</si>
  <si>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</si>
  <si>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</si>
  <si>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</si>
  <si>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</si>
  <si>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</si>
  <si>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</si>
  <si>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</si>
  <si>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</si>
  <si>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</si>
  <si>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</si>
  <si>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</si>
  <si>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</si>
  <si>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</si>
  <si>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</si>
  <si>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</si>
  <si>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</si>
  <si>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</si>
  <si>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</si>
  <si>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</si>
  <si>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</si>
  <si>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</si>
  <si>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</si>
  <si>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</si>
  <si>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</si>
  <si>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</si>
  <si>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</si>
  <si>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</si>
  <si>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</si>
  <si>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</si>
  <si>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</si>
  <si>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</si>
  <si>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</si>
  <si>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</si>
  <si>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</si>
  <si>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</si>
  <si>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</si>
  <si>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</si>
  <si>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</si>
  <si>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</si>
  <si>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</si>
  <si>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</si>
  <si>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</si>
  <si>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</si>
  <si>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</si>
  <si>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</si>
  <si>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</si>
  <si>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</si>
  <si>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</si>
  <si>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</si>
  <si>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</si>
  <si>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</si>
  <si>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</si>
  <si>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</si>
  <si>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</si>
  <si>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</si>
  <si>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</si>
  <si>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</si>
  <si>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</si>
  <si>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</si>
  <si>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</si>
  <si>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</si>
  <si>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</si>
  <si>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</si>
  <si>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</si>
  <si>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</si>
  <si>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</si>
  <si>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</si>
  <si>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</si>
  <si>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</si>
  <si>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</si>
  <si>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</si>
  <si>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</si>
  <si>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</si>
  <si>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</si>
  <si>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</si>
  <si>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</si>
  <si>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</si>
  <si>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</si>
  <si>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</si>
  <si>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</si>
  <si>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</si>
  <si>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</si>
  <si>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</si>
  <si>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</si>
  <si>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</si>
  <si>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</si>
  <si>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</si>
  <si>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</si>
  <si>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</si>
  <si>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</si>
  <si>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</si>
  <si>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</si>
  <si>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</si>
  <si>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</si>
  <si>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</si>
  <si>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</si>
  <si>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</si>
  <si>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</si>
  <si>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</si>
  <si>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</si>
  <si>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</si>
  <si>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</si>
  <si>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</si>
  <si>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</si>
  <si>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</si>
  <si>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</si>
  <si>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</si>
  <si>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</si>
  <si>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</si>
  <si>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</si>
  <si>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</si>
  <si>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</si>
  <si>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</si>
  <si>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</si>
  <si>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</si>
  <si>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</si>
  <si>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</si>
  <si>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</si>
  <si>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</si>
  <si>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</si>
  <si>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</si>
  <si>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</si>
  <si>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</si>
  <si>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</si>
  <si>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</si>
  <si>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</si>
  <si>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</si>
  <si>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</si>
  <si>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</si>
  <si>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</si>
  <si>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</si>
  <si>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</si>
  <si>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</si>
  <si>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</si>
  <si>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</si>
  <si>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</si>
  <si>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</si>
  <si>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</si>
  <si>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</si>
  <si>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</si>
  <si>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</si>
  <si>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</si>
  <si>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</si>
  <si>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</si>
  <si>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</si>
  <si>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</si>
  <si>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</si>
  <si>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</si>
  <si>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</si>
  <si>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</si>
  <si>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</si>
  <si>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</si>
  <si>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</si>
  <si>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</si>
  <si>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</si>
  <si>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</si>
  <si>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</si>
  <si>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</si>
  <si>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</si>
  <si>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</si>
  <si>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</si>
  <si>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</si>
  <si>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</si>
  <si>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</si>
  <si>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</si>
  <si>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</si>
  <si>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</si>
  <si>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</si>
  <si>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</si>
  <si>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</si>
  <si>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</si>
  <si>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</si>
  <si>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</si>
  <si>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</si>
  <si>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</si>
  <si>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</si>
  <si>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</si>
  <si>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</si>
  <si>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</si>
  <si>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</si>
  <si>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</si>
  <si>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</si>
  <si>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</si>
  <si>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</si>
  <si>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</si>
  <si>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</si>
  <si>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</si>
  <si>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</si>
  <si>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</si>
  <si>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</si>
  <si>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</si>
  <si>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</si>
  <si>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</si>
  <si>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</si>
  <si>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</si>
  <si>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</si>
  <si>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</si>
  <si>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</si>
  <si>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</si>
  <si>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</si>
  <si>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</si>
  <si>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</si>
  <si>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</si>
  <si>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</si>
  <si>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</si>
  <si>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</si>
  <si>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</si>
  <si>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</si>
  <si>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</si>
  <si>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</si>
  <si>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</si>
  <si>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</si>
  <si>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</si>
  <si>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</si>
  <si>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</si>
  <si>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</si>
  <si>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</si>
  <si>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</si>
  <si>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</si>
  <si>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</si>
  <si>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</si>
  <si>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</si>
  <si>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</si>
  <si>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</si>
  <si>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</si>
  <si>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</si>
  <si>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</si>
  <si>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</si>
  <si>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</si>
  <si>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</si>
  <si>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</si>
  <si>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</si>
  <si>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</si>
  <si>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</si>
  <si>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</si>
  <si>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</si>
  <si>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</si>
  <si>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</si>
  <si>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</si>
  <si>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</si>
  <si>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</si>
  <si>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</si>
  <si>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</si>
  <si>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</si>
  <si>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</si>
  <si>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</si>
  <si>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</si>
  <si>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</si>
  <si>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</si>
  <si>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</si>
  <si>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</si>
  <si>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</si>
  <si>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</si>
  <si>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</si>
  <si>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</si>
  <si>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</si>
  <si>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</si>
  <si>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</si>
  <si>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</si>
  <si>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</si>
  <si>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</si>
  <si>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</si>
  <si>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</si>
  <si>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</si>
  <si>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</si>
  <si>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</si>
  <si>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</si>
  <si>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</si>
  <si>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</si>
  <si>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</si>
  <si>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</si>
  <si>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</si>
  <si>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</si>
  <si>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</si>
  <si>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</si>
  <si>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</si>
  <si>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</si>
  <si>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</si>
  <si>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</si>
  <si>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</si>
  <si>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</si>
  <si>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</si>
  <si>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</si>
  <si>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</si>
  <si>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</si>
  <si>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</si>
  <si>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</si>
  <si>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</si>
  <si>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</si>
  <si>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</si>
  <si>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</si>
  <si>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</si>
  <si>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</si>
  <si>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</si>
  <si>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</si>
  <si>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</si>
  <si>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</si>
  <si>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</si>
  <si>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</si>
  <si>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</si>
  <si>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</si>
  <si>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</si>
  <si>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</si>
  <si>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</si>
  <si>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</si>
  <si>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</si>
  <si>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</si>
  <si>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</si>
  <si>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</si>
  <si>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</si>
  <si>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</si>
  <si>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</si>
  <si>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</si>
  <si>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</si>
  <si>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</si>
  <si>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</si>
  <si>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</si>
  <si>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</si>
  <si>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</si>
  <si>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</si>
  <si>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</si>
  <si>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</si>
  <si>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</si>
  <si>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</si>
  <si>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</si>
  <si>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</si>
  <si>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</si>
  <si>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</si>
  <si>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</si>
  <si>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</si>
  <si>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</si>
  <si>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</si>
  <si>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</si>
  <si>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</si>
  <si>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</si>
  <si>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</si>
  <si>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</si>
  <si>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</si>
  <si>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</si>
  <si>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</si>
  <si>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</si>
  <si>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</si>
  <si>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</si>
  <si>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</si>
  <si>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</si>
  <si>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</si>
  <si>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</si>
  <si>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</si>
  <si>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</si>
  <si>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</si>
  <si>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</si>
  <si>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</si>
  <si>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</si>
  <si>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</si>
  <si>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</si>
  <si>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</si>
  <si>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</si>
  <si>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</si>
  <si>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</si>
  <si>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</si>
  <si>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</si>
  <si>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</si>
  <si>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</si>
  <si>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</si>
  <si>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</si>
  <si>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</si>
  <si>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</si>
  <si>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</si>
  <si>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</si>
  <si>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</si>
  <si>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</si>
  <si>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</si>
  <si>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</si>
  <si>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</si>
  <si>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</si>
  <si>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</si>
  <si>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</si>
  <si>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</si>
  <si>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</si>
  <si>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</si>
  <si>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</si>
  <si>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</si>
  <si>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</si>
  <si>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</si>
  <si>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</si>
  <si>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</si>
  <si>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</si>
  <si>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</si>
  <si>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</si>
  <si>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</si>
  <si>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</si>
  <si>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</si>
  <si>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</si>
  <si>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</si>
  <si>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</si>
  <si>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</si>
  <si>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</si>
  <si>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</si>
  <si>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</si>
  <si>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</si>
  <si>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</si>
  <si>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</si>
  <si>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</si>
  <si>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</si>
  <si>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</si>
  <si>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</si>
  <si>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</si>
  <si>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</si>
  <si>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</si>
  <si>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</si>
  <si>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</si>
  <si>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</si>
  <si>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</si>
  <si>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</si>
  <si>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</si>
  <si>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</si>
  <si>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</si>
  <si>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</si>
  <si>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</si>
  <si>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</si>
  <si>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</si>
  <si>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</si>
  <si>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</si>
  <si>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</si>
  <si>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</si>
  <si>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</si>
  <si>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</si>
  <si>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</si>
  <si>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</si>
  <si>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</si>
  <si>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</si>
  <si>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</si>
  <si>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</si>
  <si>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</si>
  <si>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</si>
  <si>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</si>
  <si>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</si>
  <si>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</si>
  <si>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</si>
  <si>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</si>
  <si>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</si>
  <si>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</si>
  <si>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</si>
  <si>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</si>
  <si>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</si>
  <si>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</si>
  <si>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</si>
  <si>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</si>
  <si>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</si>
  <si>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</si>
  <si>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</si>
  <si>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</si>
  <si>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</si>
  <si>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</si>
  <si>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</si>
  <si>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</si>
  <si>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</si>
  <si>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</si>
  <si>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</si>
  <si>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</si>
  <si>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</si>
  <si>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</si>
  <si>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</si>
  <si>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</si>
  <si>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</si>
  <si>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</si>
  <si>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</si>
  <si>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</si>
  <si>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</si>
  <si>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</si>
  <si>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</si>
  <si>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</si>
  <si>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</si>
  <si>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</si>
  <si>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</si>
  <si>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</si>
  <si>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</si>
  <si>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</si>
  <si>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</si>
  <si>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</si>
  <si>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</si>
  <si>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</si>
  <si>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</si>
  <si>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</si>
  <si>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</si>
  <si>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</si>
  <si>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</si>
  <si>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</si>
  <si>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</si>
  <si>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</si>
  <si>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</si>
  <si>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</si>
  <si>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</si>
  <si>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</si>
  <si>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</si>
  <si>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</si>
  <si>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</si>
  <si>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</si>
  <si>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</si>
  <si>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</si>
  <si>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</si>
  <si>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</si>
  <si>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</si>
  <si>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</si>
  <si>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</si>
  <si>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</si>
  <si>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</si>
  <si>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</si>
  <si>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</si>
  <si>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</si>
  <si>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</si>
  <si>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</si>
  <si>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</si>
  <si>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</si>
  <si>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</si>
  <si>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</si>
  <si>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</si>
  <si>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</si>
  <si>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</si>
  <si>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</si>
  <si>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</si>
  <si>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</si>
  <si>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</si>
  <si>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</si>
  <si>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</si>
  <si>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</si>
  <si>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</si>
  <si>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</si>
  <si>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</si>
  <si>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</si>
  <si>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</si>
  <si>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</si>
  <si>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</si>
  <si>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</si>
  <si>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</si>
  <si>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</si>
  <si>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</si>
  <si>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</si>
  <si>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</si>
  <si>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</si>
  <si>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</si>
  <si>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</si>
  <si>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</si>
  <si>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</si>
  <si>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</si>
  <si>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</si>
  <si>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</si>
  <si>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</si>
  <si>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</si>
  <si>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</si>
  <si>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</si>
  <si>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</si>
  <si>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</si>
  <si>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</si>
  <si>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</si>
  <si>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</si>
  <si>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</si>
  <si>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</si>
  <si>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</si>
  <si>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</si>
  <si>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</si>
  <si>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</si>
  <si>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</si>
  <si>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</si>
  <si>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</si>
  <si>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</si>
  <si>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</si>
  <si>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</si>
  <si>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</si>
  <si>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</si>
  <si>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</si>
  <si>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</si>
  <si>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</si>
  <si>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</si>
  <si>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</si>
  <si>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</si>
  <si>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</si>
  <si>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</si>
  <si>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</si>
  <si>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</si>
  <si>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</si>
  <si>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</si>
  <si>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</si>
  <si>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</si>
  <si>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</si>
  <si>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</si>
  <si>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</si>
  <si>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</si>
  <si>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</si>
  <si>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</si>
  <si>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</si>
  <si>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</si>
  <si>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</si>
  <si>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</si>
  <si>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</si>
  <si>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</si>
  <si>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</si>
  <si>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</si>
  <si>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</si>
  <si>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</si>
  <si>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</si>
  <si>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</si>
  <si>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</si>
  <si>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</si>
  <si>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</si>
  <si>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</si>
  <si>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</si>
  <si>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</si>
  <si>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</si>
  <si>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</si>
  <si>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</si>
  <si>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</si>
  <si>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</si>
  <si>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</si>
  <si>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</si>
  <si>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</si>
  <si>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</si>
  <si>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</si>
  <si>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</si>
  <si>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</si>
  <si>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</si>
  <si>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</si>
  <si>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</si>
  <si>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</si>
  <si>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</si>
  <si>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</si>
  <si>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</si>
  <si>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</si>
  <si>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</si>
  <si>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</si>
  <si>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</si>
  <si>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</si>
  <si>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</si>
  <si>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</si>
  <si>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</si>
  <si>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</si>
  <si>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</si>
  <si>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</si>
  <si>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</si>
  <si>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</si>
  <si>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</si>
  <si>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</si>
  <si>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</si>
  <si>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</si>
  <si>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</si>
  <si>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</si>
  <si>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</si>
  <si>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</si>
  <si>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</si>
  <si>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</si>
  <si>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</si>
  <si>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</si>
  <si>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</si>
  <si>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</si>
  <si>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</si>
  <si>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</si>
  <si>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</si>
  <si>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</si>
  <si>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</si>
  <si>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</si>
  <si>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</si>
  <si>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</si>
  <si>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</si>
  <si>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</si>
  <si>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</si>
  <si>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</si>
  <si>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</si>
  <si>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</si>
  <si>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</si>
  <si>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</si>
  <si>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</si>
  <si>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</si>
  <si>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</si>
  <si>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</si>
  <si>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</si>
  <si>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</si>
  <si>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</si>
  <si>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</si>
  <si>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</si>
  <si>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</si>
  <si>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</si>
  <si>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</si>
  <si>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</si>
  <si>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</si>
  <si>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</si>
  <si>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</si>
  <si>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</si>
  <si>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</si>
  <si>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</si>
  <si>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</si>
  <si>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</si>
  <si>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</si>
  <si>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</si>
  <si>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</si>
  <si>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</si>
  <si>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</si>
  <si>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</si>
  <si>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</si>
  <si>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</si>
  <si>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</si>
  <si>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</si>
  <si>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</si>
  <si>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</si>
  <si>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</si>
  <si>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</si>
  <si>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</si>
  <si>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</si>
  <si>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</si>
  <si>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</si>
  <si>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</si>
  <si>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</si>
  <si>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</si>
  <si>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</si>
  <si>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</si>
  <si>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</si>
  <si>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</si>
  <si>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</si>
  <si>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</si>
  <si>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</si>
  <si>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</si>
  <si>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</si>
  <si>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</si>
  <si>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</si>
  <si>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</si>
  <si>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</si>
  <si>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</si>
  <si>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</si>
  <si>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</si>
  <si>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</si>
  <si>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</si>
  <si>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</si>
  <si>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</si>
  <si>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</si>
  <si>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</si>
  <si>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</si>
  <si>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</si>
  <si>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</si>
  <si>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</si>
  <si>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</si>
  <si>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</si>
  <si>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</si>
  <si>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</si>
  <si>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</si>
  <si>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</si>
  <si>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</si>
  <si>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</si>
  <si>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</si>
  <si>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</si>
  <si>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</si>
  <si>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</si>
  <si>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</si>
  <si>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</si>
  <si>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</si>
  <si>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</si>
  <si>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</si>
  <si>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</si>
  <si>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</si>
  <si>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</si>
  <si>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</si>
  <si>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</si>
  <si>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</si>
  <si>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</si>
  <si>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</si>
  <si>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</si>
  <si>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</si>
  <si>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</si>
  <si>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</si>
  <si>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</si>
  <si>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</si>
  <si>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</si>
  <si>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</si>
  <si>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</si>
  <si>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</si>
  <si>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</si>
  <si>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</si>
  <si>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</si>
  <si>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</si>
  <si>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</si>
  <si>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</si>
  <si>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</si>
  <si>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</si>
  <si>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</si>
  <si>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</si>
  <si>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</si>
  <si>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</si>
  <si>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</si>
  <si>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</si>
  <si>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</si>
  <si>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</si>
  <si>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</si>
  <si>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</si>
  <si>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</si>
  <si>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</si>
  <si>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</si>
  <si>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</si>
  <si>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</si>
  <si>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</si>
  <si>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</si>
  <si>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</si>
  <si>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</si>
  <si>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</si>
  <si>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</si>
  <si>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</si>
  <si>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</si>
  <si>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</si>
  <si>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</si>
  <si>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</si>
  <si>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</si>
  <si>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</si>
  <si>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</si>
  <si>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</si>
  <si>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</si>
  <si>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</si>
  <si>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</si>
  <si>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</si>
  <si>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</si>
  <si>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</si>
  <si>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</si>
  <si>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</si>
  <si>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</si>
  <si>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</si>
  <si>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</si>
  <si>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</si>
  <si>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</si>
  <si>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</si>
  <si>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</si>
  <si>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</si>
  <si>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</si>
  <si>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</si>
  <si>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</si>
  <si>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</si>
  <si>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</si>
  <si>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</si>
  <si>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</si>
  <si>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</si>
  <si>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</si>
  <si>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</si>
  <si>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</si>
  <si>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</si>
  <si>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</si>
  <si>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</si>
  <si>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</si>
  <si>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</si>
  <si>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</si>
  <si>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</si>
  <si>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</si>
  <si>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</si>
  <si>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</si>
  <si>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</si>
  <si>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</si>
  <si>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</si>
  <si>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</si>
  <si>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</si>
  <si>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</si>
  <si>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</si>
  <si>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</si>
  <si>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</si>
  <si>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</si>
  <si>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</si>
  <si>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</si>
  <si>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</si>
  <si>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</si>
  <si>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</si>
  <si>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</si>
  <si>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</si>
  <si>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</si>
  <si>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</si>
  <si>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</si>
  <si>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</si>
  <si>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</si>
  <si>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</si>
  <si>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</si>
  <si>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</si>
  <si>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</si>
  <si>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</si>
  <si>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</si>
  <si>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</si>
  <si>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</si>
  <si>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</si>
  <si>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</si>
  <si>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</si>
  <si>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</si>
  <si>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</si>
  <si>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</si>
  <si>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</si>
  <si>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</si>
  <si>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</si>
  <si>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</si>
  <si>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</si>
  <si>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</si>
  <si>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</si>
  <si>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</si>
  <si>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</si>
  <si>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</si>
  <si>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</si>
  <si>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</si>
  <si>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</si>
  <si>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</si>
  <si>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</si>
  <si>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</si>
  <si>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</si>
  <si>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</si>
  <si>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</si>
  <si>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</si>
  <si>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</si>
  <si>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</si>
  <si>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</si>
  <si>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</si>
  <si>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</si>
  <si>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</si>
  <si>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</si>
  <si>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</si>
  <si>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</si>
  <si>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</si>
  <si>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</si>
  <si>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</si>
  <si>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</si>
  <si>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</si>
  <si>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</si>
  <si>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</si>
  <si>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</si>
  <si>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</si>
  <si>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</si>
  <si>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</si>
  <si>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</si>
  <si>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</si>
  <si>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</si>
  <si>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</si>
  <si>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</si>
  <si>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</si>
  <si>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</si>
  <si>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</si>
  <si>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</si>
  <si>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</si>
  <si>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</si>
  <si>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</si>
  <si>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</si>
  <si>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</si>
  <si>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</si>
  <si>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</si>
  <si>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</si>
  <si>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</si>
  <si>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</si>
  <si>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</si>
  <si>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</si>
  <si>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</si>
  <si>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</si>
  <si>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</si>
  <si>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</si>
  <si>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</si>
  <si>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</si>
  <si>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</si>
  <si>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</si>
  <si>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</si>
  <si>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</si>
  <si>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</si>
  <si>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</si>
  <si>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</si>
  <si>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</si>
  <si>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</si>
  <si>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</si>
  <si>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</si>
  <si>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</si>
  <si>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</si>
  <si>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</si>
  <si>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</si>
  <si>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</si>
  <si>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</si>
  <si>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</si>
  <si>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</si>
  <si>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</si>
  <si>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</si>
  <si>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</si>
  <si>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</si>
  <si>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</si>
  <si>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</si>
  <si>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</si>
  <si>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</si>
  <si>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</si>
  <si>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</si>
  <si>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</si>
  <si>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</si>
  <si>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</si>
  <si>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</si>
  <si>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</si>
  <si>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</si>
  <si>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</si>
  <si>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</si>
  <si>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</si>
  <si>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</si>
  <si>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</si>
  <si>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</si>
  <si>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</si>
  <si>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</si>
  <si>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</si>
  <si>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</si>
  <si>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</si>
  <si>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</si>
  <si>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</si>
  <si>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</si>
  <si>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</si>
  <si>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</si>
  <si>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</si>
  <si>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</si>
  <si>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</si>
  <si>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</si>
  <si>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</si>
  <si>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</si>
  <si>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</si>
  <si>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</si>
  <si>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</si>
  <si>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</si>
  <si>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</si>
  <si>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</si>
  <si>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</si>
  <si>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</si>
  <si>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</si>
  <si>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</si>
  <si>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</si>
  <si>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</si>
  <si>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</si>
  <si>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</si>
  <si>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</si>
  <si>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</si>
  <si>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</si>
  <si>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</si>
  <si>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</si>
  <si>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</si>
  <si>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</si>
  <si>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</si>
  <si>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</si>
  <si>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</si>
  <si>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</si>
  <si>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</si>
  <si>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</si>
  <si>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</si>
  <si>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</si>
  <si>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</si>
  <si>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</si>
  <si>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</si>
  <si>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</si>
  <si>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</si>
  <si>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</si>
  <si>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</si>
  <si>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</si>
  <si>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</si>
  <si>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</si>
  <si>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</si>
  <si>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</si>
  <si>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</si>
  <si>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</si>
  <si>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</si>
  <si>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</si>
  <si>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</si>
  <si>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</si>
  <si>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</si>
  <si>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</si>
  <si>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</si>
  <si>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</si>
  <si>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</si>
  <si>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</si>
  <si>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</si>
  <si>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</si>
  <si>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</si>
  <si>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</si>
  <si>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</si>
  <si>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</si>
  <si>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</si>
  <si>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</si>
  <si>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</si>
  <si>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</si>
  <si>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</si>
  <si>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</si>
  <si>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</si>
  <si>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</si>
  <si>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</si>
  <si>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</si>
  <si>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</si>
  <si>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</si>
  <si>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</si>
  <si>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</si>
  <si>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</si>
  <si>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</si>
  <si>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</si>
  <si>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</si>
  <si>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</si>
  <si>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</si>
  <si>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</si>
  <si>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</si>
  <si>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</si>
  <si>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</si>
  <si>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</si>
  <si>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</si>
  <si>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</si>
  <si>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</si>
  <si>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</si>
  <si>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</si>
  <si>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</si>
  <si>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</si>
  <si>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</si>
  <si>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</si>
  <si>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</si>
  <si>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</si>
  <si>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</si>
  <si>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</si>
  <si>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</si>
  <si>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</si>
  <si>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</si>
  <si>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</si>
  <si>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</si>
  <si>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</si>
  <si>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</si>
  <si>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</si>
  <si>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</si>
  <si>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</si>
  <si>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</si>
  <si>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</si>
  <si>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</si>
  <si>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</si>
  <si>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</si>
  <si>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</si>
  <si>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</si>
  <si>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</si>
  <si>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</si>
  <si>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</si>
  <si>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</si>
  <si>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</si>
  <si>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</si>
  <si>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</si>
  <si>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</si>
  <si>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</si>
  <si>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</si>
  <si>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</si>
  <si>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</si>
  <si>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</si>
  <si>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</si>
  <si>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</si>
  <si>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</si>
  <si>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</si>
  <si>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</si>
  <si>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</si>
  <si>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</si>
  <si>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</si>
  <si>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</si>
  <si>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</si>
  <si>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</si>
  <si>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</si>
  <si>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</si>
  <si>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</si>
  <si>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</si>
  <si>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</si>
  <si>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</si>
  <si>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</si>
  <si>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</si>
  <si>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</si>
  <si>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</si>
  <si>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</si>
  <si>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</si>
  <si>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</si>
  <si>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</si>
  <si>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</si>
  <si>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</si>
  <si>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</si>
  <si>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</si>
  <si>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</si>
  <si>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</si>
  <si>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</si>
  <si>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</si>
  <si>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</si>
  <si>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</si>
  <si>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</si>
  <si>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</si>
  <si>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</si>
  <si>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</si>
  <si>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</si>
  <si>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</si>
  <si>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</si>
  <si>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</si>
  <si>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</si>
  <si>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</si>
  <si>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</si>
  <si>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</si>
  <si>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</si>
  <si>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</si>
  <si>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</si>
  <si>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</si>
  <si>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</si>
  <si>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</si>
  <si>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</si>
  <si>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</si>
  <si>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</si>
  <si>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</si>
  <si>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</si>
  <si>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</si>
  <si>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</si>
  <si>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</si>
  <si>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</si>
  <si>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</si>
  <si>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</si>
  <si>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</si>
  <si>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</si>
  <si>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</si>
  <si>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</si>
  <si>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</si>
  <si>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</si>
  <si>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</si>
  <si>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</si>
  <si>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</si>
  <si>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</si>
  <si>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</si>
  <si>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</si>
  <si>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</si>
  <si>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</si>
  <si>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</si>
  <si>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</si>
  <si>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</si>
  <si>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</si>
  <si>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</si>
  <si>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</si>
  <si>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</si>
  <si>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</si>
  <si>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</si>
  <si>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</si>
  <si>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</si>
  <si>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</si>
  <si>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</si>
  <si>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</si>
  <si>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</si>
  <si>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</si>
  <si>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</si>
  <si>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</si>
  <si>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</si>
  <si>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</si>
  <si>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</si>
  <si>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</si>
  <si>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</si>
  <si>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</si>
  <si>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</si>
  <si>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</si>
  <si>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</si>
  <si>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</si>
  <si>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</si>
  <si>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</si>
  <si>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</si>
  <si>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</si>
  <si>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</si>
  <si>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</si>
  <si>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</si>
  <si>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</si>
  <si>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</si>
  <si>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</si>
  <si>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</si>
  <si>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</si>
  <si>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</si>
  <si>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</si>
  <si>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</si>
  <si>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</si>
  <si>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</si>
  <si>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</si>
  <si>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</si>
  <si>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</si>
  <si>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</si>
  <si>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</si>
  <si>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</si>
  <si>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</si>
  <si>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</si>
  <si>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</si>
  <si>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</si>
  <si>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</si>
  <si>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</si>
  <si>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</si>
  <si>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</si>
  <si>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</si>
  <si>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</si>
  <si>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</si>
  <si>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</si>
  <si>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</si>
  <si>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</si>
  <si>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</si>
  <si>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</si>
  <si>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</si>
  <si>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</si>
  <si>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</si>
  <si>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</si>
  <si>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</si>
  <si>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</si>
  <si>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</si>
  <si>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</si>
  <si>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</si>
  <si>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</si>
  <si>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</si>
  <si>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</si>
  <si>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</si>
  <si>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</si>
  <si>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</si>
  <si>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</si>
  <si>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</si>
  <si>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</si>
  <si>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</si>
  <si>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</si>
  <si>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</si>
  <si>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</si>
  <si>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</si>
  <si>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</si>
  <si>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</si>
  <si>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</si>
  <si>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</si>
  <si>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</si>
  <si>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</si>
  <si>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</si>
  <si>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</si>
  <si>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</si>
  <si>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</si>
  <si>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</si>
  <si>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</si>
  <si>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</si>
  <si>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</si>
  <si>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</si>
  <si>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</si>
  <si>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</si>
  <si>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</si>
  <si>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</si>
  <si>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</si>
  <si>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</si>
  <si>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</si>
  <si>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</si>
  <si>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</si>
  <si>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</si>
  <si>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</si>
  <si>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</si>
  <si>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</si>
  <si>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</si>
  <si>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</si>
  <si>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</si>
  <si>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</si>
  <si>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</si>
  <si>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</si>
  <si>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</si>
  <si>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</si>
  <si>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</si>
  <si>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</si>
  <si>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</si>
  <si>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</si>
  <si>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</si>
  <si>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</si>
  <si>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</si>
  <si>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</si>
  <si>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</si>
  <si>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</si>
  <si>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</si>
  <si>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</si>
  <si>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</si>
  <si>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</si>
  <si>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</si>
  <si>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</si>
  <si>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</si>
  <si>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</si>
  <si>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</si>
  <si>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</si>
  <si>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</si>
  <si>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</si>
  <si>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</si>
  <si>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</si>
  <si>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</si>
  <si>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</si>
  <si>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</si>
  <si>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</si>
  <si>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</si>
  <si>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</si>
  <si>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</si>
  <si>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</si>
  <si>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</si>
  <si>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</si>
  <si>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</si>
  <si>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</si>
  <si>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</si>
  <si>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</si>
  <si>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</si>
  <si>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</si>
  <si>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</si>
  <si>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</si>
  <si>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</si>
  <si>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</si>
  <si>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</si>
  <si>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</si>
  <si>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</si>
  <si>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</si>
  <si>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</si>
  <si>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</si>
  <si>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</si>
  <si>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</si>
  <si>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</si>
  <si>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</si>
  <si>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</si>
  <si>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</si>
  <si>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</si>
  <si>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</si>
  <si>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</si>
  <si>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</si>
  <si>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</si>
  <si>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</si>
  <si>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</si>
  <si>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</si>
  <si>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</si>
  <si>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</si>
  <si>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</si>
  <si>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</si>
  <si>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</si>
  <si>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</si>
  <si>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</si>
  <si>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</si>
  <si>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</si>
  <si>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</si>
  <si>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</si>
  <si>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</si>
  <si>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</si>
  <si>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</si>
  <si>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</si>
  <si>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</si>
  <si>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</si>
  <si>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</si>
  <si>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</si>
  <si>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</si>
  <si>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</si>
  <si>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</si>
  <si>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</si>
  <si>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</si>
  <si>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</si>
  <si>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</si>
  <si>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</si>
  <si>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</si>
  <si>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</si>
  <si>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</si>
  <si>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</si>
  <si>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</si>
  <si>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</si>
  <si>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</si>
  <si>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</si>
  <si>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</si>
  <si>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</si>
  <si>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</si>
  <si>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</si>
  <si>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</si>
  <si>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</si>
  <si>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</si>
  <si>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</si>
  <si>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</si>
  <si>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</si>
  <si>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</si>
  <si>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</si>
  <si>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</si>
  <si>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</si>
  <si>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</si>
  <si>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</si>
  <si>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</si>
  <si>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</si>
  <si>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</si>
  <si>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</si>
  <si>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</si>
  <si>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</si>
  <si>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</si>
  <si>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</si>
  <si>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</si>
  <si>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</si>
  <si>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</si>
  <si>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</si>
  <si>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</si>
  <si>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</si>
  <si>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</si>
  <si>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</si>
  <si>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</si>
  <si>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</si>
  <si>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</si>
  <si>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</si>
  <si>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</si>
  <si>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</si>
  <si>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</si>
  <si>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</si>
  <si>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</si>
  <si>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</si>
  <si>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</si>
  <si>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</si>
  <si>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</si>
  <si>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</si>
  <si>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</si>
  <si>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</si>
  <si>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</si>
  <si>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</si>
  <si>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</si>
  <si>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</si>
  <si>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</si>
  <si>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</si>
  <si>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</si>
  <si>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</si>
  <si>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</si>
  <si>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</si>
  <si>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</si>
  <si>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</si>
  <si>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</si>
  <si>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</si>
  <si>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</si>
  <si>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</si>
  <si>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</si>
  <si>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</si>
  <si>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</si>
  <si>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</si>
  <si>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</si>
  <si>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</si>
  <si>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</si>
  <si>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</si>
  <si>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</si>
  <si>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</si>
  <si>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</si>
  <si>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</si>
  <si>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</si>
  <si>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</si>
  <si>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</si>
  <si>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</si>
  <si>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</si>
  <si>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</si>
  <si>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</si>
  <si>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</si>
  <si>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</si>
  <si>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</si>
  <si>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</si>
  <si>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</si>
  <si>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</si>
  <si>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</si>
  <si>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</si>
  <si>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</si>
  <si>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</si>
  <si>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</si>
  <si>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</si>
  <si>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</si>
  <si>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</si>
  <si>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</si>
  <si>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</si>
  <si>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</si>
  <si>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</si>
  <si>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</si>
  <si>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</si>
  <si>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</si>
  <si>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</si>
  <si>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</si>
  <si>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</si>
  <si>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</si>
  <si>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</si>
  <si>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</si>
  <si>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</si>
  <si>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</si>
  <si>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</si>
  <si>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</si>
  <si>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</si>
  <si>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</si>
  <si>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</si>
  <si>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</si>
  <si>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</si>
  <si>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</si>
  <si>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</si>
  <si>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</si>
  <si>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</si>
  <si>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</si>
  <si>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</si>
  <si>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</si>
  <si>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</si>
  <si>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</si>
  <si>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</si>
  <si>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</si>
  <si>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</si>
  <si>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</si>
  <si>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</si>
  <si>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</si>
  <si>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</si>
  <si>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</si>
  <si>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</si>
  <si>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</si>
  <si>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</si>
  <si>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</si>
  <si>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</si>
  <si>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</si>
  <si>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</si>
  <si>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</si>
  <si>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</si>
  <si>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</si>
  <si>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</si>
  <si>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</si>
  <si>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</si>
  <si>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</si>
  <si>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</si>
  <si>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</si>
  <si>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</si>
  <si>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</si>
  <si>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</si>
  <si>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</si>
  <si>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</si>
  <si>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</si>
  <si>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</si>
  <si>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</si>
  <si>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</si>
  <si>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</si>
  <si>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</si>
  <si>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</si>
  <si>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</si>
  <si>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</si>
  <si>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</si>
  <si>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</si>
  <si>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</si>
  <si>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</si>
  <si>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</si>
  <si>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</si>
  <si>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</si>
  <si>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</si>
  <si>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</si>
  <si>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</si>
  <si>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</si>
  <si>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</si>
  <si>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</si>
  <si>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</si>
  <si>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</si>
  <si>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</si>
  <si>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</si>
  <si>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</si>
  <si>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</si>
  <si>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</si>
  <si>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</si>
  <si>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</si>
  <si>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</si>
  <si>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</si>
  <si>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</si>
  <si>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</si>
  <si>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</si>
  <si>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</si>
  <si>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</si>
  <si>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</si>
  <si>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</si>
  <si>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</si>
  <si>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</si>
  <si>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</si>
  <si>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</si>
  <si>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</si>
  <si>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</si>
  <si>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</si>
  <si>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</si>
  <si>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</si>
  <si>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</si>
  <si>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</si>
  <si>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</si>
  <si>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</si>
  <si>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</si>
  <si>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</si>
  <si>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</si>
  <si>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</si>
  <si>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</si>
  <si>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</si>
  <si>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</si>
  <si>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</si>
  <si>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</si>
  <si>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</si>
  <si>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</si>
  <si>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</si>
  <si>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</si>
  <si>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</si>
  <si>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</si>
  <si>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</si>
  <si>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</si>
  <si>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</si>
  <si>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</si>
  <si>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</si>
  <si>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</si>
  <si>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</si>
  <si>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</si>
  <si>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</si>
  <si>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</si>
  <si>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</si>
  <si>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</si>
  <si>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</si>
  <si>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</si>
  <si>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</si>
  <si>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</si>
  <si>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</si>
  <si>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</si>
  <si>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</si>
  <si>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</si>
  <si>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</si>
  <si>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</si>
  <si>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</si>
  <si>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</si>
  <si>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</si>
  <si>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</si>
  <si>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</si>
  <si>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</si>
  <si>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</si>
  <si>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</si>
  <si>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</si>
  <si>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</si>
  <si>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</si>
  <si>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</si>
  <si>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</si>
  <si>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</si>
  <si>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</si>
  <si>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</si>
  <si>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</si>
  <si>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</si>
  <si>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</si>
  <si>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</si>
  <si>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</si>
  <si>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</si>
  <si>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</si>
  <si>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</si>
  <si>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</si>
  <si>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</si>
  <si>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</si>
  <si>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</si>
  <si>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</si>
  <si>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</si>
  <si>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</si>
  <si>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</si>
  <si>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</si>
  <si>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</si>
  <si>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</si>
  <si>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</si>
  <si>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</si>
  <si>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</si>
  <si>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</si>
  <si>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</si>
  <si>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</si>
  <si>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</si>
  <si>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</si>
  <si>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</si>
  <si>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</si>
  <si>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</si>
  <si>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</si>
  <si>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</si>
  <si>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</si>
  <si>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</si>
  <si>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</si>
  <si>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</si>
  <si>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</si>
  <si>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</si>
  <si>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</si>
  <si>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</si>
  <si>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</si>
  <si>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</si>
  <si>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</si>
  <si>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</si>
  <si>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</si>
  <si>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</si>
  <si>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</si>
  <si>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</si>
  <si>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</si>
  <si>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</si>
  <si>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</si>
  <si>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</si>
  <si>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</si>
  <si>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</si>
  <si>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</si>
  <si>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</si>
  <si>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</si>
  <si>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</si>
  <si>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</si>
  <si>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</si>
  <si>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</si>
  <si>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</si>
  <si>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</si>
  <si>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</si>
  <si>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</si>
  <si>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</si>
  <si>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</si>
  <si>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</si>
  <si>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</si>
  <si>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</si>
  <si>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</si>
  <si>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</si>
  <si>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</si>
  <si>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</si>
  <si>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</si>
  <si>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</si>
  <si>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</si>
  <si>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</si>
  <si>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</si>
  <si>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</si>
  <si>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</si>
  <si>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</si>
  <si>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</si>
  <si>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</si>
  <si>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</si>
  <si>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</si>
  <si>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</si>
  <si>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</si>
  <si>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</si>
  <si>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</si>
  <si>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</si>
  <si>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</si>
  <si>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</si>
  <si>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</si>
  <si>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</si>
  <si>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</si>
  <si>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</si>
  <si>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</si>
  <si>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</si>
  <si>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</si>
  <si>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</si>
  <si>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</si>
  <si>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</si>
  <si>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</si>
  <si>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</si>
  <si>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</si>
  <si>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</si>
  <si>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</si>
  <si>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</si>
  <si>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</si>
  <si>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</si>
  <si>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</si>
  <si>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</si>
  <si>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</si>
  <si>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</si>
  <si>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</si>
  <si>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</si>
  <si>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</si>
  <si>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</si>
  <si>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</si>
  <si>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</si>
  <si>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</si>
  <si>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</si>
  <si>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</si>
  <si>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</si>
  <si>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</si>
  <si>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</si>
  <si>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</si>
  <si>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</si>
  <si>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</si>
  <si>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</si>
  <si>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</si>
  <si>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</si>
  <si>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</si>
  <si>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</si>
  <si>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</si>
  <si>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</si>
  <si>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</si>
  <si>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</si>
  <si>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</si>
  <si>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</si>
  <si>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</si>
  <si>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</si>
  <si>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</si>
  <si>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</si>
  <si>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</si>
  <si>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</si>
  <si>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</si>
  <si>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</si>
  <si>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</si>
  <si>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</si>
  <si>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</si>
  <si>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</si>
  <si>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</si>
  <si>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</si>
  <si>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</si>
  <si>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</si>
  <si>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</si>
  <si>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</si>
  <si>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</si>
  <si>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</si>
  <si>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</si>
  <si>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</si>
  <si>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</si>
  <si>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</si>
  <si>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</si>
  <si>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</si>
  <si>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</si>
  <si>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</si>
  <si>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</si>
  <si>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</si>
  <si>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</si>
  <si>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</si>
  <si>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</si>
  <si>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</si>
  <si>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</si>
  <si>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</si>
  <si>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</si>
  <si>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</si>
  <si>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</si>
  <si>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</si>
  <si>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</si>
  <si>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</si>
  <si>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</si>
  <si>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</si>
  <si>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</si>
  <si>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</si>
  <si>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</si>
  <si>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</si>
  <si>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</si>
  <si>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</si>
  <si>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</si>
  <si>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</si>
  <si>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</si>
  <si>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</si>
  <si>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</si>
  <si>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</si>
  <si>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</si>
  <si>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</si>
  <si>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</si>
  <si>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</si>
  <si>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</si>
  <si>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</si>
  <si>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</si>
  <si>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</si>
  <si>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</si>
  <si>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</si>
  <si>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</si>
  <si>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</si>
  <si>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</si>
  <si>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</si>
  <si>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</si>
  <si>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</si>
  <si>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</si>
  <si>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</si>
  <si>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</si>
  <si>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</si>
  <si>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</si>
  <si>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</si>
  <si>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</si>
  <si>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</si>
  <si>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</si>
  <si>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</si>
  <si>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</si>
  <si>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</si>
  <si>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</si>
  <si>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</si>
  <si>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</si>
  <si>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</si>
  <si>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</si>
  <si>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</si>
  <si>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</si>
  <si>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</si>
  <si>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</si>
  <si>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</si>
  <si>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</si>
  <si>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</si>
  <si>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</si>
  <si>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</si>
  <si>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</si>
  <si>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</si>
  <si>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</si>
  <si>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</si>
  <si>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</si>
  <si>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</si>
  <si>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</si>
  <si>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</si>
  <si>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</si>
  <si>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</si>
  <si>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</si>
  <si>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</si>
  <si>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</si>
  <si>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</si>
  <si>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</si>
  <si>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</si>
  <si>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</si>
  <si>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</si>
  <si>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</si>
  <si>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</si>
  <si>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</si>
  <si>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</si>
  <si>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</si>
  <si>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</si>
  <si>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</si>
  <si>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</si>
  <si>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</si>
  <si>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</si>
  <si>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</si>
  <si>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</si>
  <si>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</si>
  <si>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</si>
  <si>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</si>
  <si>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</si>
  <si>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</si>
  <si>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</si>
  <si>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</si>
  <si>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</si>
  <si>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</si>
  <si>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</si>
  <si>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</si>
  <si>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</si>
  <si>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</si>
  <si>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</si>
  <si>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</si>
  <si>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</si>
  <si>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</si>
  <si>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</si>
  <si>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</si>
  <si>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</si>
  <si>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</si>
  <si>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</si>
  <si>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</si>
  <si>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</si>
  <si>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</si>
  <si>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</si>
  <si>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</si>
  <si>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</si>
  <si>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</si>
  <si>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</si>
  <si>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</si>
  <si>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</si>
  <si>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</si>
  <si>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</si>
  <si>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</si>
  <si>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</si>
  <si>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</si>
  <si>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</si>
  <si>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</si>
  <si>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</si>
  <si>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</si>
  <si>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</si>
  <si>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</si>
  <si>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</si>
  <si>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</si>
  <si>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</si>
  <si>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</si>
  <si>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</si>
  <si>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</si>
  <si>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</si>
  <si>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</si>
  <si>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</si>
  <si>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</si>
  <si>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</si>
  <si>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</si>
  <si>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</si>
  <si>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</si>
  <si>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</si>
  <si>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</si>
  <si>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</si>
  <si>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</si>
  <si>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</si>
  <si>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</si>
  <si>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</si>
  <si>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</si>
  <si>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</si>
  <si>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</si>
  <si>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</si>
  <si>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</si>
  <si>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</si>
  <si>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</si>
  <si>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</si>
  <si>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</si>
  <si>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</si>
  <si>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</si>
  <si>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</si>
  <si>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</si>
  <si>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</si>
  <si>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</si>
  <si>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</si>
  <si>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</si>
  <si>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</si>
  <si>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</si>
  <si>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</si>
  <si>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</si>
  <si>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</si>
  <si>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</si>
  <si>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</si>
  <si>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</si>
  <si>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</si>
  <si>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</si>
  <si>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</si>
  <si>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</si>
  <si>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</si>
  <si>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</si>
  <si>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</si>
  <si>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</si>
  <si>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</si>
  <si>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</si>
  <si>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</si>
  <si>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</si>
  <si>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</si>
  <si>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</si>
  <si>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</si>
  <si>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</si>
  <si>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</si>
  <si>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</si>
  <si>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</si>
  <si>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</si>
  <si>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</si>
  <si>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</si>
  <si>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</si>
  <si>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</si>
  <si>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</si>
  <si>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</si>
  <si>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</si>
  <si>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</si>
  <si>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</si>
  <si>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</si>
  <si>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</si>
  <si>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</si>
  <si>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</si>
  <si>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</si>
  <si>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</si>
  <si>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</si>
  <si>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</si>
  <si>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</si>
  <si>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</si>
  <si>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</si>
  <si>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</si>
  <si>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</si>
  <si>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</si>
  <si>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</si>
  <si>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</si>
  <si>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</si>
  <si>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</si>
  <si>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</si>
  <si>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</si>
  <si>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</si>
  <si>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</si>
  <si>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</si>
  <si>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</si>
  <si>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</si>
  <si>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</si>
  <si>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</si>
  <si>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</si>
  <si>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</si>
  <si>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</si>
  <si>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</si>
  <si>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</si>
  <si>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</si>
  <si>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</si>
  <si>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</si>
  <si>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</si>
  <si>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</si>
  <si>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</si>
  <si>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</si>
  <si>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</si>
  <si>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</si>
  <si>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</si>
  <si>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</si>
  <si>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</si>
  <si>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</si>
  <si>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</si>
  <si>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</si>
  <si>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</si>
  <si>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</si>
  <si>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</si>
  <si>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</si>
  <si>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</si>
  <si>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</si>
  <si>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</si>
  <si>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</si>
  <si>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</si>
  <si>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</si>
  <si>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</si>
  <si>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</si>
  <si>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</si>
  <si>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</si>
  <si>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</si>
  <si>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</si>
  <si>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</si>
  <si>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</si>
  <si>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</si>
  <si>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</si>
  <si>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</si>
  <si>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</si>
  <si>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</si>
  <si>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</si>
  <si>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</si>
  <si>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</si>
  <si>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</si>
  <si>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</si>
  <si>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</si>
  <si>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</si>
  <si>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</si>
  <si>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</si>
  <si>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</si>
  <si>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</si>
  <si>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</si>
  <si>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</si>
  <si>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</si>
  <si>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</si>
  <si>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</si>
  <si>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</si>
  <si>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</si>
  <si>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</si>
  <si>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</si>
  <si>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</si>
  <si>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</si>
  <si>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</si>
  <si>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</si>
  <si>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</si>
  <si>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</si>
  <si>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</si>
  <si>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</si>
  <si>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</si>
  <si>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</si>
  <si>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</si>
  <si>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</si>
  <si>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</si>
  <si>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</si>
  <si>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</si>
  <si>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</si>
  <si>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</si>
  <si>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</si>
  <si>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</si>
  <si>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</si>
  <si>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</si>
  <si>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</si>
  <si>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</si>
  <si>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</si>
  <si>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</si>
  <si>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</si>
  <si>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</si>
  <si>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</si>
  <si>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</si>
  <si>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</si>
  <si>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</si>
  <si>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</si>
  <si>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</si>
  <si>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</si>
  <si>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</si>
  <si>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</si>
  <si>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</si>
  <si>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</si>
  <si>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</si>
  <si>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</si>
  <si>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</si>
  <si>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</si>
  <si>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</si>
  <si>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</si>
  <si>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</si>
  <si>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</si>
  <si>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</si>
  <si>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</si>
  <si>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</si>
  <si>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</si>
  <si>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</si>
  <si>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</si>
  <si>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</si>
  <si>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</si>
  <si>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</si>
  <si>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</si>
  <si>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</si>
  <si>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</si>
  <si>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</si>
  <si>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</si>
  <si>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</si>
  <si>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</si>
  <si>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</si>
  <si>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</si>
  <si>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</si>
  <si>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</si>
  <si>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</si>
  <si>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</si>
  <si>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</si>
  <si>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</si>
  <si>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</si>
  <si>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</si>
  <si>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</si>
  <si>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</si>
  <si>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</si>
  <si>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</si>
  <si>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</si>
  <si>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</si>
  <si>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</si>
  <si>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</si>
  <si>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</si>
  <si>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</si>
  <si>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</si>
  <si>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</si>
  <si>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</si>
  <si>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</si>
  <si>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</si>
  <si>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</si>
  <si>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</si>
  <si>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</si>
  <si>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</si>
  <si>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</si>
  <si>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</si>
  <si>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</si>
  <si>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</si>
  <si>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</si>
  <si>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</si>
  <si>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</si>
  <si>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</si>
  <si>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</si>
  <si>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</si>
  <si>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</si>
  <si>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</si>
  <si>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</si>
  <si>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</si>
  <si>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</si>
  <si>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</si>
  <si>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</si>
  <si>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</si>
  <si>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</si>
  <si>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</si>
  <si>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</si>
  <si>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</si>
  <si>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</si>
  <si>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</si>
  <si>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</si>
  <si>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</si>
  <si>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</si>
  <si>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</si>
  <si>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</si>
  <si>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</si>
  <si>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</si>
  <si>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</si>
  <si>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</si>
  <si>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</si>
  <si>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</si>
  <si>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</si>
  <si>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</si>
  <si>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</si>
  <si>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</si>
  <si>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</si>
  <si>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</si>
  <si>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</si>
  <si>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</si>
  <si>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</si>
  <si>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</si>
  <si>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</si>
  <si>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</si>
  <si>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</si>
  <si>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</si>
  <si>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</si>
  <si>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</si>
  <si>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</si>
  <si>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</si>
  <si>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</si>
  <si>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</si>
  <si>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</si>
  <si>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</si>
  <si>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</si>
  <si>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</si>
  <si>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</si>
  <si>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</si>
  <si>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</si>
  <si>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</si>
  <si>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</si>
  <si>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</si>
  <si>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</si>
  <si>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</si>
  <si>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</si>
  <si>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</si>
  <si>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</si>
  <si>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</si>
  <si>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</si>
  <si>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</si>
  <si>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</si>
  <si>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</si>
  <si>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</si>
  <si>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</si>
  <si>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</si>
  <si>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</si>
  <si>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</si>
  <si>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</si>
  <si>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</si>
  <si>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</si>
  <si>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</si>
  <si>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</si>
  <si>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</si>
  <si>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</si>
  <si>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</si>
  <si>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</si>
  <si>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</si>
  <si>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</si>
  <si>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</si>
  <si>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</si>
  <si>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</si>
  <si>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</si>
  <si>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</si>
  <si>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</si>
  <si>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</si>
  <si>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</si>
  <si>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</si>
  <si>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</si>
  <si>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</si>
  <si>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</si>
  <si>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</si>
  <si>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</si>
  <si>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</si>
  <si>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</si>
  <si>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</si>
  <si>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</si>
  <si>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</si>
  <si>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</si>
  <si>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</si>
  <si>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</si>
  <si>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</si>
  <si>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</si>
  <si>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</si>
  <si>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</si>
  <si>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</si>
  <si>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</si>
  <si>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</si>
  <si>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</si>
  <si>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</si>
  <si>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</si>
  <si>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</si>
  <si>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</si>
  <si>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</si>
  <si>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</si>
  <si>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</si>
  <si>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</si>
  <si>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</si>
  <si>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</si>
  <si>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</si>
  <si>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</si>
  <si>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</si>
  <si>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</si>
  <si>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</si>
  <si>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</si>
  <si>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</si>
  <si>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</si>
  <si>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</si>
  <si>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</si>
  <si>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</si>
  <si>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</si>
  <si>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</si>
  <si>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</si>
  <si>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</si>
  <si>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</si>
  <si>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</si>
  <si>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</si>
  <si>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</si>
  <si>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</si>
  <si>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</si>
  <si>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</si>
  <si>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</si>
  <si>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</si>
  <si>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</si>
  <si>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</si>
  <si>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</si>
  <si>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</si>
  <si>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</si>
  <si>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</si>
  <si>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</si>
  <si>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</si>
  <si>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</si>
  <si>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</si>
  <si>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</si>
  <si>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</si>
  <si>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</si>
  <si>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</si>
  <si>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</si>
  <si>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</si>
  <si>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</si>
  <si>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</si>
  <si>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</si>
  <si>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</si>
  <si>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</si>
  <si>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</si>
  <si>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</si>
  <si>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</si>
  <si>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</si>
  <si>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</si>
  <si>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</si>
  <si>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</si>
  <si>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</si>
  <si>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</si>
  <si>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</si>
  <si>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</si>
  <si>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</si>
  <si>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</si>
  <si>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</si>
  <si>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</si>
  <si>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</si>
  <si>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</si>
  <si>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</si>
  <si>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</si>
  <si>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</si>
  <si>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</si>
  <si>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</si>
  <si>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</si>
  <si>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</si>
  <si>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</si>
  <si>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</si>
  <si>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</si>
  <si>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</si>
  <si>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</si>
  <si>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</si>
  <si>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</si>
  <si>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</si>
  <si>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</si>
  <si>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</si>
  <si>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</si>
  <si>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</si>
  <si>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</si>
  <si>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</si>
  <si>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</si>
  <si>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</si>
  <si>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</si>
  <si>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</si>
  <si>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</si>
  <si>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</si>
  <si>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</si>
  <si>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</si>
  <si>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</si>
  <si>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</si>
  <si>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</si>
  <si>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</si>
  <si>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</si>
  <si>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</si>
  <si>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</si>
  <si>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</si>
  <si>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</si>
  <si>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</si>
  <si>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</si>
  <si>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</si>
  <si>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</si>
  <si>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</si>
  <si>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</si>
  <si>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</si>
  <si>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</si>
  <si>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</si>
  <si>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</si>
  <si>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</si>
  <si>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</si>
  <si>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</si>
  <si>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</si>
  <si>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</si>
  <si>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</si>
  <si>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</si>
  <si>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</si>
  <si>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</si>
  <si>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</si>
  <si>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</si>
  <si>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</si>
  <si>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</si>
  <si>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</si>
  <si>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</si>
  <si>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</si>
  <si>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</si>
  <si>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</si>
  <si>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</si>
  <si>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</si>
  <si>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</si>
  <si>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</si>
  <si>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</si>
  <si>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</si>
  <si>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</si>
  <si>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</si>
  <si>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</si>
  <si>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</si>
  <si>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</si>
  <si>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</si>
  <si>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</si>
  <si>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</si>
  <si>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</si>
  <si>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</si>
  <si>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</si>
  <si>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</si>
  <si>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</si>
  <si>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</si>
  <si>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</si>
  <si>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</si>
  <si>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</si>
  <si>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</si>
  <si>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</si>
  <si>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</si>
  <si>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</si>
  <si>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</si>
  <si>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</si>
  <si>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</si>
  <si>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</si>
  <si>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</si>
  <si>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</si>
  <si>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</si>
  <si>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</si>
  <si>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</si>
  <si>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</si>
  <si>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</si>
  <si>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</si>
  <si>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</si>
  <si>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</si>
  <si>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</si>
  <si>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</si>
  <si>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</si>
  <si>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</si>
  <si>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</si>
  <si>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</si>
  <si>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</si>
  <si>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</si>
  <si>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</si>
  <si>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</si>
  <si>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</si>
  <si>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</si>
  <si>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</si>
  <si>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</si>
  <si>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</si>
  <si>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</si>
  <si>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</si>
  <si>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</si>
  <si>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</si>
  <si>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</si>
  <si>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</si>
  <si>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</si>
  <si>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</si>
  <si>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</si>
  <si>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</si>
  <si>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</si>
  <si>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</si>
  <si>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</si>
  <si>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</si>
  <si>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</si>
  <si>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</si>
  <si>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</si>
  <si>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</si>
  <si>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</si>
  <si>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</si>
  <si>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</si>
  <si>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</si>
  <si>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</si>
  <si>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</si>
  <si>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</si>
  <si>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</si>
  <si>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</si>
  <si>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</si>
  <si>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</si>
  <si>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</si>
  <si>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</si>
  <si>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</si>
  <si>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</si>
  <si>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</si>
  <si>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</si>
  <si>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</si>
  <si>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</si>
  <si>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</si>
  <si>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</si>
  <si>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</si>
  <si>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</si>
  <si>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</si>
  <si>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</si>
  <si>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</si>
  <si>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</si>
  <si>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</si>
  <si>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</si>
  <si>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</si>
  <si>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</si>
  <si>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</si>
  <si>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</si>
  <si>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</si>
  <si>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</si>
  <si>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</si>
  <si>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</si>
  <si>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</si>
  <si>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</si>
  <si>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</si>
  <si>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</si>
  <si>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</si>
  <si>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</si>
  <si>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</si>
  <si>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</si>
  <si>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</si>
  <si>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</si>
  <si>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</si>
  <si>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</si>
  <si>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</si>
  <si>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</si>
  <si>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</si>
  <si>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</si>
  <si>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</si>
  <si>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</si>
  <si>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</si>
  <si>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</si>
  <si>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</si>
  <si>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</si>
  <si>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</si>
  <si>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</si>
  <si>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</si>
  <si>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</si>
  <si>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</si>
  <si>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</si>
  <si>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</si>
  <si>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</si>
  <si>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</si>
  <si>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</si>
  <si>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</si>
  <si>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</si>
  <si>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</si>
  <si>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</si>
  <si>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</si>
  <si>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</si>
  <si>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</si>
  <si>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</si>
  <si>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</si>
  <si>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</si>
  <si>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</si>
  <si>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</si>
  <si>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</si>
  <si>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</si>
  <si>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</si>
  <si>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</si>
  <si>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</si>
  <si>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</si>
  <si>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</si>
  <si>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</si>
  <si>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</si>
  <si>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</si>
  <si>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</si>
  <si>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</si>
  <si>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</si>
  <si>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</si>
  <si>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</si>
  <si>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</si>
  <si>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</si>
  <si>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</si>
  <si>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</si>
  <si>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</si>
  <si>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</si>
  <si>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</si>
  <si>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</si>
  <si>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</si>
  <si>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</si>
  <si>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</si>
  <si>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</si>
  <si>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</si>
  <si>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</si>
  <si>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</si>
  <si>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</si>
  <si>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</si>
  <si>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</si>
  <si>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</si>
  <si>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</si>
  <si>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</si>
  <si>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</si>
  <si>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</si>
  <si>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</si>
  <si>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</si>
  <si>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</si>
  <si>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</si>
  <si>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</si>
  <si>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</si>
  <si>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</si>
  <si>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</si>
  <si>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</si>
  <si>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</si>
  <si>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</si>
  <si>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</si>
  <si>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</si>
  <si>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</si>
  <si>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</si>
  <si>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</si>
  <si>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</si>
  <si>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</si>
  <si>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</si>
  <si>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</si>
  <si>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</si>
  <si>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</si>
  <si>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</si>
  <si>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</si>
  <si>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</si>
  <si>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</si>
  <si>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</si>
  <si>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</si>
  <si>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</si>
  <si>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</si>
  <si>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</si>
  <si>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</si>
  <si>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</si>
  <si>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</si>
  <si>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</si>
  <si>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</si>
  <si>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</si>
  <si>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</si>
  <si>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</si>
  <si>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</si>
  <si>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</si>
  <si>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</si>
  <si>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</si>
  <si>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</si>
  <si>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</si>
  <si>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</si>
  <si>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</si>
  <si>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</si>
  <si>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</si>
  <si>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</si>
  <si>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</si>
  <si>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</si>
  <si>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</si>
  <si>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</si>
  <si>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</si>
  <si>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</si>
  <si>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</si>
  <si>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</si>
  <si>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</si>
  <si>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</si>
  <si>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</si>
  <si>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</si>
  <si>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</si>
  <si>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</si>
  <si>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</si>
  <si>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</si>
  <si>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</si>
  <si>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</si>
  <si>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</si>
  <si>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</si>
  <si>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</si>
  <si>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</si>
  <si>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</si>
  <si>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</si>
  <si>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</si>
  <si>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</si>
  <si>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</si>
  <si>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</si>
  <si>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</si>
  <si>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</si>
  <si>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</si>
  <si>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</si>
  <si>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</si>
  <si>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</si>
  <si>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</si>
  <si>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</si>
  <si>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</si>
  <si>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</si>
  <si>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</si>
  <si>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</si>
  <si>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</si>
  <si>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</si>
  <si>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</si>
  <si>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</si>
  <si>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</si>
  <si>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</si>
  <si>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</si>
  <si>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</si>
  <si>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</si>
  <si>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</si>
  <si>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</si>
  <si>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</si>
  <si>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</si>
  <si>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</si>
  <si>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</si>
  <si>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</si>
  <si>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</si>
  <si>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</si>
  <si>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</si>
  <si>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</si>
  <si>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</si>
  <si>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</si>
  <si>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</si>
  <si>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</si>
  <si>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</si>
  <si>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</si>
  <si>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</si>
  <si>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</si>
  <si>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</si>
  <si>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</si>
  <si>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</si>
  <si>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</si>
  <si>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</si>
  <si>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</si>
  <si>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</si>
  <si>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</si>
  <si>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</si>
  <si>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</si>
  <si>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</si>
  <si>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</si>
  <si>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</si>
  <si>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</si>
  <si>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</si>
  <si>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</si>
  <si>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</si>
  <si>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</si>
  <si>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</si>
  <si>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</si>
  <si>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</si>
  <si>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</si>
  <si>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</si>
  <si>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</si>
  <si>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</si>
  <si>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</si>
  <si>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</si>
  <si>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</si>
  <si>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</si>
  <si>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</si>
  <si>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</si>
  <si>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</si>
  <si>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</si>
  <si>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</si>
  <si>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</si>
  <si>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</si>
  <si>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</si>
  <si>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</si>
  <si>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</si>
  <si>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</si>
  <si>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</si>
  <si>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</si>
  <si>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</si>
  <si>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</si>
  <si>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</si>
  <si>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</si>
  <si>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</si>
  <si>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</si>
  <si>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</si>
  <si>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</si>
  <si>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</si>
  <si>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</si>
  <si>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</si>
  <si>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</si>
  <si>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</si>
  <si>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</si>
  <si>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</si>
  <si>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</si>
  <si>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</si>
  <si>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</si>
  <si>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</si>
  <si>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</si>
  <si>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</si>
  <si>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</si>
  <si>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</si>
  <si>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</si>
  <si>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</si>
  <si>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</si>
  <si>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</si>
  <si>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</si>
  <si>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</si>
  <si>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</si>
  <si>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</si>
  <si>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</si>
  <si>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</si>
  <si>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</si>
  <si>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</si>
  <si>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</si>
  <si>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</si>
  <si>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</si>
  <si>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</si>
  <si>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</si>
  <si>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</si>
  <si>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</si>
  <si>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</si>
  <si>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</si>
  <si>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</si>
  <si>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</si>
  <si>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</si>
  <si>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</si>
  <si>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</si>
  <si>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</si>
  <si>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</si>
  <si>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</si>
  <si>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</si>
  <si>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</si>
  <si>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</si>
  <si>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</si>
  <si>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</si>
  <si>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</si>
  <si>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</si>
  <si>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</si>
  <si>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</si>
  <si>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</si>
  <si>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</si>
  <si>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</si>
  <si>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</si>
  <si>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</si>
  <si>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</si>
  <si>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</si>
  <si>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</si>
  <si>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</si>
  <si>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</si>
  <si>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</si>
  <si>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</si>
  <si>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</si>
  <si>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</si>
  <si>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</si>
  <si>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</si>
  <si>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</si>
  <si>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</si>
  <si>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</si>
  <si>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</si>
  <si>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</si>
  <si>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</si>
  <si>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</si>
  <si>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</si>
  <si>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</si>
  <si>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</si>
  <si>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</si>
  <si>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</si>
  <si>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</si>
  <si>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</si>
  <si>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</si>
  <si>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</si>
  <si>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</si>
  <si>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</si>
  <si>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</si>
  <si>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</si>
  <si>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</si>
  <si>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</si>
  <si>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</si>
  <si>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</si>
  <si>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</si>
  <si>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</si>
  <si>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</si>
  <si>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</si>
  <si>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</si>
  <si>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</si>
  <si>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</si>
  <si>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</si>
  <si>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</si>
  <si>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</si>
  <si>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</si>
  <si>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</si>
  <si>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</si>
  <si>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</si>
  <si>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</si>
  <si>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</si>
  <si>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</si>
  <si>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</si>
  <si>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</si>
  <si>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</si>
  <si>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</si>
  <si>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</si>
  <si>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</si>
  <si>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</si>
  <si>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</si>
  <si>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</si>
  <si>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</si>
  <si>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</si>
  <si>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</si>
  <si>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</si>
  <si>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</si>
  <si>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</si>
  <si>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</si>
  <si>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</si>
  <si>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</si>
  <si>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</si>
  <si>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</si>
  <si>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</si>
  <si>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</si>
  <si>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</si>
  <si>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</si>
  <si>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</si>
  <si>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</si>
  <si>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</si>
  <si>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</si>
  <si>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</si>
  <si>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</si>
  <si>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</si>
  <si>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</si>
  <si>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</si>
  <si>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</si>
  <si>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</si>
  <si>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</si>
  <si>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</si>
  <si>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</si>
  <si>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</si>
  <si>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</si>
  <si>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</si>
  <si>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</si>
  <si>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</si>
  <si>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</si>
  <si>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</si>
  <si>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</si>
  <si>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</si>
  <si>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</si>
  <si>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</si>
  <si>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</si>
  <si>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</si>
  <si>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</si>
  <si>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</si>
  <si>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</si>
  <si>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</si>
  <si>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</si>
  <si>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</si>
  <si>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</si>
  <si>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</si>
  <si>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</si>
  <si>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</si>
  <si>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</si>
  <si>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</si>
  <si>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</si>
  <si>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</si>
  <si>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</si>
  <si>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</si>
  <si>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</si>
  <si>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</si>
  <si>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</si>
  <si>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</si>
  <si>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</si>
  <si>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</si>
  <si>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</si>
  <si>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</si>
  <si>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</si>
  <si>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</si>
  <si>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</si>
  <si>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</si>
  <si>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</si>
  <si>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</si>
  <si>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</si>
  <si>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</si>
  <si>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</si>
  <si>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</si>
  <si>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</si>
  <si>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</si>
  <si>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</si>
  <si>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</si>
  <si>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</si>
  <si>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</si>
  <si>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</si>
  <si>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</si>
  <si>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</si>
  <si>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</si>
  <si>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</si>
  <si>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</si>
  <si>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</si>
  <si>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</si>
  <si>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</si>
  <si>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</si>
  <si>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</si>
  <si>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</si>
  <si>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</si>
  <si>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</si>
  <si>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</si>
  <si>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</si>
  <si>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</si>
  <si>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</si>
  <si>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</si>
  <si>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</si>
  <si>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</si>
  <si>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</si>
  <si>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</si>
  <si>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</si>
  <si>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</si>
  <si>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</si>
  <si>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</si>
  <si>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</si>
  <si>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</si>
  <si>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</si>
  <si>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</si>
  <si>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</si>
  <si>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</si>
  <si>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</si>
  <si>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</si>
  <si>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</si>
  <si>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</si>
  <si>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</si>
  <si>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</si>
  <si>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</si>
  <si>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</si>
  <si>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</si>
  <si>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</si>
  <si>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</si>
  <si>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</si>
  <si>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</si>
  <si>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</si>
  <si>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</si>
  <si>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</si>
  <si>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</si>
  <si>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</si>
  <si>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</si>
  <si>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</si>
  <si>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</si>
  <si>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</si>
  <si>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</si>
  <si>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</si>
  <si>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</si>
  <si>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</si>
  <si>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</si>
  <si>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</si>
  <si>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</si>
  <si>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</si>
  <si>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</si>
  <si>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</si>
  <si>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</si>
  <si>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</si>
  <si>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</si>
  <si>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</si>
  <si>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</si>
  <si>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</si>
  <si>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</si>
  <si>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</si>
  <si>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</si>
  <si>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</si>
  <si>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</si>
  <si>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</si>
  <si>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</si>
  <si>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</si>
  <si>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</si>
  <si>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</si>
  <si>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</si>
  <si>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</si>
  <si>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</si>
  <si>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</si>
  <si>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</si>
  <si>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</si>
  <si>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</si>
  <si>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</si>
  <si>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</si>
  <si>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</si>
  <si>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</si>
  <si>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</si>
  <si>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</si>
  <si>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</si>
  <si>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</si>
  <si>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</si>
  <si>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</si>
  <si>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</si>
  <si>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</si>
  <si>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</si>
  <si>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</si>
  <si>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</si>
  <si>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</si>
  <si>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</si>
  <si>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</si>
  <si>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</si>
  <si>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</si>
  <si>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</si>
  <si>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</si>
  <si>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</si>
  <si>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</si>
  <si>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</si>
  <si>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</si>
  <si>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</si>
  <si>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</si>
  <si>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</si>
  <si>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</si>
  <si>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</si>
  <si>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</si>
  <si>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</si>
  <si>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</si>
  <si>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</si>
  <si>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</si>
  <si>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</si>
  <si>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</si>
  <si>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</si>
  <si>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</si>
  <si>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</si>
  <si>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</si>
  <si>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</si>
  <si>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</si>
  <si>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</si>
  <si>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</si>
  <si>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</si>
  <si>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</si>
  <si>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</si>
  <si>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</si>
  <si>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</si>
  <si>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</si>
  <si>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</si>
  <si>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</si>
  <si>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</si>
  <si>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</si>
  <si>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</si>
  <si>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</si>
  <si>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</si>
  <si>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</si>
  <si>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</si>
  <si>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</si>
  <si>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</si>
  <si>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</si>
  <si>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</si>
  <si>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</si>
  <si>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</si>
  <si>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</si>
  <si>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</si>
  <si>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</si>
  <si>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</si>
  <si>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</si>
  <si>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</si>
  <si>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</si>
  <si>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</si>
  <si>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</si>
  <si>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</si>
  <si>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</si>
  <si>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</si>
  <si>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</si>
  <si>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</si>
  <si>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</si>
  <si>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</si>
  <si>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</si>
  <si>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</si>
  <si>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</si>
  <si>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</si>
  <si>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</si>
  <si>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</si>
  <si>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</si>
  <si>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</si>
  <si>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</si>
  <si>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</si>
  <si>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</si>
  <si>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</si>
  <si>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</si>
  <si>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</si>
  <si>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</si>
  <si>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</si>
  <si>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</si>
  <si>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</si>
  <si>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</si>
  <si>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</si>
  <si>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</si>
  <si>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</si>
  <si>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</si>
  <si>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</si>
  <si>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</si>
  <si>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</si>
  <si>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</si>
  <si>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</si>
  <si>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</si>
  <si>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</si>
  <si>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</si>
  <si>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</si>
  <si>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</si>
  <si>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</si>
  <si>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</si>
  <si>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</si>
  <si>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</si>
  <si>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</si>
  <si>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</si>
  <si>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</si>
  <si>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</si>
  <si>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</si>
  <si>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</si>
  <si>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</si>
  <si>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</si>
  <si>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</si>
  <si>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</si>
  <si>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</si>
  <si>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</si>
  <si>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</si>
  <si>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</si>
  <si>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</si>
  <si>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</si>
  <si>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</si>
  <si>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</si>
  <si>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</si>
  <si>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</si>
  <si>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</si>
  <si>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</si>
  <si>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</si>
  <si>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</si>
  <si>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</si>
  <si>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</si>
  <si>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</si>
  <si>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</si>
  <si>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</si>
  <si>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</si>
  <si>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</si>
  <si>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</si>
  <si>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</si>
  <si>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</si>
  <si>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</si>
  <si>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</si>
  <si>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</si>
  <si>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</si>
  <si>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</si>
  <si>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</si>
  <si>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</si>
  <si>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</si>
  <si>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</si>
  <si>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</si>
  <si>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</si>
  <si>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</si>
  <si>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</si>
  <si>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</si>
  <si>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</si>
  <si>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</si>
  <si>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</si>
  <si>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</si>
  <si>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</si>
  <si>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</si>
  <si>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</si>
  <si>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</si>
  <si>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</si>
  <si>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</si>
  <si>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</si>
  <si>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</si>
  <si>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</si>
  <si>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</si>
  <si>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</si>
  <si>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</si>
  <si>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</si>
  <si>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</si>
  <si>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</si>
  <si>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</si>
  <si>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</si>
  <si>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</si>
  <si>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</si>
  <si>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</si>
  <si>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</si>
  <si>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</si>
  <si>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</si>
  <si>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</si>
  <si>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</si>
  <si>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</si>
  <si>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</si>
  <si>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</si>
  <si>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</si>
  <si>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</si>
  <si>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</si>
  <si>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</si>
  <si>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</si>
  <si>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</si>
  <si>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</si>
  <si>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</si>
  <si>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</si>
  <si>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</si>
  <si>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</si>
  <si>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</si>
  <si>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</si>
  <si>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</si>
  <si>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</si>
  <si>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</si>
  <si>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</si>
  <si>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</si>
  <si>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</si>
  <si>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</si>
  <si>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</si>
  <si>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</si>
  <si>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</si>
  <si>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</si>
  <si>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</si>
  <si>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</si>
  <si>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</si>
  <si>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</si>
  <si>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</si>
  <si>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</si>
  <si>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</si>
  <si>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</si>
  <si>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</si>
  <si>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</si>
  <si>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</si>
  <si>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</si>
  <si>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</si>
  <si>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</si>
  <si>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</si>
  <si>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</si>
  <si>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</si>
  <si>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</si>
  <si>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</si>
  <si>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</si>
  <si>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</si>
  <si>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</si>
  <si>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</si>
  <si>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</si>
  <si>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</si>
  <si>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</si>
  <si>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</si>
  <si>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</si>
  <si>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</si>
  <si>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</si>
  <si>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</si>
  <si>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</si>
  <si>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</si>
  <si>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</si>
  <si>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</si>
  <si>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</si>
  <si>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</si>
  <si>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</si>
  <si>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</si>
  <si>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</si>
  <si>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</si>
  <si>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</si>
  <si>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</si>
  <si>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</si>
  <si>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</si>
  <si>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</si>
  <si>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</si>
  <si>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</si>
  <si>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</si>
  <si>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</si>
  <si>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</si>
  <si>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</si>
  <si>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</si>
  <si>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</si>
  <si>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</si>
  <si>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</si>
  <si>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</si>
  <si>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</si>
  <si>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</si>
  <si>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</si>
  <si>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</si>
  <si>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</si>
  <si>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</si>
  <si>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</si>
  <si>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</si>
  <si>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</si>
  <si>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</si>
  <si>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</si>
  <si>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</si>
  <si>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</si>
  <si>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</si>
  <si>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</si>
  <si>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</si>
  <si>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</si>
  <si>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</si>
  <si>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</si>
  <si>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</si>
  <si>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</si>
  <si>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</si>
  <si>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</si>
  <si>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</si>
  <si>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</si>
  <si>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</si>
  <si>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</si>
  <si>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</si>
  <si>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</si>
  <si>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</si>
  <si>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</si>
  <si>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</si>
  <si>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</si>
  <si>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</si>
  <si>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</si>
  <si>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</si>
  <si>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</si>
  <si>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</si>
  <si>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</si>
  <si>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</si>
  <si>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</si>
  <si>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</si>
  <si>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</si>
  <si>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</si>
  <si>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</si>
  <si>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</si>
  <si>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</si>
  <si>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</si>
  <si>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</si>
  <si>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</si>
  <si>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</si>
  <si>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</si>
  <si>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</si>
  <si>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</si>
  <si>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</si>
  <si>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</si>
  <si>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</si>
  <si>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</si>
  <si>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</si>
  <si>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</si>
  <si>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</si>
  <si>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</si>
  <si>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</si>
  <si>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</si>
  <si>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</si>
  <si>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</si>
  <si>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</si>
  <si>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</si>
  <si>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</si>
  <si>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</si>
  <si>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</si>
  <si>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</si>
  <si>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</si>
  <si>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</si>
  <si>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</si>
  <si>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</si>
  <si>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</si>
  <si>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</si>
  <si>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</si>
  <si>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</si>
  <si>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</si>
  <si>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</si>
  <si>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</si>
  <si>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</si>
  <si>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</si>
  <si>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</si>
  <si>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</si>
  <si>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</si>
  <si>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</si>
  <si>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</si>
  <si>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</si>
  <si>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</si>
  <si>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</si>
  <si>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</si>
  <si>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</si>
  <si>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</si>
  <si>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</si>
  <si>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</si>
  <si>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</si>
  <si>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</si>
  <si>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</si>
  <si>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</si>
  <si>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</si>
  <si>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</si>
  <si>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</si>
  <si>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</si>
  <si>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</si>
  <si>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</si>
  <si>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</si>
  <si>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</si>
  <si>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</si>
  <si>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</si>
  <si>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</si>
  <si>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</si>
  <si>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</si>
  <si>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</si>
  <si>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</si>
  <si>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</si>
  <si>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</si>
  <si>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</si>
  <si>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</si>
  <si>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</si>
  <si>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</si>
  <si>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</si>
  <si>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</si>
  <si>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</si>
  <si>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</si>
  <si>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</si>
  <si>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</si>
  <si>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</si>
  <si>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</si>
  <si>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</si>
  <si>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</si>
  <si>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</si>
  <si>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</si>
  <si>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</si>
  <si>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</si>
  <si>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</si>
  <si>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</si>
  <si>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</si>
  <si>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</si>
  <si>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</si>
  <si>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</si>
  <si>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</si>
  <si>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</si>
  <si>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</si>
  <si>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</si>
  <si>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</si>
  <si>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</si>
  <si>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</si>
  <si>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</si>
  <si>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</si>
  <si>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</si>
  <si>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</si>
  <si>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</si>
  <si>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</si>
  <si>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</si>
  <si>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</si>
  <si>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</si>
  <si>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</si>
  <si>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</si>
  <si>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</si>
  <si>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</si>
  <si>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</si>
  <si>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</si>
  <si>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</si>
  <si>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</si>
  <si>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</si>
  <si>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</si>
  <si>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</si>
  <si>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</si>
  <si>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</si>
  <si>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</si>
  <si>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</si>
  <si>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</si>
  <si>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</si>
  <si>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</si>
  <si>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</si>
  <si>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</si>
  <si>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</si>
  <si>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</si>
  <si>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</si>
  <si>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</si>
  <si>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Full Name Coffe</t>
  </si>
  <si>
    <t>Roast Type Name</t>
  </si>
  <si>
    <t>Grand Total</t>
  </si>
  <si>
    <t>2019</t>
  </si>
  <si>
    <t>janv</t>
  </si>
  <si>
    <t>févr</t>
  </si>
  <si>
    <t>mars</t>
  </si>
  <si>
    <t>avr</t>
  </si>
  <si>
    <t>mai</t>
  </si>
  <si>
    <t>juin</t>
  </si>
  <si>
    <t>juil</t>
  </si>
  <si>
    <t>août</t>
  </si>
  <si>
    <t>sept</t>
  </si>
  <si>
    <t>oct</t>
  </si>
  <si>
    <t>nov</t>
  </si>
  <si>
    <t>déc</t>
  </si>
  <si>
    <t>2020</t>
  </si>
  <si>
    <t>2021</t>
  </si>
  <si>
    <t>2022</t>
  </si>
  <si>
    <t>Years (Order Date)</t>
  </si>
  <si>
    <t>Months (Order Date)</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</si>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</sst>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0\ &quot;kg&quot;"/>
    <numFmt numFmtId="166" formatCode="_-[$$-409]* #,##0.00_ ;_-[$$-409]* \-#,##0.00\ ;_-[$$-409]* &quot;-&quot;??_ ;_-@_ "/>
    <numFmt numFmtId="167" formatCode="[$$-409]#,##0.00"/>
  </numFmts>
  <fonts count="3" x14ac:knownFonts="1">
    <font>
      <sz val="11"/>
      <color theme="1"/>
      <name val="Calibri"/>
      <family val="2"/>
      <scheme val="minor"/>
    </font>
    <font>
      <sz val="11"/>
      <color indexed="8"/>
      <name val="Calibri"/>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2" fillId="2" borderId="0" xfId="1" applyAlignment="1">
      <alignment vertical="center"/>
    </xf>
    <xf numFmtId="165" fontId="0" fillId="0" borderId="0" xfId="0" applyNumberFormat="1"/>
    <xf numFmtId="166" fontId="0" fillId="0" borderId="0" xfId="0" applyNumberFormat="1"/>
    <xf numFmtId="0" fontId="0" fillId="0" borderId="0" xfId="0" pivotButton="1"/>
    <xf numFmtId="3" fontId="0" fillId="0" borderId="0" xfId="0" applyNumberFormat="1"/>
    <xf numFmtId="167" fontId="0" fillId="0" borderId="0" xfId="0" applyNumberFormat="1"/>
  </cellXfs>
  <cellStyles count="2">
    <cellStyle name="Neutral" xfId="1" builtinId="28"/>
    <cellStyle name="Normal" xfId="0" builtinId="0"/>
  </cellStyles>
  <dxfs count="128">
    <dxf>
      <numFmt numFmtId="3" formatCode="#,##0"/>
    </dxf>
    <dxf>
      <numFmt numFmtId="167" formatCode="[$$-409]#,##0.00"/>
    </dxf>
    <dxf>
      <numFmt numFmtId="3" formatCode="#,##0"/>
    </dxf>
    <dxf>
      <numFmt numFmtId="167" formatCode="[$$-409]#,##0.00"/>
    </dxf>
    <dxf>
      <numFmt numFmtId="3" formatCode="#,##0"/>
    </dxf>
    <dxf>
      <numFmt numFmtId="3" formatCode="#,##0"/>
    </dxf>
    <dxf>
      <numFmt numFmtId="3" formatCode="#,##0"/>
    </dxf>
    <dxf>
      <numFmt numFmtId="3" formatCode="#,##0"/>
    </dxf>
    <dxf>
      <numFmt numFmtId="167" formatCode="[$$-409]#,##0.00"/>
    </dxf>
    <dxf>
      <numFmt numFmtId="3" formatCode="#,##0"/>
    </dxf>
    <dxf>
      <numFmt numFmtId="167" formatCode="[$$-409]#,##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7" formatCode="[$$-409]#,##0.00"/>
    </dxf>
    <dxf>
      <numFmt numFmtId="3" formatCode="#,##0"/>
    </dxf>
    <dxf>
      <numFmt numFmtId="167" formatCode="[$$-409]#,##0.00"/>
    </dxf>
    <dxf>
      <numFmt numFmtId="3" formatCode="#,##0"/>
    </dxf>
    <dxf>
      <numFmt numFmtId="3" formatCode="#,##0"/>
    </dxf>
    <dxf>
      <numFmt numFmtId="3" formatCode="#,##0"/>
    </dxf>
    <dxf>
      <numFmt numFmtId="3" formatCode="#,##0"/>
    </dxf>
    <dxf>
      <numFmt numFmtId="167" formatCode="[$$-409]#,##0.00"/>
    </dxf>
    <dxf>
      <numFmt numFmtId="3" formatCode="#,##0"/>
    </dxf>
    <dxf>
      <numFmt numFmtId="167" formatCode="[$$-409]#,##0.00"/>
    </dxf>
    <dxf>
      <numFmt numFmtId="3" formatCode="#,##0"/>
    </dxf>
    <dxf>
      <numFmt numFmtId="3" formatCode="#,##0"/>
    </dxf>
    <dxf>
      <numFmt numFmtId="3" formatCode="#,##0"/>
    </dxf>
    <dxf>
      <numFmt numFmtId="3" formatCode="#,##0"/>
    </dxf>
    <dxf>
      <numFmt numFmtId="167" formatCode="[$$-409]#,##0.00"/>
    </dxf>
    <dxf>
      <numFmt numFmtId="3" formatCode="#,##0"/>
    </dxf>
    <dxf>
      <numFmt numFmtId="167" formatCode="[$$-409]#,##0.00"/>
    </dxf>
    <dxf>
      <numFmt numFmtId="3" formatCode="#,##0"/>
    </dxf>
    <dxf>
      <numFmt numFmtId="3" formatCode="#,##0"/>
    </dxf>
    <dxf>
      <numFmt numFmtId="3" formatCode="#,##0"/>
    </dxf>
    <dxf>
      <numFmt numFmtId="3" formatCode="#,##0"/>
    </dxf>
    <dxf>
      <numFmt numFmtId="167" formatCode="[$$-409]#,##0.00"/>
    </dxf>
    <dxf>
      <numFmt numFmtId="3" formatCode="#,##0"/>
    </dxf>
    <dxf>
      <numFmt numFmtId="167" formatCode="[$$-409]#,##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z val="10"/>
        <color theme="0"/>
        <name val="Calibri"/>
        <family val="2"/>
        <scheme val="minor"/>
      </font>
      <fill>
        <patternFill patternType="solid">
          <bgColor theme="9" tint="-0.24994659260841701"/>
        </patternFill>
      </fill>
    </dxf>
    <dxf>
      <font>
        <b/>
        <i val="0"/>
        <sz val="10"/>
        <color theme="0"/>
        <name val="Calibri"/>
        <family val="2"/>
        <scheme val="minor"/>
      </font>
      <fill>
        <patternFill patternType="solid">
          <fgColor auto="1"/>
          <bgColor rgb="FFCCFFCC"/>
        </patternFill>
      </fill>
      <border>
        <left style="thin">
          <color auto="1"/>
        </left>
        <right style="thin">
          <color auto="1"/>
        </right>
        <top style="thin">
          <color auto="1"/>
        </top>
        <bottom style="thin">
          <color auto="1"/>
        </bottom>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7" formatCode="[$$-409]#,##0.00"/>
    </dxf>
    <dxf>
      <numFmt numFmtId="167" formatCode="[$$-409]#,##0.00"/>
    </dxf>
    <dxf>
      <numFmt numFmtId="3" formatCode="#,##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numFmt numFmtId="0" formatCode="General"/>
    </dxf>
    <dxf>
      <numFmt numFmtId="166" formatCode="_-[$$-409]* #,##0.00_ ;_-[$$-409]* \-#,##0.00\ ;_-[$$-409]* &quot;-&quot;??_ ;_-@_ "/>
    </dxf>
    <dxf>
      <numFmt numFmtId="166" formatCode="_-[$$-409]* #,##0.00_ ;_-[$$-409]* \-#,##0.00\ ;_-[$$-409]* &quot;-&quot;??_ ;_-@_ "/>
    </dxf>
    <dxf>
      <numFmt numFmtId="165" formatCode="0.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dd/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alignment horizontal="general" vertical="center" textRotation="0" wrapText="0" indent="0" justifyLastLine="0" shrinkToFit="0" readingOrder="0"/>
    </dxf>
    <dxf>
      <numFmt numFmtId="3" formatCode="#,##0"/>
    </dxf>
    <dxf>
      <numFmt numFmtId="3" formatCode="#,##0"/>
    </dxf>
    <dxf>
      <numFmt numFmtId="3" formatCode="#,##0"/>
    </dxf>
    <dxf>
      <font>
        <b/>
        <sz val="11"/>
        <color theme="1"/>
      </font>
    </dxf>
    <dxf>
      <font>
        <b val="0"/>
        <i val="0"/>
        <sz val="10"/>
        <name val="Calibri"/>
        <family val="2"/>
        <scheme val="minor"/>
      </font>
      <fill>
        <gradientFill degree="90">
          <stop position="0">
            <color theme="0"/>
          </stop>
          <stop position="1">
            <color theme="9" tint="-0.49803155613879818"/>
          </stop>
        </gradientFill>
      </fill>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s>
  <tableStyles count="2" defaultTableStyle="TableStyleMedium2" defaultPivotStyle="PivotStyleMedium9">
    <tableStyle name="Green Slicer" pivot="0" table="0" count="6" xr9:uid="{9295AA22-9876-43B5-AC66-40D44D43C283}">
      <tableStyleElement type="wholeTable" dxfId="61"/>
      <tableStyleElement type="headerRow" dxfId="60"/>
    </tableStyle>
    <tableStyle name="Grenn Timeline Style" pivot="0" table="0" count="8" xr9:uid="{CCABD8E0-0B93-45B4-B944-0B62933F60E5}">
      <tableStyleElement type="wholeTable" dxfId="127"/>
      <tableStyleElement type="headerRow" dxfId="126"/>
    </tableStyle>
  </tableStyles>
  <colors>
    <mruColors>
      <color rgb="FFCCFFCC"/>
      <color rgb="FF66FF33"/>
      <color rgb="FFBBE7C7"/>
      <color rgb="FFD6B7E3"/>
      <color rgb="FFBDAA8D"/>
      <color rgb="FF86715C"/>
    </mruColors>
  </colors>
  <extLst>
    <ext xmlns:x14="http://schemas.microsoft.com/office/spreadsheetml/2009/9/main" uri="{46F421CA-312F-682f-3DD2-61675219B42D}">
      <x14:dxfs count="35">
        <dxf>
          <fill>
            <patternFill>
              <bgColor theme="9" tint="0.39994506668294322"/>
            </patternFill>
          </fill>
        </dxf>
        <dxf>
          <fill>
            <patternFill>
              <bgColor theme="9" tint="0.39994506668294322"/>
            </patternFill>
          </fill>
        </dxf>
        <dxf>
          <fill>
            <patternFill patternType="solid">
              <fgColor auto="1"/>
              <bgColor theme="9" tint="-0.24994659260841701"/>
            </patternFill>
          </fill>
        </dxf>
        <dxf>
          <fill>
            <patternFill patternType="solid">
              <fgColor auto="1"/>
              <bgColor theme="9" tint="0.39994506668294322"/>
            </patternFill>
          </fill>
        </dxf>
        <dxf>
          <fill>
            <patternFill>
              <bgColor theme="9" tint="0.39994506668294322"/>
            </patternFill>
          </fill>
        </dxf>
        <dxf>
          <fill>
            <patternFill>
              <bgColor theme="9" tint="0.39994506668294322"/>
            </patternFill>
          </fill>
        </dxf>
        <dxf>
          <fill>
            <patternFill patternType="solid">
              <fgColor auto="1"/>
              <bgColor theme="9" tint="-0.24994659260841701"/>
            </patternFill>
          </fill>
        </dxf>
        <dxf>
          <fill>
            <patternFill patternType="solid">
              <fgColor auto="1"/>
              <bgColor theme="9" tint="0.39994506668294322"/>
            </patternFill>
          </fill>
        </dxf>
        <dxf>
          <fill>
            <patternFill>
              <bgColor theme="9" tint="0.39994506668294322"/>
            </patternFill>
          </fill>
        </dxf>
        <dxf>
          <fill>
            <patternFill>
              <bgColor theme="9" tint="0.39994506668294322"/>
            </patternFill>
          </fill>
        </dxf>
        <dxf>
          <fill>
            <patternFill patternType="solid">
              <fgColor auto="1"/>
              <bgColor theme="9" tint="-0.24994659260841701"/>
            </patternFill>
          </fill>
        </dxf>
        <dxf>
          <fill>
            <patternFill patternType="solid">
              <fgColor auto="1"/>
              <bgColor theme="9" tint="0.39994506668294322"/>
            </patternFill>
          </fill>
        </dxf>
        <dxf>
          <fill>
            <patternFill>
              <bgColor theme="9" tint="-0.24994659260841701"/>
            </patternFill>
          </fill>
        </dxf>
        <dxf>
          <fill>
            <patternFill>
              <bgColor theme="9" tint="-0.24994659260841701"/>
            </patternFill>
          </fill>
        </dxf>
        <dxf>
          <fill>
            <patternFill patternType="solid">
              <fgColor auto="1"/>
              <bgColor theme="9" tint="0.39994506668294322"/>
            </patternFill>
          </fill>
        </dxf>
        <dxf>
          <fill>
            <patternFill patternType="solid">
              <fgColor auto="1"/>
              <bgColor theme="9" tint="-0.24994659260841701"/>
            </patternFill>
          </fill>
        </dxf>
        <dxf>
          <fill>
            <patternFill>
              <bgColor theme="9" tint="-0.24994659260841701"/>
            </patternFill>
          </fill>
        </dxf>
        <dxf>
          <fill>
            <patternFill>
              <bgColor theme="9" tint="-0.24994659260841701"/>
            </patternFill>
          </fill>
        </dxf>
        <dxf>
          <fill>
            <patternFill patternType="solid">
              <fgColor auto="1"/>
              <bgColor theme="9" tint="-0.24994659260841701"/>
            </patternFill>
          </fill>
        </dxf>
        <dxf>
          <fill>
            <patternFill patternType="solid">
              <fgColor auto="1"/>
              <bgColor theme="9" tint="-0.24994659260841701"/>
            </patternFill>
          </fill>
        </dxf>
        <dxf>
          <fill>
            <patternFill>
              <bgColor theme="9" tint="-0.24994659260841701"/>
            </patternFill>
          </fill>
        </dxf>
        <dxf>
          <fill>
            <patternFill patternType="solid">
              <fgColor auto="1"/>
              <bgColor theme="9" tint="-0.24994659260841701"/>
            </patternFill>
          </fill>
        </dxf>
        <dxf>
          <fill>
            <patternFill patternType="solid">
              <fgColor auto="1"/>
              <bgColor theme="9" tint="-0.24994659260841701"/>
            </patternFill>
          </fill>
        </dxf>
        <dxf>
          <fill>
            <patternFill>
              <bgColor theme="9" tint="-0.24994659260841701"/>
            </patternFill>
          </fill>
        </dxf>
        <dxf>
          <fill>
            <patternFill patternType="none">
              <bgColor auto="1"/>
            </patternFill>
          </fill>
        </dxf>
        <dxf>
          <fill>
            <patternFill patternType="solid">
              <fgColor auto="1"/>
              <bgColor theme="9" tint="0.59996337778862885"/>
            </patternFill>
          </fill>
        </dxf>
        <dxf>
          <fill>
            <patternFill patternType="solid">
              <fgColor auto="1"/>
              <bgColor theme="9" tint="-0.24994659260841701"/>
            </patternFill>
          </fill>
        </dxf>
        <dxf>
          <fill>
            <patternFill>
              <bgColor theme="9" tint="-0.24994659260841701"/>
            </patternFill>
          </fill>
        </dxf>
        <dxf>
          <fill>
            <patternFill patternType="solid">
              <bgColor theme="9" tint="-0.24994659260841701"/>
            </patternFill>
          </fill>
        </dxf>
        <dxf>
          <fill>
            <patternFill patternType="solid">
              <fgColor auto="1"/>
              <bgColor theme="9" tint="0.59996337778862885"/>
            </patternFill>
          </fill>
        </dxf>
        <dxf>
          <fill>
            <patternFill patternType="solid">
              <fgColor auto="1"/>
              <bgColor theme="9" tint="-0.24994659260841701"/>
            </patternFill>
          </fill>
        </dxf>
        <dxf>
          <fill>
            <patternFill>
              <bgColor theme="9" tint="-0.24994659260841701"/>
            </patternFill>
          </fill>
        </dxf>
        <dxf>
          <fill>
            <patternFill patternType="solid">
              <bgColor theme="9" tint="-0.24994659260841701"/>
            </patternFill>
          </fill>
        </dxf>
        <dxf>
          <fill>
            <patternFill patternType="solid">
              <fgColor auto="1"/>
              <bgColor theme="9" tint="0.59996337778862885"/>
            </patternFill>
          </fill>
        </dxf>
        <dxf>
          <fill>
            <gradientFill degree="90">
              <stop position="0">
                <color theme="0"/>
              </stop>
              <stop position="1">
                <color rgb="FFCCFFCC"/>
              </stop>
            </gradientFill>
          </fill>
        </dxf>
      </x14:dxfs>
    </ext>
    <ext xmlns:x14="http://schemas.microsoft.com/office/spreadsheetml/2009/9/main" uri="{EB79DEF2-80B8-43e5-95BD-54CBDDF9020C}">
      <x14:slicerStyles defaultSlicerStyle="SlicerStyleLight1">
        <x14:slicerStyle name="Green Slicer">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9" tint="-0.499984740745262"/>
            </patternFill>
          </fill>
        </dxf>
        <dxf>
          <font>
            <sz val="9"/>
            <color theme="9" tint="-0.499984740745262"/>
            <name val="Calibri"/>
            <family val="2"/>
            <scheme val="minor"/>
          </font>
        </dxf>
        <dxf>
          <font>
            <sz val="9"/>
            <color theme="9" tint="-0.499984740745262"/>
            <name val="Calibri"/>
            <family val="2"/>
            <scheme val="minor"/>
          </font>
        </dxf>
        <dxf>
          <font>
            <b val="0"/>
            <i val="0"/>
            <sz val="11"/>
            <color theme="1"/>
            <name val="Calibri"/>
            <family val="2"/>
            <scheme val="minor"/>
          </font>
        </dxf>
        <dxf>
          <font>
            <b/>
            <i val="0"/>
            <sz val="10"/>
            <color theme="1"/>
            <name val="Calibri"/>
            <family val="2"/>
            <scheme val="minor"/>
          </font>
        </dxf>
      </x15:dxfs>
    </ext>
    <ext xmlns:x15="http://schemas.microsoft.com/office/spreadsheetml/2010/11/main" uri="{9260A510-F301-46a8-8635-F512D64BE5F5}">
      <x15:timelineStyles defaultTimelineStyle="TimeSlicerStyleLight1">
        <x15:timelineStyle name="Grenn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Project.xlsx]TotalSales!PivotTable1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D6B7E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D6B7E3"/>
            </a:solidFill>
            <a:round/>
          </a:ln>
          <a:effectLst/>
        </c:spPr>
        <c:marker>
          <c:symbol val="none"/>
        </c:marker>
      </c:pivotFmt>
    </c:pivotFmts>
    <c:plotArea>
      <c:layout/>
      <c:lineChart>
        <c:grouping val="standard"/>
        <c:varyColors val="0"/>
        <c:ser>
          <c:idx val="0"/>
          <c:order val="0"/>
          <c:tx>
            <c:strRef>
              <c:f>TotalSales!$C$3:$C$4</c:f>
              <c:strCache>
                <c:ptCount val="1"/>
                <c:pt idx="0">
                  <c:v>Ara</c:v>
                </c:pt>
              </c:strCache>
            </c:strRef>
          </c:tx>
          <c:spPr>
            <a:ln w="28575" cap="rnd">
              <a:solidFill>
                <a:schemeClr val="accent1"/>
              </a:solidFill>
              <a:round/>
            </a:ln>
            <a:effectLst/>
          </c:spPr>
          <c:marker>
            <c:symbol val="none"/>
          </c:marker>
          <c:cat>
            <c:multiLvlStrRef>
              <c:f>TotalSales!$A$5:$B$49</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20F3-4502-B318-408DEABB5526}"/>
            </c:ext>
          </c:extLst>
        </c:ser>
        <c:ser>
          <c:idx val="1"/>
          <c:order val="1"/>
          <c:tx>
            <c:strRef>
              <c:f>TotalSales!$D$3:$D$4</c:f>
              <c:strCache>
                <c:ptCount val="1"/>
                <c:pt idx="0">
                  <c:v>Exc</c:v>
                </c:pt>
              </c:strCache>
            </c:strRef>
          </c:tx>
          <c:spPr>
            <a:ln w="28575" cap="rnd">
              <a:solidFill>
                <a:srgbClr val="D6B7E3"/>
              </a:solidFill>
              <a:round/>
            </a:ln>
            <a:effectLst/>
          </c:spPr>
          <c:marker>
            <c:symbol val="none"/>
          </c:marker>
          <c:cat>
            <c:multiLvlStrRef>
              <c:f>TotalSales!$A$5:$B$49</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2C47-4658-8E8D-3156D7D38D36}"/>
            </c:ext>
          </c:extLst>
        </c:ser>
        <c:ser>
          <c:idx val="2"/>
          <c:order val="2"/>
          <c:tx>
            <c:strRef>
              <c:f>TotalSales!$E$3:$E$4</c:f>
              <c:strCache>
                <c:ptCount val="1"/>
                <c:pt idx="0">
                  <c:v>Lib</c:v>
                </c:pt>
              </c:strCache>
            </c:strRef>
          </c:tx>
          <c:spPr>
            <a:ln w="28575" cap="rnd">
              <a:solidFill>
                <a:srgbClr val="FF0000"/>
              </a:solidFill>
              <a:round/>
            </a:ln>
            <a:effectLst/>
          </c:spPr>
          <c:marker>
            <c:symbol val="none"/>
          </c:marker>
          <c:cat>
            <c:multiLvlStrRef>
              <c:f>TotalSales!$A$5:$B$49</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2C47-4658-8E8D-3156D7D38D36}"/>
            </c:ext>
          </c:extLst>
        </c:ser>
        <c:ser>
          <c:idx val="3"/>
          <c:order val="3"/>
          <c:tx>
            <c:strRef>
              <c:f>TotalSales!$F$3:$F$4</c:f>
              <c:strCache>
                <c:ptCount val="1"/>
                <c:pt idx="0">
                  <c:v>Rob</c:v>
                </c:pt>
              </c:strCache>
            </c:strRef>
          </c:tx>
          <c:spPr>
            <a:ln w="28575" cap="rnd">
              <a:solidFill>
                <a:schemeClr val="accent4"/>
              </a:solidFill>
              <a:round/>
            </a:ln>
            <a:effectLst/>
          </c:spPr>
          <c:marker>
            <c:symbol val="none"/>
          </c:marker>
          <c:cat>
            <c:multiLvlStrRef>
              <c:f>TotalSales!$A$5:$B$49</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2C47-4658-8E8D-3156D7D38D36}"/>
            </c:ext>
          </c:extLst>
        </c:ser>
        <c:dLbls>
          <c:showLegendKey val="0"/>
          <c:showVal val="0"/>
          <c:showCatName val="0"/>
          <c:showSerName val="0"/>
          <c:showPercent val="0"/>
          <c:showBubbleSize val="0"/>
        </c:dLbls>
        <c:smooth val="0"/>
        <c:axId val="1104388479"/>
        <c:axId val="1053818831"/>
      </c:lineChart>
      <c:catAx>
        <c:axId val="110438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18831"/>
        <c:crosses val="autoZero"/>
        <c:auto val="1"/>
        <c:lblAlgn val="ctr"/>
        <c:lblOffset val="100"/>
        <c:noMultiLvlLbl val="0"/>
      </c:catAx>
      <c:valAx>
        <c:axId val="1053818831"/>
        <c:scaling>
          <c:orientation val="minMax"/>
        </c:scaling>
        <c:delete val="0"/>
        <c:axPos val="l"/>
        <c:majorGridlines>
          <c:spPr>
            <a:ln w="1587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388479"/>
        <c:crosses val="autoZero"/>
        <c:crossBetween val="between"/>
      </c:valAx>
      <c:spPr>
        <a:solidFill>
          <a:srgbClr val="BBE7C7"/>
        </a:solidFill>
        <a:ln w="15875">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BE7C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Project.xlsx]Country BarChart!PivotTable1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C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4">
              <a:lumMod val="75000"/>
            </a:schemeClr>
          </a:solidFill>
          <a:ln>
            <a:noFill/>
          </a:ln>
          <a:effectLst/>
        </c:spPr>
      </c:pivotFmt>
      <c:pivotFmt>
        <c:idx val="3"/>
        <c:spPr>
          <a:solidFill>
            <a:schemeClr val="accent2">
              <a:lumMod val="75000"/>
            </a:schemeClr>
          </a:solidFill>
          <a:ln>
            <a:noFill/>
          </a:ln>
          <a:effectLst/>
        </c:spPr>
      </c:pivotFmt>
    </c:pivotFmts>
    <c:plotArea>
      <c:layout/>
      <c:barChart>
        <c:barDir val="bar"/>
        <c:grouping val="clustered"/>
        <c:varyColors val="0"/>
        <c:ser>
          <c:idx val="0"/>
          <c:order val="0"/>
          <c:tx>
            <c:strRef>
              <c:f>'Country BarChart'!$B$3</c:f>
              <c:strCache>
                <c:ptCount val="1"/>
                <c:pt idx="0">
                  <c:v>Total</c:v>
                </c:pt>
              </c:strCache>
            </c:strRef>
          </c:tx>
          <c:spPr>
            <a:solidFill>
              <a:srgbClr val="CCFFCC"/>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4-D033-4AB5-82B9-F4FA2C978BFD}"/>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D033-4AB5-82B9-F4FA2C978BFD}"/>
              </c:ext>
            </c:extLst>
          </c:dPt>
          <c:dPt>
            <c:idx val="2"/>
            <c:invertIfNegative val="0"/>
            <c:bubble3D val="0"/>
            <c:spPr>
              <a:solidFill>
                <a:srgbClr val="002060"/>
              </a:solidFill>
              <a:ln>
                <a:noFill/>
              </a:ln>
              <a:effectLst/>
            </c:spPr>
            <c:extLst>
              <c:ext xmlns:c16="http://schemas.microsoft.com/office/drawing/2014/chart" uri="{C3380CC4-5D6E-409C-BE32-E72D297353CC}">
                <c16:uniqueId val="{00000002-D033-4AB5-82B9-F4FA2C978BF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BarChart'!$A$4:$A$7</c:f>
              <c:strCache>
                <c:ptCount val="3"/>
                <c:pt idx="0">
                  <c:v>United Kingdom</c:v>
                </c:pt>
                <c:pt idx="1">
                  <c:v>Ireland</c:v>
                </c:pt>
                <c:pt idx="2">
                  <c:v>United States</c:v>
                </c:pt>
              </c:strCache>
            </c:strRef>
          </c:cat>
          <c:val>
            <c:numRef>
              <c:f>'Country BarChart'!$B$4:$B$7</c:f>
              <c:numCache>
                <c:formatCode>[$$-409]#,##0.00</c:formatCode>
                <c:ptCount val="3"/>
                <c:pt idx="0">
                  <c:v>4413.430000000003</c:v>
                </c:pt>
                <c:pt idx="1">
                  <c:v>6439.574999999998</c:v>
                </c:pt>
                <c:pt idx="2">
                  <c:v>34281.249999999978</c:v>
                </c:pt>
              </c:numCache>
            </c:numRef>
          </c:val>
          <c:extLst>
            <c:ext xmlns:c16="http://schemas.microsoft.com/office/drawing/2014/chart" uri="{C3380CC4-5D6E-409C-BE32-E72D297353CC}">
              <c16:uniqueId val="{00000000-D033-4AB5-82B9-F4FA2C978BFD}"/>
            </c:ext>
          </c:extLst>
        </c:ser>
        <c:dLbls>
          <c:dLblPos val="outEnd"/>
          <c:showLegendKey val="0"/>
          <c:showVal val="1"/>
          <c:showCatName val="0"/>
          <c:showSerName val="0"/>
          <c:showPercent val="0"/>
          <c:showBubbleSize val="0"/>
        </c:dLbls>
        <c:gapWidth val="182"/>
        <c:axId val="2136674496"/>
        <c:axId val="571325168"/>
      </c:barChart>
      <c:catAx>
        <c:axId val="213667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5168"/>
        <c:crosses val="autoZero"/>
        <c:auto val="1"/>
        <c:lblAlgn val="ctr"/>
        <c:lblOffset val="100"/>
        <c:noMultiLvlLbl val="0"/>
      </c:catAx>
      <c:valAx>
        <c:axId val="571325168"/>
        <c:scaling>
          <c:orientation val="minMax"/>
        </c:scaling>
        <c:delete val="0"/>
        <c:axPos val="b"/>
        <c:majorGridlines>
          <c:spPr>
            <a:ln w="9525" cap="flat" cmpd="sng" algn="ctr">
              <a:solidFill>
                <a:schemeClr val="tx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67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Project.xlsx]Top5 Customers!PivotTable1</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C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4">
              <a:lumMod val="75000"/>
            </a:schemeClr>
          </a:solidFill>
          <a:ln>
            <a:noFill/>
          </a:ln>
          <a:effectLst/>
        </c:spPr>
      </c:pivotFmt>
      <c:pivotFmt>
        <c:idx val="3"/>
        <c:spPr>
          <a:solidFill>
            <a:schemeClr val="accent2">
              <a:lumMod val="75000"/>
            </a:schemeClr>
          </a:solidFill>
          <a:ln>
            <a:noFill/>
          </a:ln>
          <a:effectLst/>
        </c:spPr>
      </c:pivotFmt>
      <c:pivotFmt>
        <c:idx val="4"/>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pivotFmt>
      <c:pivotFmt>
        <c:idx val="6"/>
        <c:spPr>
          <a:solidFill>
            <a:schemeClr val="accent4">
              <a:lumMod val="75000"/>
            </a:schemeClr>
          </a:solidFill>
          <a:ln>
            <a:noFill/>
          </a:ln>
          <a:effectLst/>
        </c:spPr>
      </c:pivotFmt>
      <c:pivotFmt>
        <c:idx val="7"/>
        <c:spPr>
          <a:solidFill>
            <a:srgbClr val="002060"/>
          </a:solidFill>
          <a:ln>
            <a:noFill/>
          </a:ln>
          <a:effectLst/>
        </c:spPr>
      </c:pivotFmt>
    </c:pivotFmts>
    <c:plotArea>
      <c:layout/>
      <c:barChart>
        <c:barDir val="bar"/>
        <c:grouping val="clustered"/>
        <c:varyColors val="0"/>
        <c:ser>
          <c:idx val="0"/>
          <c:order val="0"/>
          <c:tx>
            <c:strRef>
              <c:f>'Top5 Customers'!$B$3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1-BE87-41AF-8BB7-D25A3EF6FA1A}"/>
              </c:ext>
            </c:extLst>
          </c:dPt>
          <c:dPt>
            <c:idx val="1"/>
            <c:invertIfNegative val="0"/>
            <c:bubble3D val="0"/>
            <c:extLst>
              <c:ext xmlns:c16="http://schemas.microsoft.com/office/drawing/2014/chart" uri="{C3380CC4-5D6E-409C-BE32-E72D297353CC}">
                <c16:uniqueId val="{00000003-BE87-41AF-8BB7-D25A3EF6FA1A}"/>
              </c:ext>
            </c:extLst>
          </c:dPt>
          <c:dPt>
            <c:idx val="2"/>
            <c:invertIfNegative val="0"/>
            <c:bubble3D val="0"/>
            <c:extLst>
              <c:ext xmlns:c16="http://schemas.microsoft.com/office/drawing/2014/chart" uri="{C3380CC4-5D6E-409C-BE32-E72D297353CC}">
                <c16:uniqueId val="{00000005-BE87-41AF-8BB7-D25A3EF6FA1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Customers'!$A$4:$A$9</c:f>
              <c:strCache>
                <c:ptCount val="5"/>
                <c:pt idx="0">
                  <c:v>Allis Wilmore</c:v>
                </c:pt>
                <c:pt idx="1">
                  <c:v>Brenn Dundredge</c:v>
                </c:pt>
                <c:pt idx="2">
                  <c:v>Don Flintiff</c:v>
                </c:pt>
                <c:pt idx="3">
                  <c:v>Nealson Cuttler</c:v>
                </c:pt>
                <c:pt idx="4">
                  <c:v>Terri Farra</c:v>
                </c:pt>
              </c:strCache>
            </c:strRef>
          </c:cat>
          <c:val>
            <c:numRef>
              <c:f>'Top5 Customers'!$B$4:$B$9</c:f>
              <c:numCache>
                <c:formatCode>[$$-409]#,##0.00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6-BE87-41AF-8BB7-D25A3EF6FA1A}"/>
            </c:ext>
          </c:extLst>
        </c:ser>
        <c:dLbls>
          <c:dLblPos val="outEnd"/>
          <c:showLegendKey val="0"/>
          <c:showVal val="1"/>
          <c:showCatName val="0"/>
          <c:showSerName val="0"/>
          <c:showPercent val="0"/>
          <c:showBubbleSize val="0"/>
        </c:dLbls>
        <c:gapWidth val="182"/>
        <c:axId val="2136674496"/>
        <c:axId val="571325168"/>
      </c:barChart>
      <c:catAx>
        <c:axId val="213667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5168"/>
        <c:crosses val="autoZero"/>
        <c:auto val="1"/>
        <c:lblAlgn val="ctr"/>
        <c:lblOffset val="100"/>
        <c:noMultiLvlLbl val="0"/>
      </c:catAx>
      <c:valAx>
        <c:axId val="571325168"/>
        <c:scaling>
          <c:orientation val="minMax"/>
        </c:scaling>
        <c:delete val="0"/>
        <c:axPos val="b"/>
        <c:majorGridlines>
          <c:spPr>
            <a:ln w="9525" cap="flat" cmpd="sng" algn="ctr">
              <a:solidFill>
                <a:schemeClr val="tx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67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Project.xlsx]TotalSales!PivotTable1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D6B7E3"/>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chemeClr val="accent1"/>
              </a:solidFill>
              <a:round/>
            </a:ln>
            <a:effectLst/>
          </c:spPr>
          <c:marker>
            <c:symbol val="none"/>
          </c:marker>
          <c:cat>
            <c:multiLvlStrRef>
              <c:f>TotalSales!$A$5:$B$49</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TotalSales!$C$5:$C$49</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C3DE-48D8-BAD3-D8FD087DC695}"/>
            </c:ext>
          </c:extLst>
        </c:ser>
        <c:ser>
          <c:idx val="1"/>
          <c:order val="1"/>
          <c:tx>
            <c:strRef>
              <c:f>TotalSales!$D$3:$D$4</c:f>
              <c:strCache>
                <c:ptCount val="1"/>
                <c:pt idx="0">
                  <c:v>Exc</c:v>
                </c:pt>
              </c:strCache>
            </c:strRef>
          </c:tx>
          <c:spPr>
            <a:ln w="28575" cap="rnd">
              <a:solidFill>
                <a:schemeClr val="accent2"/>
              </a:solidFill>
              <a:round/>
            </a:ln>
            <a:effectLst/>
          </c:spPr>
          <c:marker>
            <c:symbol val="none"/>
          </c:marker>
          <c:cat>
            <c:multiLvlStrRef>
              <c:f>TotalSales!$A$5:$B$49</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TotalSales!$D$5:$D$49</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C3DE-48D8-BAD3-D8FD087DC695}"/>
            </c:ext>
          </c:extLst>
        </c:ser>
        <c:ser>
          <c:idx val="2"/>
          <c:order val="2"/>
          <c:tx>
            <c:strRef>
              <c:f>TotalSales!$E$3:$E$4</c:f>
              <c:strCache>
                <c:ptCount val="1"/>
                <c:pt idx="0">
                  <c:v>Lib</c:v>
                </c:pt>
              </c:strCache>
            </c:strRef>
          </c:tx>
          <c:spPr>
            <a:ln w="28575" cap="rnd">
              <a:solidFill>
                <a:srgbClr val="FF0000"/>
              </a:solidFill>
              <a:round/>
            </a:ln>
            <a:effectLst/>
          </c:spPr>
          <c:marker>
            <c:symbol val="none"/>
          </c:marker>
          <c:cat>
            <c:multiLvlStrRef>
              <c:f>TotalSales!$A$5:$B$49</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TotalSales!$E$5:$E$49</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C3DE-48D8-BAD3-D8FD087DC695}"/>
            </c:ext>
          </c:extLst>
        </c:ser>
        <c:ser>
          <c:idx val="3"/>
          <c:order val="3"/>
          <c:tx>
            <c:strRef>
              <c:f>TotalSales!$F$3:$F$4</c:f>
              <c:strCache>
                <c:ptCount val="1"/>
                <c:pt idx="0">
                  <c:v>Rob</c:v>
                </c:pt>
              </c:strCache>
            </c:strRef>
          </c:tx>
          <c:spPr>
            <a:ln w="28575" cap="rnd">
              <a:solidFill>
                <a:schemeClr val="accent4"/>
              </a:solidFill>
              <a:round/>
            </a:ln>
            <a:effectLst/>
          </c:spPr>
          <c:marker>
            <c:symbol val="none"/>
          </c:marker>
          <c:cat>
            <c:multiLvlStrRef>
              <c:f>TotalSales!$A$5:$B$49</c:f>
              <c:multiLvlStrCache>
                <c:ptCount val="44"/>
                <c:lvl>
                  <c:pt idx="0">
                    <c:v>janv</c:v>
                  </c:pt>
                  <c:pt idx="1">
                    <c:v>févr</c:v>
                  </c:pt>
                  <c:pt idx="2">
                    <c:v>mars</c:v>
                  </c:pt>
                  <c:pt idx="3">
                    <c:v>avr</c:v>
                  </c:pt>
                  <c:pt idx="4">
                    <c:v>mai</c:v>
                  </c:pt>
                  <c:pt idx="5">
                    <c:v>juin</c:v>
                  </c:pt>
                  <c:pt idx="6">
                    <c:v>juil</c:v>
                  </c:pt>
                  <c:pt idx="7">
                    <c:v>août</c:v>
                  </c:pt>
                  <c:pt idx="8">
                    <c:v>sept</c:v>
                  </c:pt>
                  <c:pt idx="9">
                    <c:v>oct</c:v>
                  </c:pt>
                  <c:pt idx="10">
                    <c:v>nov</c:v>
                  </c:pt>
                  <c:pt idx="11">
                    <c:v>déc</c:v>
                  </c:pt>
                  <c:pt idx="12">
                    <c:v>janv</c:v>
                  </c:pt>
                  <c:pt idx="13">
                    <c:v>févr</c:v>
                  </c:pt>
                  <c:pt idx="14">
                    <c:v>mars</c:v>
                  </c:pt>
                  <c:pt idx="15">
                    <c:v>avr</c:v>
                  </c:pt>
                  <c:pt idx="16">
                    <c:v>mai</c:v>
                  </c:pt>
                  <c:pt idx="17">
                    <c:v>juin</c:v>
                  </c:pt>
                  <c:pt idx="18">
                    <c:v>juil</c:v>
                  </c:pt>
                  <c:pt idx="19">
                    <c:v>août</c:v>
                  </c:pt>
                  <c:pt idx="20">
                    <c:v>sept</c:v>
                  </c:pt>
                  <c:pt idx="21">
                    <c:v>oct</c:v>
                  </c:pt>
                  <c:pt idx="22">
                    <c:v>nov</c:v>
                  </c:pt>
                  <c:pt idx="23">
                    <c:v>déc</c:v>
                  </c:pt>
                  <c:pt idx="24">
                    <c:v>janv</c:v>
                  </c:pt>
                  <c:pt idx="25">
                    <c:v>févr</c:v>
                  </c:pt>
                  <c:pt idx="26">
                    <c:v>mars</c:v>
                  </c:pt>
                  <c:pt idx="27">
                    <c:v>avr</c:v>
                  </c:pt>
                  <c:pt idx="28">
                    <c:v>mai</c:v>
                  </c:pt>
                  <c:pt idx="29">
                    <c:v>juin</c:v>
                  </c:pt>
                  <c:pt idx="30">
                    <c:v>juil</c:v>
                  </c:pt>
                  <c:pt idx="31">
                    <c:v>août</c:v>
                  </c:pt>
                  <c:pt idx="32">
                    <c:v>sept</c:v>
                  </c:pt>
                  <c:pt idx="33">
                    <c:v>oct</c:v>
                  </c:pt>
                  <c:pt idx="34">
                    <c:v>nov</c:v>
                  </c:pt>
                  <c:pt idx="35">
                    <c:v>déc</c:v>
                  </c:pt>
                  <c:pt idx="36">
                    <c:v>janv</c:v>
                  </c:pt>
                  <c:pt idx="37">
                    <c:v>févr</c:v>
                  </c:pt>
                  <c:pt idx="38">
                    <c:v>mars</c:v>
                  </c:pt>
                  <c:pt idx="39">
                    <c:v>avr</c:v>
                  </c:pt>
                  <c:pt idx="40">
                    <c:v>mai</c:v>
                  </c:pt>
                  <c:pt idx="41">
                    <c:v>juin</c:v>
                  </c:pt>
                  <c:pt idx="42">
                    <c:v>juil</c:v>
                  </c:pt>
                  <c:pt idx="43">
                    <c:v>août</c:v>
                  </c:pt>
                </c:lvl>
                <c:lvl>
                  <c:pt idx="0">
                    <c:v>2019</c:v>
                  </c:pt>
                  <c:pt idx="12">
                    <c:v>2020</c:v>
                  </c:pt>
                  <c:pt idx="24">
                    <c:v>2021</c:v>
                  </c:pt>
                  <c:pt idx="36">
                    <c:v>2022</c:v>
                  </c:pt>
                </c:lvl>
              </c:multiLvlStrCache>
            </c:multiLvlStrRef>
          </c:cat>
          <c:val>
            <c:numRef>
              <c:f>TotalSales!$F$5:$F$49</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C3DE-48D8-BAD3-D8FD087DC695}"/>
            </c:ext>
          </c:extLst>
        </c:ser>
        <c:dLbls>
          <c:showLegendKey val="0"/>
          <c:showVal val="0"/>
          <c:showCatName val="0"/>
          <c:showSerName val="0"/>
          <c:showPercent val="0"/>
          <c:showBubbleSize val="0"/>
        </c:dLbls>
        <c:smooth val="0"/>
        <c:axId val="1104388479"/>
        <c:axId val="1053818831"/>
      </c:lineChart>
      <c:catAx>
        <c:axId val="110438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818831"/>
        <c:crosses val="autoZero"/>
        <c:auto val="1"/>
        <c:lblAlgn val="ctr"/>
        <c:lblOffset val="100"/>
        <c:noMultiLvlLbl val="0"/>
      </c:catAx>
      <c:valAx>
        <c:axId val="1053818831"/>
        <c:scaling>
          <c:orientation val="minMax"/>
        </c:scaling>
        <c:delete val="0"/>
        <c:axPos val="l"/>
        <c:majorGridlines>
          <c:spPr>
            <a:ln w="1587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4388479"/>
        <c:crosses val="autoZero"/>
        <c:crossBetween val="between"/>
      </c:valAx>
      <c:spPr>
        <a:solidFill>
          <a:srgbClr val="BBE7C7"/>
        </a:solidFill>
        <a:ln w="15875">
          <a:solidFill>
            <a:schemeClr val="bg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BE7C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Project.xlsx]Top5 Customers!PivotTable1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CFFC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rgbClr val="002060"/>
          </a:solidFill>
          <a:ln>
            <a:noFill/>
          </a:ln>
          <a:effectLst/>
        </c:spPr>
      </c:pivotFmt>
      <c:pivotFmt>
        <c:idx val="2"/>
        <c:spPr>
          <a:solidFill>
            <a:schemeClr val="accent4">
              <a:lumMod val="75000"/>
            </a:schemeClr>
          </a:solidFill>
          <a:ln>
            <a:noFill/>
          </a:ln>
          <a:effectLst/>
        </c:spPr>
      </c:pivotFmt>
      <c:pivotFmt>
        <c:idx val="3"/>
        <c:spPr>
          <a:solidFill>
            <a:schemeClr val="accent2">
              <a:lumMod val="75000"/>
            </a:schemeClr>
          </a:solidFill>
          <a:ln>
            <a:noFill/>
          </a:ln>
          <a:effectLst/>
        </c:spPr>
      </c:pivotFmt>
      <c:pivotFmt>
        <c:idx val="4"/>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2">
              <a:lumMod val="75000"/>
            </a:schemeClr>
          </a:solidFill>
          <a:ln>
            <a:noFill/>
          </a:ln>
          <a:effectLst/>
        </c:spPr>
      </c:pivotFmt>
      <c:pivotFmt>
        <c:idx val="6"/>
        <c:spPr>
          <a:solidFill>
            <a:schemeClr val="accent4">
              <a:lumMod val="75000"/>
            </a:schemeClr>
          </a:solidFill>
          <a:ln>
            <a:noFill/>
          </a:ln>
          <a:effectLst/>
        </c:spPr>
      </c:pivotFmt>
      <c:pivotFmt>
        <c:idx val="7"/>
        <c:spPr>
          <a:solidFill>
            <a:srgbClr val="002060"/>
          </a:solidFill>
          <a:ln>
            <a:noFill/>
          </a:ln>
          <a:effectLst/>
        </c:spPr>
      </c:pivotFmt>
      <c:pivotFmt>
        <c:idx val="8"/>
        <c:spPr>
          <a:solidFill>
            <a:schemeClr val="accent6">
              <a:lumMod val="5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 Customers'!$B$3</c:f>
              <c:strCache>
                <c:ptCount val="1"/>
                <c:pt idx="0">
                  <c:v>Total</c:v>
                </c:pt>
              </c:strCache>
            </c:strRef>
          </c:tx>
          <c:spPr>
            <a:solidFill>
              <a:schemeClr val="accent6">
                <a:lumMod val="50000"/>
              </a:schemeClr>
            </a:solidFill>
            <a:ln>
              <a:noFill/>
            </a:ln>
            <a:effectLst/>
          </c:spPr>
          <c:invertIfNegative val="0"/>
          <c:dPt>
            <c:idx val="0"/>
            <c:invertIfNegative val="0"/>
            <c:bubble3D val="0"/>
            <c:extLst>
              <c:ext xmlns:c16="http://schemas.microsoft.com/office/drawing/2014/chart" uri="{C3380CC4-5D6E-409C-BE32-E72D297353CC}">
                <c16:uniqueId val="{00000000-00BD-4F1E-9F78-D11389FBFD8D}"/>
              </c:ext>
            </c:extLst>
          </c:dPt>
          <c:dPt>
            <c:idx val="1"/>
            <c:invertIfNegative val="0"/>
            <c:bubble3D val="0"/>
            <c:extLst>
              <c:ext xmlns:c16="http://schemas.microsoft.com/office/drawing/2014/chart" uri="{C3380CC4-5D6E-409C-BE32-E72D297353CC}">
                <c16:uniqueId val="{00000001-00BD-4F1E-9F78-D11389FBFD8D}"/>
              </c:ext>
            </c:extLst>
          </c:dPt>
          <c:dPt>
            <c:idx val="2"/>
            <c:invertIfNegative val="0"/>
            <c:bubble3D val="0"/>
            <c:extLst>
              <c:ext xmlns:c16="http://schemas.microsoft.com/office/drawing/2014/chart" uri="{C3380CC4-5D6E-409C-BE32-E72D297353CC}">
                <c16:uniqueId val="{00000002-00BD-4F1E-9F78-D11389FBFD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 Customers'!$A$4:$A$9</c:f>
              <c:strCache>
                <c:ptCount val="5"/>
                <c:pt idx="0">
                  <c:v>Allis Wilmore</c:v>
                </c:pt>
                <c:pt idx="1">
                  <c:v>Brenn Dundredge</c:v>
                </c:pt>
                <c:pt idx="2">
                  <c:v>Don Flintiff</c:v>
                </c:pt>
                <c:pt idx="3">
                  <c:v>Nealson Cuttler</c:v>
                </c:pt>
                <c:pt idx="4">
                  <c:v>Terri Farra</c:v>
                </c:pt>
              </c:strCache>
            </c:strRef>
          </c:cat>
          <c:val>
            <c:numRef>
              <c:f>'Top5 Customers'!$B$4:$B$9</c:f>
              <c:numCache>
                <c:formatCode>[$$-409]#,##0.00</c:formatCode>
                <c:ptCount val="5"/>
                <c:pt idx="0">
                  <c:v>317.06999999999994</c:v>
                </c:pt>
                <c:pt idx="1">
                  <c:v>307.04499999999996</c:v>
                </c:pt>
                <c:pt idx="2">
                  <c:v>278.01</c:v>
                </c:pt>
                <c:pt idx="3">
                  <c:v>281.67499999999995</c:v>
                </c:pt>
                <c:pt idx="4">
                  <c:v>289.11</c:v>
                </c:pt>
              </c:numCache>
            </c:numRef>
          </c:val>
          <c:extLst>
            <c:ext xmlns:c16="http://schemas.microsoft.com/office/drawing/2014/chart" uri="{C3380CC4-5D6E-409C-BE32-E72D297353CC}">
              <c16:uniqueId val="{00000003-00BD-4F1E-9F78-D11389FBFD8D}"/>
            </c:ext>
          </c:extLst>
        </c:ser>
        <c:dLbls>
          <c:dLblPos val="outEnd"/>
          <c:showLegendKey val="0"/>
          <c:showVal val="1"/>
          <c:showCatName val="0"/>
          <c:showSerName val="0"/>
          <c:showPercent val="0"/>
          <c:showBubbleSize val="0"/>
        </c:dLbls>
        <c:gapWidth val="182"/>
        <c:axId val="2136674496"/>
        <c:axId val="571325168"/>
      </c:barChart>
      <c:catAx>
        <c:axId val="213667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5168"/>
        <c:crosses val="autoZero"/>
        <c:auto val="1"/>
        <c:lblAlgn val="ctr"/>
        <c:lblOffset val="100"/>
        <c:noMultiLvlLbl val="0"/>
      </c:catAx>
      <c:valAx>
        <c:axId val="571325168"/>
        <c:scaling>
          <c:orientation val="minMax"/>
        </c:scaling>
        <c:delete val="0"/>
        <c:axPos val="b"/>
        <c:majorGridlines>
          <c:spPr>
            <a:ln w="9525" cap="flat" cmpd="sng" algn="ctr">
              <a:solidFill>
                <a:schemeClr val="tx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67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Project.xlsx]Country BarChart!PivotTable1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CC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chemeClr val="accent4">
              <a:lumMod val="75000"/>
            </a:schemeClr>
          </a:solidFill>
          <a:ln>
            <a:noFill/>
          </a:ln>
          <a:effectLst/>
        </c:spPr>
      </c:pivotFmt>
      <c:pivotFmt>
        <c:idx val="3"/>
        <c:spPr>
          <a:solidFill>
            <a:schemeClr val="accent2">
              <a:lumMod val="75000"/>
            </a:schemeClr>
          </a:solidFill>
          <a:ln>
            <a:noFill/>
          </a:ln>
          <a:effectLst/>
        </c:spPr>
      </c:pivotFmt>
      <c:pivotFmt>
        <c:idx val="4"/>
        <c:spPr>
          <a:solidFill>
            <a:srgbClr val="CC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pivotFmt>
      <c:pivotFmt>
        <c:idx val="6"/>
        <c:spPr>
          <a:solidFill>
            <a:schemeClr val="accent4">
              <a:lumMod val="75000"/>
            </a:schemeClr>
          </a:solidFill>
          <a:ln>
            <a:noFill/>
          </a:ln>
          <a:effectLst/>
        </c:spPr>
      </c:pivotFmt>
      <c:pivotFmt>
        <c:idx val="7"/>
        <c:spPr>
          <a:solidFill>
            <a:srgbClr val="002060"/>
          </a:solidFill>
          <a:ln>
            <a:noFill/>
          </a:ln>
          <a:effectLst/>
        </c:spPr>
      </c:pivotFmt>
      <c:pivotFmt>
        <c:idx val="8"/>
        <c:spPr>
          <a:solidFill>
            <a:srgbClr val="CCFFC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75000"/>
            </a:schemeClr>
          </a:solidFill>
          <a:ln>
            <a:noFill/>
          </a:ln>
          <a:effectLst/>
        </c:spPr>
      </c:pivotFmt>
      <c:pivotFmt>
        <c:idx val="10"/>
        <c:spPr>
          <a:solidFill>
            <a:schemeClr val="accent4">
              <a:lumMod val="75000"/>
            </a:schemeClr>
          </a:solidFill>
          <a:ln>
            <a:noFill/>
          </a:ln>
          <a:effectLst/>
        </c:spPr>
      </c:pivotFmt>
      <c:pivotFmt>
        <c:idx val="11"/>
        <c:spPr>
          <a:solidFill>
            <a:srgbClr val="002060"/>
          </a:solidFill>
          <a:ln>
            <a:noFill/>
          </a:ln>
          <a:effectLst/>
        </c:spPr>
      </c:pivotFmt>
    </c:pivotFmts>
    <c:plotArea>
      <c:layout/>
      <c:barChart>
        <c:barDir val="bar"/>
        <c:grouping val="clustered"/>
        <c:varyColors val="0"/>
        <c:ser>
          <c:idx val="0"/>
          <c:order val="0"/>
          <c:tx>
            <c:strRef>
              <c:f>'Country BarChart'!$B$3</c:f>
              <c:strCache>
                <c:ptCount val="1"/>
                <c:pt idx="0">
                  <c:v>Total</c:v>
                </c:pt>
              </c:strCache>
            </c:strRef>
          </c:tx>
          <c:spPr>
            <a:solidFill>
              <a:srgbClr val="CCFFCC"/>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1-39E9-4863-B80C-3E6C4533A40F}"/>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39E9-4863-B80C-3E6C4533A40F}"/>
              </c:ext>
            </c:extLst>
          </c:dPt>
          <c:dPt>
            <c:idx val="2"/>
            <c:invertIfNegative val="0"/>
            <c:bubble3D val="0"/>
            <c:spPr>
              <a:solidFill>
                <a:srgbClr val="002060"/>
              </a:solidFill>
              <a:ln>
                <a:noFill/>
              </a:ln>
              <a:effectLst/>
            </c:spPr>
            <c:extLst>
              <c:ext xmlns:c16="http://schemas.microsoft.com/office/drawing/2014/chart" uri="{C3380CC4-5D6E-409C-BE32-E72D297353CC}">
                <c16:uniqueId val="{00000005-39E9-4863-B80C-3E6C4533A4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BarChart'!$A$4:$A$7</c:f>
              <c:strCache>
                <c:ptCount val="3"/>
                <c:pt idx="0">
                  <c:v>United Kingdom</c:v>
                </c:pt>
                <c:pt idx="1">
                  <c:v>Ireland</c:v>
                </c:pt>
                <c:pt idx="2">
                  <c:v>United States</c:v>
                </c:pt>
              </c:strCache>
            </c:strRef>
          </c:cat>
          <c:val>
            <c:numRef>
              <c:f>'Country BarChart'!$B$4:$B$7</c:f>
              <c:numCache>
                <c:formatCode>[$$-409]#,##0.00</c:formatCode>
                <c:ptCount val="3"/>
                <c:pt idx="0">
                  <c:v>4413.430000000003</c:v>
                </c:pt>
                <c:pt idx="1">
                  <c:v>6439.574999999998</c:v>
                </c:pt>
                <c:pt idx="2">
                  <c:v>34281.249999999978</c:v>
                </c:pt>
              </c:numCache>
            </c:numRef>
          </c:val>
          <c:extLst>
            <c:ext xmlns:c16="http://schemas.microsoft.com/office/drawing/2014/chart" uri="{C3380CC4-5D6E-409C-BE32-E72D297353CC}">
              <c16:uniqueId val="{00000006-39E9-4863-B80C-3E6C4533A40F}"/>
            </c:ext>
          </c:extLst>
        </c:ser>
        <c:dLbls>
          <c:dLblPos val="outEnd"/>
          <c:showLegendKey val="0"/>
          <c:showVal val="1"/>
          <c:showCatName val="0"/>
          <c:showSerName val="0"/>
          <c:showPercent val="0"/>
          <c:showBubbleSize val="0"/>
        </c:dLbls>
        <c:gapWidth val="182"/>
        <c:axId val="2136674496"/>
        <c:axId val="571325168"/>
      </c:barChart>
      <c:catAx>
        <c:axId val="213667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325168"/>
        <c:crosses val="autoZero"/>
        <c:auto val="1"/>
        <c:lblAlgn val="ctr"/>
        <c:lblOffset val="100"/>
        <c:noMultiLvlLbl val="0"/>
      </c:catAx>
      <c:valAx>
        <c:axId val="571325168"/>
        <c:scaling>
          <c:orientation val="minMax"/>
        </c:scaling>
        <c:delete val="0"/>
        <c:axPos val="b"/>
        <c:majorGridlines>
          <c:spPr>
            <a:ln w="9525" cap="flat" cmpd="sng" algn="ctr">
              <a:solidFill>
                <a:schemeClr val="tx1"/>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667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CCFFCC"/>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234462</xdr:colOff>
      <xdr:row>10</xdr:row>
      <xdr:rowOff>146538</xdr:rowOff>
    </xdr:from>
    <xdr:to>
      <xdr:col>18</xdr:col>
      <xdr:colOff>547321</xdr:colOff>
      <xdr:row>29</xdr:row>
      <xdr:rowOff>22713</xdr:rowOff>
    </xdr:to>
    <xdr:graphicFrame macro="">
      <xdr:nvGraphicFramePr>
        <xdr:cNvPr id="2" name="Chart 1">
          <a:extLst>
            <a:ext uri="{FF2B5EF4-FFF2-40B4-BE49-F238E27FC236}">
              <a16:creationId xmlns:a16="http://schemas.microsoft.com/office/drawing/2014/main" id="{AC6A7242-2B7B-F0AE-6370-B4DCBFB71C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225668</xdr:colOff>
      <xdr:row>2</xdr:row>
      <xdr:rowOff>17586</xdr:rowOff>
    </xdr:from>
    <xdr:to>
      <xdr:col>18</xdr:col>
      <xdr:colOff>600806</xdr:colOff>
      <xdr:row>9</xdr:row>
      <xdr:rowOff>55686</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8B735CA-164A-C8FE-22BF-5332751CB0D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047033" y="398586"/>
              <a:ext cx="7064619"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7</xdr:col>
      <xdr:colOff>36635</xdr:colOff>
      <xdr:row>13</xdr:row>
      <xdr:rowOff>66675</xdr:rowOff>
    </xdr:from>
    <xdr:to>
      <xdr:col>10</xdr:col>
      <xdr:colOff>41031</xdr:colOff>
      <xdr:row>19</xdr:row>
      <xdr:rowOff>43962</xdr:rowOff>
    </xdr:to>
    <mc:AlternateContent xmlns:mc="http://schemas.openxmlformats.org/markup-compatibility/2006">
      <mc:Choice xmlns:a14="http://schemas.microsoft.com/office/drawing/2010/main" Requires="a14">
        <xdr:graphicFrame macro="">
          <xdr:nvGraphicFramePr>
            <xdr:cNvPr id="4" name="Size">
              <a:extLst>
                <a:ext uri="{FF2B5EF4-FFF2-40B4-BE49-F238E27FC236}">
                  <a16:creationId xmlns:a16="http://schemas.microsoft.com/office/drawing/2014/main" id="{CAED93F0-D36E-92A9-12F5-C36EF9180EF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858000" y="2543175"/>
              <a:ext cx="1828800" cy="11202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666750</xdr:colOff>
      <xdr:row>13</xdr:row>
      <xdr:rowOff>125291</xdr:rowOff>
    </xdr:from>
    <xdr:to>
      <xdr:col>6</xdr:col>
      <xdr:colOff>634512</xdr:colOff>
      <xdr:row>19</xdr:row>
      <xdr:rowOff>14654</xdr:rowOff>
    </xdr:to>
    <mc:AlternateContent xmlns:mc="http://schemas.openxmlformats.org/markup-compatibility/2006">
      <mc:Choice xmlns:a14="http://schemas.microsoft.com/office/drawing/2010/main" Requires="a14">
        <xdr:graphicFrame macro="">
          <xdr:nvGraphicFramePr>
            <xdr:cNvPr id="5" name="Roast Type Name">
              <a:extLst>
                <a:ext uri="{FF2B5EF4-FFF2-40B4-BE49-F238E27FC236}">
                  <a16:creationId xmlns:a16="http://schemas.microsoft.com/office/drawing/2014/main" id="{D3EAB206-589F-DDAB-0251-7CB212055168}"/>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4872404" y="2601791"/>
              <a:ext cx="1828800" cy="1032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355357</xdr:colOff>
      <xdr:row>13</xdr:row>
      <xdr:rowOff>150936</xdr:rowOff>
    </xdr:from>
    <xdr:to>
      <xdr:col>4</xdr:col>
      <xdr:colOff>323118</xdr:colOff>
      <xdr:row>19</xdr:row>
      <xdr:rowOff>58616</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0FC0C1A9-9B92-403E-27C1-A7B133C5068E}"/>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2699972" y="2627436"/>
              <a:ext cx="1828800" cy="10506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326046</xdr:colOff>
      <xdr:row>13</xdr:row>
      <xdr:rowOff>159727</xdr:rowOff>
    </xdr:from>
    <xdr:to>
      <xdr:col>17</xdr:col>
      <xdr:colOff>388326</xdr:colOff>
      <xdr:row>28</xdr:row>
      <xdr:rowOff>45427</xdr:rowOff>
    </xdr:to>
    <xdr:graphicFrame macro="">
      <xdr:nvGraphicFramePr>
        <xdr:cNvPr id="7" name="Chart 6">
          <a:extLst>
            <a:ext uri="{FF2B5EF4-FFF2-40B4-BE49-F238E27FC236}">
              <a16:creationId xmlns:a16="http://schemas.microsoft.com/office/drawing/2014/main" id="{ACA21FBF-31EC-E48D-BBEE-960FF588FF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326046</xdr:colOff>
      <xdr:row>13</xdr:row>
      <xdr:rowOff>159727</xdr:rowOff>
    </xdr:from>
    <xdr:to>
      <xdr:col>17</xdr:col>
      <xdr:colOff>388326</xdr:colOff>
      <xdr:row>28</xdr:row>
      <xdr:rowOff>45427</xdr:rowOff>
    </xdr:to>
    <xdr:graphicFrame macro="">
      <xdr:nvGraphicFramePr>
        <xdr:cNvPr id="2" name="Chart 1">
          <a:extLst>
            <a:ext uri="{FF2B5EF4-FFF2-40B4-BE49-F238E27FC236}">
              <a16:creationId xmlns:a16="http://schemas.microsoft.com/office/drawing/2014/main" id="{FCFCD8D6-210F-4722-BEC9-BB5C2F9D45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113109</xdr:colOff>
      <xdr:row>1</xdr:row>
      <xdr:rowOff>0</xdr:rowOff>
    </xdr:from>
    <xdr:to>
      <xdr:col>28</xdr:col>
      <xdr:colOff>0</xdr:colOff>
      <xdr:row>5</xdr:row>
      <xdr:rowOff>0</xdr:rowOff>
    </xdr:to>
    <xdr:sp macro="" textlink="">
      <xdr:nvSpPr>
        <xdr:cNvPr id="2" name="Rectangle 1">
          <a:extLst>
            <a:ext uri="{FF2B5EF4-FFF2-40B4-BE49-F238E27FC236}">
              <a16:creationId xmlns:a16="http://schemas.microsoft.com/office/drawing/2014/main" id="{DA6E0942-2284-ACDB-23AB-C1A69A93ED43}"/>
            </a:ext>
          </a:extLst>
        </xdr:cNvPr>
        <xdr:cNvSpPr/>
      </xdr:nvSpPr>
      <xdr:spPr>
        <a:xfrm>
          <a:off x="113109" y="57150"/>
          <a:ext cx="16460391" cy="762000"/>
        </a:xfrm>
        <a:prstGeom prst="rect">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480391</xdr:colOff>
      <xdr:row>1</xdr:row>
      <xdr:rowOff>115957</xdr:rowOff>
    </xdr:from>
    <xdr:to>
      <xdr:col>19</xdr:col>
      <xdr:colOff>49696</xdr:colOff>
      <xdr:row>4</xdr:row>
      <xdr:rowOff>74544</xdr:rowOff>
    </xdr:to>
    <xdr:sp macro="" textlink="">
      <xdr:nvSpPr>
        <xdr:cNvPr id="3" name="TextBox 2">
          <a:extLst>
            <a:ext uri="{FF2B5EF4-FFF2-40B4-BE49-F238E27FC236}">
              <a16:creationId xmlns:a16="http://schemas.microsoft.com/office/drawing/2014/main" id="{EBFB777C-2C20-3435-F3CD-115F2D23F3E5}"/>
            </a:ext>
          </a:extLst>
        </xdr:cNvPr>
        <xdr:cNvSpPr txBox="1"/>
      </xdr:nvSpPr>
      <xdr:spPr>
        <a:xfrm>
          <a:off x="4273826" y="173935"/>
          <a:ext cx="6924261" cy="5300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a:t>COFFEE</a:t>
          </a:r>
          <a:r>
            <a:rPr lang="en-US" sz="2400" baseline="0"/>
            <a:t> SALES DASHBOARD</a:t>
          </a:r>
          <a:endParaRPr lang="en-US" sz="2400"/>
        </a:p>
      </xdr:txBody>
    </xdr:sp>
    <xdr:clientData/>
  </xdr:twoCellAnchor>
  <xdr:twoCellAnchor>
    <xdr:from>
      <xdr:col>1</xdr:col>
      <xdr:colOff>13855</xdr:colOff>
      <xdr:row>15</xdr:row>
      <xdr:rowOff>1</xdr:rowOff>
    </xdr:from>
    <xdr:to>
      <xdr:col>17</xdr:col>
      <xdr:colOff>0</xdr:colOff>
      <xdr:row>38</xdr:row>
      <xdr:rowOff>1</xdr:rowOff>
    </xdr:to>
    <xdr:graphicFrame macro="">
      <xdr:nvGraphicFramePr>
        <xdr:cNvPr id="4" name="Chart 3">
          <a:extLst>
            <a:ext uri="{FF2B5EF4-FFF2-40B4-BE49-F238E27FC236}">
              <a16:creationId xmlns:a16="http://schemas.microsoft.com/office/drawing/2014/main" id="{74F385CA-15E9-47BE-BB8C-044970BFE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612912</xdr:colOff>
      <xdr:row>15</xdr:row>
      <xdr:rowOff>0</xdr:rowOff>
    </xdr:to>
    <mc:AlternateContent xmlns:mc="http://schemas.openxmlformats.org/markup-compatibility/2006">
      <mc:Choice xmlns:tsle="http://schemas.microsoft.com/office/drawing/2012/timeslicer" Requires="tsle">
        <xdr:graphicFrame macro="">
          <xdr:nvGraphicFramePr>
            <xdr:cNvPr id="5" name="Order Date 1">
              <a:extLst>
                <a:ext uri="{FF2B5EF4-FFF2-40B4-BE49-F238E27FC236}">
                  <a16:creationId xmlns:a16="http://schemas.microsoft.com/office/drawing/2014/main" id="{92F26EEB-150D-4396-BEE5-7412A911D512}"/>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14300" y="1009650"/>
              <a:ext cx="10976112" cy="1714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24</xdr:col>
      <xdr:colOff>1</xdr:colOff>
      <xdr:row>9</xdr:row>
      <xdr:rowOff>190499</xdr:rowOff>
    </xdr:from>
    <xdr:to>
      <xdr:col>28</xdr:col>
      <xdr:colOff>1</xdr:colOff>
      <xdr:row>15</xdr:row>
      <xdr:rowOff>0</xdr:rowOff>
    </xdr:to>
    <mc:AlternateContent xmlns:mc="http://schemas.openxmlformats.org/markup-compatibility/2006">
      <mc:Choice xmlns:a14="http://schemas.microsoft.com/office/drawing/2010/main" Requires="a14">
        <xdr:graphicFrame macro="">
          <xdr:nvGraphicFramePr>
            <xdr:cNvPr id="6" name="Size 1">
              <a:extLst>
                <a:ext uri="{FF2B5EF4-FFF2-40B4-BE49-F238E27FC236}">
                  <a16:creationId xmlns:a16="http://schemas.microsoft.com/office/drawing/2014/main" id="{C5254507-9248-48F3-8C83-A85E4A717822}"/>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4135101" y="1771649"/>
              <a:ext cx="2438400" cy="9525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6</xdr:row>
      <xdr:rowOff>0</xdr:rowOff>
    </xdr:from>
    <xdr:to>
      <xdr:col>28</xdr:col>
      <xdr:colOff>0</xdr:colOff>
      <xdr:row>10</xdr:row>
      <xdr:rowOff>0</xdr:rowOff>
    </xdr:to>
    <mc:AlternateContent xmlns:mc="http://schemas.openxmlformats.org/markup-compatibility/2006">
      <mc:Choice xmlns:a14="http://schemas.microsoft.com/office/drawing/2010/main" Requires="a14">
        <xdr:graphicFrame macro="">
          <xdr:nvGraphicFramePr>
            <xdr:cNvPr id="7" name="Roast Type Name 1">
              <a:extLst>
                <a:ext uri="{FF2B5EF4-FFF2-40B4-BE49-F238E27FC236}">
                  <a16:creationId xmlns:a16="http://schemas.microsoft.com/office/drawing/2014/main" id="{845A1004-C704-4748-B437-7559D8751231}"/>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1087101" y="1009650"/>
              <a:ext cx="5486399" cy="762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xdr:colOff>
      <xdr:row>9</xdr:row>
      <xdr:rowOff>190499</xdr:rowOff>
    </xdr:from>
    <xdr:to>
      <xdr:col>24</xdr:col>
      <xdr:colOff>0</xdr:colOff>
      <xdr:row>14</xdr:row>
      <xdr:rowOff>190498</xdr:rowOff>
    </xdr:to>
    <mc:AlternateContent xmlns:mc="http://schemas.openxmlformats.org/markup-compatibility/2006">
      <mc:Choice xmlns:a14="http://schemas.microsoft.com/office/drawing/2010/main" Requires="a14">
        <xdr:graphicFrame macro="">
          <xdr:nvGraphicFramePr>
            <xdr:cNvPr id="8" name="Loyalty Card 1">
              <a:extLst>
                <a:ext uri="{FF2B5EF4-FFF2-40B4-BE49-F238E27FC236}">
                  <a16:creationId xmlns:a16="http://schemas.microsoft.com/office/drawing/2014/main" id="{71E5B2AA-93DD-419D-A055-604B6E35C76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1087101" y="1771649"/>
              <a:ext cx="3047999" cy="952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15</xdr:row>
      <xdr:rowOff>0</xdr:rowOff>
    </xdr:from>
    <xdr:to>
      <xdr:col>28</xdr:col>
      <xdr:colOff>0</xdr:colOff>
      <xdr:row>25</xdr:row>
      <xdr:rowOff>0</xdr:rowOff>
    </xdr:to>
    <xdr:graphicFrame macro="">
      <xdr:nvGraphicFramePr>
        <xdr:cNvPr id="9" name="Chart 8">
          <a:extLst>
            <a:ext uri="{FF2B5EF4-FFF2-40B4-BE49-F238E27FC236}">
              <a16:creationId xmlns:a16="http://schemas.microsoft.com/office/drawing/2014/main" id="{60A70DD0-A8BE-4DE0-BEC0-093E8C6FA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25</xdr:row>
      <xdr:rowOff>9525</xdr:rowOff>
    </xdr:from>
    <xdr:to>
      <xdr:col>28</xdr:col>
      <xdr:colOff>0</xdr:colOff>
      <xdr:row>38</xdr:row>
      <xdr:rowOff>9525</xdr:rowOff>
    </xdr:to>
    <xdr:graphicFrame macro="">
      <xdr:nvGraphicFramePr>
        <xdr:cNvPr id="10" name="Chart 9">
          <a:extLst>
            <a:ext uri="{FF2B5EF4-FFF2-40B4-BE49-F238E27FC236}">
              <a16:creationId xmlns:a16="http://schemas.microsoft.com/office/drawing/2014/main" id="{99360E85-425A-437B-9EA2-48C1160D0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as Rkib" refreshedDate="45236.571585879632" createdVersion="8" refreshedVersion="8" minRefreshableVersion="3" recordCount="1000" xr:uid="{45D92A37-030D-4FA1-9D83-166E39B56159}">
  <cacheSource type="worksheet">
    <worksheetSource name="OrdersTable"/>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e v="#N/A" u="1"/>
      </sharedItems>
    </cacheField>
    <cacheField name="Coffee Type" numFmtId="0">
      <sharedItems count="4">
        <s v="Rob"/>
        <s v="Exc"/>
        <s v="Ara"/>
        <s v="Lib"/>
      </sharedItems>
    </cacheField>
    <cacheField name="Roast Type" numFmtId="0">
      <sharedItems/>
    </cacheField>
    <cacheField name="Size" numFmtId="165">
      <sharedItems containsSemiMixedTypes="0" containsString="0" containsNumber="1" minValue="0.2" maxValue="2.5" count="4">
        <n v="1"/>
        <n v="0.5"/>
        <n v="2.5"/>
        <n v="0.2"/>
      </sharedItems>
    </cacheField>
    <cacheField name="Unit Price" numFmtId="166">
      <sharedItems containsSemiMixedTypes="0" containsString="0" containsNumber="1" minValue="2.6849999999999996" maxValue="36.454999999999998"/>
    </cacheField>
    <cacheField name="Sales" numFmtId="166">
      <sharedItems containsSemiMixedTypes="0" containsString="0" containsNumber="1" minValue="2.6849999999999996" maxValue="218.73"/>
    </cacheField>
    <cacheField name="Full Name Coff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v"/>
          <s v="févr"/>
          <s v="mars"/>
          <s v="avr"/>
          <s v="mai"/>
          <s v="juin"/>
          <s v="juil"/>
          <s v="août"/>
          <s v="sept"/>
          <s v="oct"/>
          <s v="nov"/>
          <s v="dé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647492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e v="#N/A"/>
    <x v="2"/>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e v="#N/A"/>
    <x v="2"/>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e v="#N/A"/>
    <x v="2"/>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e v="#N/A"/>
    <x v="2"/>
    <x v="3"/>
    <s v="D"/>
    <x v="2"/>
    <n v="29.784999999999997"/>
    <n v="89.35499999999999"/>
    <s v="Liberica"/>
    <x v="2"/>
    <x v="1"/>
  </r>
  <r>
    <s v="NOP-21394-646"/>
    <x v="170"/>
    <s v="16982-35708-BZ"/>
    <s v="L-L-0.5"/>
    <n v="4"/>
    <x v="185"/>
    <e v="#N/A"/>
    <x v="2"/>
    <x v="3"/>
    <s v="L"/>
    <x v="1"/>
    <n v="9.51"/>
    <n v="38.04"/>
    <s v="Liberica"/>
    <x v="1"/>
    <x v="1"/>
  </r>
  <r>
    <s v="NOP-21394-646"/>
    <x v="170"/>
    <s v="16982-35708-BZ"/>
    <s v="E-M-1"/>
    <n v="3"/>
    <x v="185"/>
    <e v="#N/A"/>
    <x v="2"/>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e v="#N/A"/>
    <x v="2"/>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e v="#N/A"/>
    <x v="2"/>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e v="#N/A"/>
    <x v="2"/>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e v="#N/A"/>
    <x v="2"/>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e v="#N/A"/>
    <x v="2"/>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e v="#N/A"/>
    <x v="2"/>
    <x v="3"/>
    <s v="D"/>
    <x v="1"/>
    <n v="7.77"/>
    <n v="31.08"/>
    <s v="Liberica"/>
    <x v="2"/>
    <x v="1"/>
  </r>
  <r>
    <s v="WNR-71736-993"/>
    <x v="350"/>
    <s v="16880-78077-FB"/>
    <s v="A-D-2.5"/>
    <n v="6"/>
    <x v="347"/>
    <e v="#N/A"/>
    <x v="2"/>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e v="#N/A"/>
    <x v="2"/>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e v="#N/A"/>
    <x v="2"/>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e v="#N/A"/>
    <x v="2"/>
    <x v="3"/>
    <s v="D"/>
    <x v="0"/>
    <n v="12.95"/>
    <n v="51.8"/>
    <s v="Liberica"/>
    <x v="2"/>
    <x v="1"/>
  </r>
  <r>
    <s v="CTE-31437-326"/>
    <x v="6"/>
    <s v="22721-63196-UJ"/>
    <s v="L-L-0.2"/>
    <n v="3"/>
    <x v="467"/>
    <e v="#N/A"/>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e v="#N/A"/>
    <x v="2"/>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e v="#N/A"/>
    <x v="2"/>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e v="#N/A"/>
    <x v="2"/>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e v="#N/A"/>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e v="#N/A"/>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e v="#N/A"/>
    <x v="2"/>
    <x v="2"/>
    <s v="D"/>
    <x v="3"/>
    <n v="2.9849999999999999"/>
    <n v="2.9849999999999999"/>
    <s v="Arabica"/>
    <x v="2"/>
    <x v="0"/>
  </r>
  <r>
    <s v="PKN-19556-918"/>
    <x v="483"/>
    <s v="00445-42781-KX"/>
    <s v="R-D-2.5"/>
    <n v="5"/>
    <x v="579"/>
    <e v="#N/A"/>
    <x v="2"/>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e v="#N/A"/>
    <x v="2"/>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e v="#N/A"/>
    <x v="2"/>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e v="#N/A"/>
    <x v="2"/>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e v="#N/A"/>
    <x v="2"/>
    <x v="2"/>
    <s v="L"/>
    <x v="2"/>
    <n v="29.784999999999997"/>
    <n v="89.35499999999999"/>
    <s v="Arabica"/>
    <x v="1"/>
    <x v="1"/>
  </r>
  <r>
    <s v="CVE-15042-481"/>
    <x v="575"/>
    <s v="24972-55878-KX"/>
    <s v="R-L-1"/>
    <n v="2"/>
    <x v="696"/>
    <e v="#N/A"/>
    <x v="2"/>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e v="#N/A"/>
    <x v="2"/>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e v="#N/A"/>
    <x v="2"/>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e v="#N/A"/>
    <x v="2"/>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e v="#N/A"/>
    <x v="2"/>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e v="#N/A"/>
    <x v="2"/>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e v="#N/A"/>
    <x v="2"/>
    <x v="2"/>
    <s v="L"/>
    <x v="3"/>
    <n v="3.8849999999999998"/>
    <n v="3.8849999999999998"/>
    <s v="Arabica"/>
    <x v="1"/>
    <x v="0"/>
  </r>
  <r>
    <s v="HEL-86709-449"/>
    <x v="667"/>
    <s v="86579-92122-OC"/>
    <s v="E-D-2.5"/>
    <n v="1"/>
    <x v="857"/>
    <e v="#N/A"/>
    <x v="2"/>
    <x v="1"/>
    <s v="D"/>
    <x v="2"/>
    <n v="27.945"/>
    <n v="27.945"/>
    <s v="Excelsa"/>
    <x v="2"/>
    <x v="0"/>
  </r>
  <r>
    <s v="NCH-55389-562"/>
    <x v="110"/>
    <s v="86579-92122-OC"/>
    <s v="E-L-2.5"/>
    <n v="5"/>
    <x v="857"/>
    <e v="#N/A"/>
    <x v="2"/>
    <x v="1"/>
    <s v="L"/>
    <x v="2"/>
    <n v="34.154999999999994"/>
    <n v="170.77499999999998"/>
    <s v="Excelsa"/>
    <x v="1"/>
    <x v="0"/>
  </r>
  <r>
    <s v="NCH-55389-562"/>
    <x v="110"/>
    <s v="86579-92122-OC"/>
    <s v="R-L-2.5"/>
    <n v="2"/>
    <x v="857"/>
    <e v="#N/A"/>
    <x v="2"/>
    <x v="0"/>
    <s v="L"/>
    <x v="2"/>
    <n v="27.484999999999996"/>
    <n v="54.969999999999992"/>
    <s v="Robusta"/>
    <x v="1"/>
    <x v="0"/>
  </r>
  <r>
    <s v="NCH-55389-562"/>
    <x v="110"/>
    <s v="86579-92122-OC"/>
    <s v="E-L-1"/>
    <n v="1"/>
    <x v="857"/>
    <e v="#N/A"/>
    <x v="2"/>
    <x v="1"/>
    <s v="L"/>
    <x v="0"/>
    <n v="14.85"/>
    <n v="14.85"/>
    <s v="Excelsa"/>
    <x v="1"/>
    <x v="0"/>
  </r>
  <r>
    <s v="NCH-55389-562"/>
    <x v="110"/>
    <s v="86579-92122-OC"/>
    <s v="A-L-0.2"/>
    <n v="2"/>
    <x v="857"/>
    <e v="#N/A"/>
    <x v="2"/>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e v="#N/A"/>
    <x v="2"/>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D59458-8951-4D36-BB74-E413C2CD4A6B}" name="PivotTable1" cacheId="19"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G49"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5">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i t="grand">
      <x/>
    </i>
  </rowItems>
  <colFields count="1">
    <field x="8"/>
  </colFields>
  <colItems count="5">
    <i>
      <x/>
    </i>
    <i>
      <x v="1"/>
    </i>
    <i>
      <x v="2"/>
    </i>
    <i>
      <x v="3"/>
    </i>
    <i t="grand">
      <x/>
    </i>
  </colItems>
  <dataFields count="1">
    <dataField name="Sum of Sales" fld="12" baseField="15" baseItem="4" numFmtId="3"/>
  </dataFields>
  <formats count="3">
    <format dxfId="125">
      <pivotArea outline="0" fieldPosition="0">
        <references count="3">
          <reference field="8" count="1" selected="0">
            <x v="0"/>
          </reference>
          <reference field="16" count="1" selected="0">
            <x v="1"/>
          </reference>
          <reference field="17" count="1" selected="0">
            <x v="1"/>
          </reference>
        </references>
      </pivotArea>
    </format>
    <format dxfId="124">
      <pivotArea dataOnly="0" labelOnly="1" outline="0" fieldPosition="0">
        <references count="1">
          <reference field="8" count="1">
            <x v="0"/>
          </reference>
        </references>
      </pivotArea>
    </format>
    <format dxfId="123">
      <pivotArea outline="0" collapsedLevelsAreSubtotals="1" fieldPosition="0"/>
    </format>
  </formats>
  <chartFormats count="9">
    <chartFormat chart="1" format="0" series="1">
      <pivotArea type="data" outline="0" fieldPosition="0">
        <references count="2">
          <reference field="4294967294" count="1" selected="0">
            <x v="0"/>
          </reference>
          <reference field="8" count="1" selected="0">
            <x v="0"/>
          </reference>
        </references>
      </pivotArea>
    </chartFormat>
    <chartFormat chart="1" format="1" series="1">
      <pivotArea type="data" outline="0" fieldPosition="0">
        <references count="2">
          <reference field="4294967294" count="1" selected="0">
            <x v="0"/>
          </reference>
          <reference field="8" count="1" selected="0">
            <x v="1"/>
          </reference>
        </references>
      </pivotArea>
    </chartFormat>
    <chartFormat chart="1" format="2" series="1">
      <pivotArea type="data" outline="0" fieldPosition="0">
        <references count="2">
          <reference field="4294967294" count="1" selected="0">
            <x v="0"/>
          </reference>
          <reference field="8" count="1" selected="0">
            <x v="2"/>
          </reference>
        </references>
      </pivotArea>
    </chartFormat>
    <chartFormat chart="1" format="3" series="1">
      <pivotArea type="data" outline="0" fieldPosition="0">
        <references count="2">
          <reference field="4294967294" count="1" selected="0">
            <x v="0"/>
          </reference>
          <reference field="8" count="1" selected="0">
            <x v="3"/>
          </reference>
        </references>
      </pivotArea>
    </chartFormat>
    <chartFormat chart="1" format="4">
      <pivotArea type="data" outline="0" fieldPosition="0">
        <references count="4">
          <reference field="4294967294" count="1" selected="0">
            <x v="0"/>
          </reference>
          <reference field="8" count="1" selected="0">
            <x v="1"/>
          </reference>
          <reference field="16" count="1" selected="0">
            <x v="6"/>
          </reference>
          <reference field="17" count="1" selected="0">
            <x v="2"/>
          </reference>
        </references>
      </pivotArea>
    </chartFormat>
    <chartFormat chart="9" format="7" series="1">
      <pivotArea type="data" outline="0" fieldPosition="0">
        <references count="2">
          <reference field="4294967294" count="1" selected="0">
            <x v="0"/>
          </reference>
          <reference field="8" count="1" selected="0">
            <x v="0"/>
          </reference>
        </references>
      </pivotArea>
    </chartFormat>
    <chartFormat chart="9" format="8" series="1">
      <pivotArea type="data" outline="0" fieldPosition="0">
        <references count="2">
          <reference field="4294967294" count="1" selected="0">
            <x v="0"/>
          </reference>
          <reference field="8" count="1" selected="0">
            <x v="2"/>
          </reference>
        </references>
      </pivotArea>
    </chartFormat>
    <chartFormat chart="9" format="9" series="1">
      <pivotArea type="data" outline="0" fieldPosition="0">
        <references count="2">
          <reference field="4294967294" count="1" selected="0">
            <x v="0"/>
          </reference>
          <reference field="8" count="1" selected="0">
            <x v="3"/>
          </reference>
        </references>
      </pivotArea>
    </chartFormat>
    <chartFormat chart="9" format="10" series="1">
      <pivotArea type="data" outline="0" fieldPosition="0">
        <references count="2">
          <reference field="4294967294" count="1" selected="0">
            <x v="0"/>
          </reference>
          <reference field="8"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955F88-6262-4040-9224-8B60E8C0D9F5}" name="PivotTable1" cacheId="19"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1">
  <location ref="A3:B7"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2" baseField="7" baseItem="0" numFmtId="167"/>
  </dataFields>
  <formats count="2">
    <format dxfId="110">
      <pivotArea outline="0" collapsedLevelsAreSubtotals="1" fieldPosition="0"/>
    </format>
    <format dxfId="109">
      <pivotArea outline="0" fieldPosition="0">
        <references count="1">
          <reference field="4294967294" count="1">
            <x v="0"/>
          </reference>
        </references>
      </pivotArea>
    </format>
  </formats>
  <chartFormats count="13">
    <chartFormat chart="12" format="0" series="1">
      <pivotArea type="data" outline="0" fieldPosition="0">
        <references count="1">
          <reference field="4294967294" count="1" selected="0">
            <x v="0"/>
          </reference>
        </references>
      </pivotArea>
    </chartFormat>
    <chartFormat chart="12" format="1">
      <pivotArea type="data" outline="0" fieldPosition="0">
        <references count="2">
          <reference field="4294967294" count="1" selected="0">
            <x v="0"/>
          </reference>
          <reference field="7" count="1" selected="0">
            <x v="2"/>
          </reference>
        </references>
      </pivotArea>
    </chartFormat>
    <chartFormat chart="12" format="2">
      <pivotArea type="data" outline="0" fieldPosition="0">
        <references count="2">
          <reference field="4294967294" count="1" selected="0">
            <x v="0"/>
          </reference>
          <reference field="7" count="1" selected="0">
            <x v="0"/>
          </reference>
        </references>
      </pivotArea>
    </chartFormat>
    <chartFormat chart="12" format="3">
      <pivotArea type="data" outline="0" fieldPosition="0">
        <references count="2">
          <reference field="4294967294" count="1" selected="0">
            <x v="0"/>
          </reference>
          <reference field="7" count="1" selected="0">
            <x v="1"/>
          </reference>
        </references>
      </pivotArea>
    </chartFormat>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7" count="1" selected="0">
            <x v="1"/>
          </reference>
        </references>
      </pivotArea>
    </chartFormat>
    <chartFormat chart="18" format="6">
      <pivotArea type="data" outline="0" fieldPosition="0">
        <references count="2">
          <reference field="4294967294" count="1" selected="0">
            <x v="0"/>
          </reference>
          <reference field="7" count="1" selected="0">
            <x v="0"/>
          </reference>
        </references>
      </pivotArea>
    </chartFormat>
    <chartFormat chart="18" format="7">
      <pivotArea type="data" outline="0" fieldPosition="0">
        <references count="2">
          <reference field="4294967294" count="1" selected="0">
            <x v="0"/>
          </reference>
          <reference field="7" count="1" selected="0">
            <x v="2"/>
          </reference>
        </references>
      </pivotArea>
    </chartFormat>
    <chartFormat chart="20" format="8" series="1">
      <pivotArea type="data" outline="0" fieldPosition="0">
        <references count="1">
          <reference field="4294967294" count="1" selected="0">
            <x v="0"/>
          </reference>
        </references>
      </pivotArea>
    </chartFormat>
    <chartFormat chart="20" format="9">
      <pivotArea type="data" outline="0" fieldPosition="0">
        <references count="2">
          <reference field="4294967294" count="1" selected="0">
            <x v="0"/>
          </reference>
          <reference field="7" count="1" selected="0">
            <x v="1"/>
          </reference>
        </references>
      </pivotArea>
    </chartFormat>
    <chartFormat chart="20" format="10">
      <pivotArea type="data" outline="0" fieldPosition="0">
        <references count="2">
          <reference field="4294967294" count="1" selected="0">
            <x v="0"/>
          </reference>
          <reference field="7" count="1" selected="0">
            <x v="0"/>
          </reference>
        </references>
      </pivotArea>
    </chartFormat>
    <chartFormat chart="20" format="11">
      <pivotArea type="data" outline="0" fieldPosition="0">
        <references count="2">
          <reference field="4294967294" count="1" selected="0">
            <x v="0"/>
          </reference>
          <reference field="7" count="1" selected="0">
            <x v="2"/>
          </reference>
        </references>
      </pivotArea>
    </chartFormat>
    <chartFormat chart="19"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3F35E4-CFA1-44F9-A039-3F2858DB30E2}" name="PivotTable1" cacheId="19"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24">
  <location ref="A3:B9"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pivotField>
    <pivotField compact="0" outline="0" showAll="0" defaultSubtotal="0"/>
    <pivotField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5" outline="0" showAll="0" defaultSubtotal="0">
      <items count="4">
        <item x="3"/>
        <item x="1"/>
        <item x="0"/>
        <item x="2"/>
      </items>
    </pivotField>
    <pivotField compact="0" numFmtId="166" outline="0" showAll="0" defaultSubtotal="0"/>
    <pivotField dataField="1" compact="0" numFmtId="166"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6">
    <i>
      <x v="28"/>
    </i>
    <i>
      <x v="125"/>
    </i>
    <i>
      <x v="255"/>
    </i>
    <i>
      <x v="646"/>
    </i>
    <i>
      <x v="831"/>
    </i>
    <i t="grand">
      <x/>
    </i>
  </rowItems>
  <colItems count="1">
    <i/>
  </colItems>
  <dataFields count="1">
    <dataField name="Sum of Sales" fld="12" baseField="7" baseItem="0" numFmtId="167"/>
  </dataFields>
  <formats count="2">
    <format dxfId="107">
      <pivotArea outline="0" collapsedLevelsAreSubtotals="1" fieldPosition="0"/>
    </format>
    <format dxfId="108">
      <pivotArea outline="0" fieldPosition="0">
        <references count="1">
          <reference field="4294967294" count="1">
            <x v="0"/>
          </reference>
        </references>
      </pivotArea>
    </format>
  </formats>
  <chartFormats count="3">
    <chartFormat chart="12"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23"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6"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D1605D5-8DBE-4845-90DD-46FCC9D01479}" sourceName="Size">
  <pivotTables>
    <pivotTable tabId="18" name="PivotTable1"/>
    <pivotTable tabId="19" name="PivotTable1"/>
    <pivotTable tabId="21" name="PivotTable1"/>
  </pivotTables>
  <data>
    <tabular pivotCacheId="186474927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894C3FB-5C0F-4413-B452-DB06878161C9}" sourceName="Roast Type Name">
  <pivotTables>
    <pivotTable tabId="18" name="PivotTable1"/>
    <pivotTable tabId="19" name="PivotTable1"/>
    <pivotTable tabId="21" name="PivotTable1"/>
  </pivotTables>
  <data>
    <tabular pivotCacheId="186474927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BC4ABB9-2BE9-45A0-8652-C97E18694A9C}" sourceName="Loyalty Card">
  <pivotTables>
    <pivotTable tabId="18" name="PivotTable1"/>
    <pivotTable tabId="19" name="PivotTable1"/>
    <pivotTable tabId="21" name="PivotTable1"/>
  </pivotTables>
  <data>
    <tabular pivotCacheId="186474927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BF6802F-C37F-4C1C-85D3-CF3006CA43F6}" cache="Slicer_Size" caption="Size" columnCount="2" style="Green Slicer" rowHeight="241300"/>
  <slicer name="Roast Type Name" xr10:uid="{19196389-E7B4-4C5D-98FB-2A9B6AE890AE}" cache="Slicer_Roast_Type_Name" caption="Roast Type Name" columnCount="3" style="Green Slicer" rowHeight="241300"/>
  <slicer name="Loyalty Card" xr10:uid="{5EC1F1EE-26C9-46F6-AFD7-B33C19E68D2A}" cache="Slicer_Loyalty_Card" caption="Loyalty Card" style="Green 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A38B4A18-CBCD-4DC2-9C0E-5301D52CB9FA}" cache="Slicer_Size" caption="Size" columnCount="2" style="Green Slicer" rowHeight="241300"/>
  <slicer name="Roast Type Name 1" xr10:uid="{ECC27F1D-4EEC-4DCF-9507-D5C430C53432}" cache="Slicer_Roast_Type_Name" caption="Roast Type Name" columnCount="3" style="Green Slicer" rowHeight="241300"/>
  <slicer name="Loyalty Card 1" xr10:uid="{7D44D1AB-15BF-4A36-8CAD-9AF140B77915}" cache="Slicer_Loyalty_Card" caption="Loyalty Card" style="Green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648EFC-F8EB-4F6A-BA11-6D843227BCCE}" name="OrdersTable" displayName="OrdersTable" ref="A1:P1001" totalsRowShown="0" headerRowDxfId="122" headerRowCellStyle="Neutral">
  <autoFilter ref="A1:P1001" xr:uid="{32648EFC-F8EB-4F6A-BA11-6D843227BCCE}"/>
  <tableColumns count="16">
    <tableColumn id="1" xr3:uid="{422FC918-0090-49F4-B953-D55BEAB7FB54}" name="Order ID" dataDxfId="121"/>
    <tableColumn id="2" xr3:uid="{34D19B7B-3939-460B-80F3-14024CF0557F}" name="Order Date" dataDxfId="120"/>
    <tableColumn id="3" xr3:uid="{DBF71AFE-2245-4183-A943-65CC284CF25B}" name="Customer ID" dataDxfId="119"/>
    <tableColumn id="4" xr3:uid="{219D5D11-DB7F-4DE7-8DD4-A00DD11C5CD3}" name="Product ID"/>
    <tableColumn id="5" xr3:uid="{F569B6D2-0DFF-49D5-88D1-88297872C0A2}" name="Quantity" dataDxfId="118"/>
    <tableColumn id="6" xr3:uid="{C22EB9A6-1E15-4373-83A3-328B7ACDBEFA}" name="Customer Name" dataDxfId="117">
      <calculatedColumnFormula>_xlfn.XLOOKUP(C2,customers!$A$1:$A$1001,customers!$B$1:$B$1001,,0)</calculatedColumnFormula>
    </tableColumn>
    <tableColumn id="7" xr3:uid="{3BE15D61-69A6-4ADD-9D3C-430D0840772E}" name="Email" dataDxfId="116">
      <calculatedColumnFormula array="1">IF(_xlfn.XLOOKUP(C2,customers!A1:$A$1001,customers!C1:$C$1001,,0)=0,"",_xlfn.XLOOKUP(C2,customers!A1:$A$1001,customers!C1:$C$1001,,0))</calculatedColumnFormula>
    </tableColumn>
    <tableColumn id="8" xr3:uid="{6E8ADF0B-3BC5-4EB0-9DC8-4A679EC0AE23}" name="Country" dataDxfId="111">
      <calculatedColumnFormula array="1">_xlfn.IFNA(_xlfn.XLOOKUP(C2,customers!A1:$A$1001,customers!G1:$G$1001,,0),"United Kingdom")</calculatedColumnFormula>
    </tableColumn>
    <tableColumn id="9" xr3:uid="{27D2EE54-1643-47DE-A6EB-20C709A747B9}" name="Coffee Type">
      <calculatedColumnFormula>INDEX(products!$A$1:$G$49,MATCH($D2,products!$A$1:$A$49,0),MATCH(orders!I$1,products!$A$1:$G$1,0))</calculatedColumnFormula>
    </tableColumn>
    <tableColumn id="10" xr3:uid="{9ACB1ECE-B594-41CA-9D75-4CF790B162ED}" name="Roast Type">
      <calculatedColumnFormula>INDEX(products!$A$1:$G$49,MATCH($D2,products!$A$1:$A$49,0),MATCH(orders!J$1,products!$A$1:$G$1,0))</calculatedColumnFormula>
    </tableColumn>
    <tableColumn id="11" xr3:uid="{1301B570-A4CE-4B26-AD83-E8600967F81A}" name="Size" dataDxfId="115">
      <calculatedColumnFormula>INDEX(products!$A$1:$G$49,MATCH($D2,products!$A$1:$A$49,0),MATCH(orders!K$1,products!$A$1:$G$1,0))</calculatedColumnFormula>
    </tableColumn>
    <tableColumn id="12" xr3:uid="{9BEFB8BB-F41A-4AC2-BB11-981238214A31}" name="Unit Price" dataDxfId="114">
      <calculatedColumnFormula>INDEX(products!$A$1:$G$49,MATCH($D2,products!$A$1:$A$49,0),MATCH(orders!L$1,products!$A$1:$G$1,0))</calculatedColumnFormula>
    </tableColumn>
    <tableColumn id="13" xr3:uid="{81DE3A27-9C4A-45EE-942A-8F3A95186F65}" name="Sales" dataDxfId="113">
      <calculatedColumnFormula>E2*L2</calculatedColumnFormula>
    </tableColumn>
    <tableColumn id="14" xr3:uid="{1AB6BE1F-2C61-447C-8ACB-4B1368F6453A}" name="Full Name Coffe">
      <calculatedColumnFormula>IF(I2="Rob","Robusta",IF(I2="Exc","Excelsa",IF(I2="Ara","Arabica",IF(I2="Lib","Liberica"))))</calculatedColumnFormula>
    </tableColumn>
    <tableColumn id="15" xr3:uid="{75AA0E9F-7C73-4E17-B00E-5B1CBC1CB95B}" name="Roast Type Name">
      <calculatedColumnFormula>IF(J2="M","Medium",IF(J2="L","Light",IF(J2="D","Dark")))</calculatedColumnFormula>
    </tableColumn>
    <tableColumn id="16" xr3:uid="{D6F75BFE-B25C-499F-82AA-5E44A312AAD9}" name="Loyalty Card" dataDxfId="112">
      <calculatedColumnFormula>_xlfn.XLOOKUP(OrdersTable[[#This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52B0477-6B1B-4BD3-927F-D94636694B88}" sourceName="Order Date">
  <pivotTables>
    <pivotTable tabId="18" name="PivotTable1"/>
    <pivotTable tabId="19" name="PivotTable1"/>
    <pivotTable tabId="21" name="PivotTable1"/>
  </pivotTables>
  <state minimalRefreshVersion="6" lastRefreshVersion="6" pivotCacheId="186474927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E9A11D8-494F-46F6-ACDD-B6463AEA13D4}" cache="NativeTimeline_Order_Date" caption="Order Date" level="2" selectionLevel="2" scrollPosition="2019-01-01T00:00:00" style="Grenn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CC7D994-60D9-4DDF-92DD-E75D6DF74D87}" cache="NativeTimeline_Order_Date" caption="Order Date" level="2" selectionLevel="2" scrollPosition="2019-01-01T00:00:00" style="Grenn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92400-3BEC-4607-B7E4-C908A84E0106}">
  <dimension ref="A3:G49"/>
  <sheetViews>
    <sheetView zoomScale="130" zoomScaleNormal="130" workbookViewId="0">
      <selection activeCell="S34" sqref="S34"/>
    </sheetView>
  </sheetViews>
  <sheetFormatPr defaultRowHeight="15" x14ac:dyDescent="0.25"/>
  <cols>
    <col min="1" max="1" width="13.140625" bestFit="1" customWidth="1"/>
    <col min="2" max="2" width="22" bestFit="1" customWidth="1"/>
    <col min="3" max="6" width="14" bestFit="1" customWidth="1"/>
    <col min="7" max="7" width="11.28515625" bestFit="1" customWidth="1"/>
  </cols>
  <sheetData>
    <row r="3" spans="1:7" x14ac:dyDescent="0.25">
      <c r="A3" s="7" t="s">
        <v>6217</v>
      </c>
      <c r="C3" s="7" t="s">
        <v>9</v>
      </c>
    </row>
    <row r="4" spans="1:7" x14ac:dyDescent="0.25">
      <c r="A4" s="7" t="s">
        <v>6215</v>
      </c>
      <c r="B4" s="7" t="s">
        <v>6216</v>
      </c>
      <c r="C4" s="8" t="s">
        <v>6193</v>
      </c>
      <c r="D4" t="s">
        <v>6194</v>
      </c>
      <c r="E4" t="s">
        <v>6195</v>
      </c>
      <c r="F4" t="s">
        <v>6192</v>
      </c>
      <c r="G4" t="s">
        <v>6198</v>
      </c>
    </row>
    <row r="5" spans="1:7" x14ac:dyDescent="0.25">
      <c r="A5" t="s">
        <v>6199</v>
      </c>
      <c r="B5" t="s">
        <v>6200</v>
      </c>
      <c r="C5" s="8">
        <v>186.85499999999999</v>
      </c>
      <c r="D5" s="8">
        <v>305.97000000000003</v>
      </c>
      <c r="E5" s="8">
        <v>213.15999999999997</v>
      </c>
      <c r="F5" s="8">
        <v>123</v>
      </c>
      <c r="G5" s="8">
        <v>828.98500000000001</v>
      </c>
    </row>
    <row r="6" spans="1:7" x14ac:dyDescent="0.25">
      <c r="B6" t="s">
        <v>6201</v>
      </c>
      <c r="C6" s="8">
        <v>251.96499999999997</v>
      </c>
      <c r="D6" s="8">
        <v>129.46</v>
      </c>
      <c r="E6" s="8">
        <v>434.03999999999996</v>
      </c>
      <c r="F6" s="8">
        <v>171.93999999999997</v>
      </c>
      <c r="G6" s="8">
        <v>987.40499999999986</v>
      </c>
    </row>
    <row r="7" spans="1:7" x14ac:dyDescent="0.25">
      <c r="B7" t="s">
        <v>6202</v>
      </c>
      <c r="C7" s="8">
        <v>224.94499999999999</v>
      </c>
      <c r="D7" s="8">
        <v>349.12</v>
      </c>
      <c r="E7" s="8">
        <v>321.04000000000002</v>
      </c>
      <c r="F7" s="8">
        <v>126.035</v>
      </c>
      <c r="G7" s="8">
        <v>1021.14</v>
      </c>
    </row>
    <row r="8" spans="1:7" x14ac:dyDescent="0.25">
      <c r="B8" t="s">
        <v>6203</v>
      </c>
      <c r="C8" s="8">
        <v>307.12</v>
      </c>
      <c r="D8" s="8">
        <v>681.07499999999993</v>
      </c>
      <c r="E8" s="8">
        <v>533.70499999999993</v>
      </c>
      <c r="F8" s="8">
        <v>158.85</v>
      </c>
      <c r="G8" s="8">
        <v>1680.7499999999998</v>
      </c>
    </row>
    <row r="9" spans="1:7" x14ac:dyDescent="0.25">
      <c r="B9" t="s">
        <v>6204</v>
      </c>
      <c r="C9" s="8">
        <v>53.664999999999992</v>
      </c>
      <c r="D9" s="8">
        <v>83.025000000000006</v>
      </c>
      <c r="E9" s="8">
        <v>193.83499999999998</v>
      </c>
      <c r="F9" s="8">
        <v>68.039999999999992</v>
      </c>
      <c r="G9" s="8">
        <v>398.56499999999994</v>
      </c>
    </row>
    <row r="10" spans="1:7" x14ac:dyDescent="0.25">
      <c r="B10" t="s">
        <v>6205</v>
      </c>
      <c r="C10" s="8">
        <v>163.01999999999998</v>
      </c>
      <c r="D10" s="8">
        <v>678.3599999999999</v>
      </c>
      <c r="E10" s="8">
        <v>171.04500000000002</v>
      </c>
      <c r="F10" s="8">
        <v>372.255</v>
      </c>
      <c r="G10" s="8">
        <v>1384.6799999999998</v>
      </c>
    </row>
    <row r="11" spans="1:7" x14ac:dyDescent="0.25">
      <c r="B11" t="s">
        <v>6206</v>
      </c>
      <c r="C11" s="8">
        <v>345.02</v>
      </c>
      <c r="D11" s="8">
        <v>273.86999999999995</v>
      </c>
      <c r="E11" s="8">
        <v>184.12999999999997</v>
      </c>
      <c r="F11" s="8">
        <v>201.11499999999998</v>
      </c>
      <c r="G11" s="8">
        <v>1004.1349999999999</v>
      </c>
    </row>
    <row r="12" spans="1:7" x14ac:dyDescent="0.25">
      <c r="B12" t="s">
        <v>6207</v>
      </c>
      <c r="C12" s="8">
        <v>334.89</v>
      </c>
      <c r="D12" s="8">
        <v>70.95</v>
      </c>
      <c r="E12" s="8">
        <v>134.23000000000002</v>
      </c>
      <c r="F12" s="8">
        <v>166.27499999999998</v>
      </c>
      <c r="G12" s="8">
        <v>706.34499999999991</v>
      </c>
    </row>
    <row r="13" spans="1:7" x14ac:dyDescent="0.25">
      <c r="B13" t="s">
        <v>6208</v>
      </c>
      <c r="C13" s="8">
        <v>178.70999999999998</v>
      </c>
      <c r="D13" s="8">
        <v>166.1</v>
      </c>
      <c r="E13" s="8">
        <v>439.30999999999995</v>
      </c>
      <c r="F13" s="8">
        <v>492.9</v>
      </c>
      <c r="G13" s="8">
        <v>1277.02</v>
      </c>
    </row>
    <row r="14" spans="1:7" x14ac:dyDescent="0.25">
      <c r="B14" t="s">
        <v>6209</v>
      </c>
      <c r="C14" s="8">
        <v>301.98500000000001</v>
      </c>
      <c r="D14" s="8">
        <v>153.76499999999999</v>
      </c>
      <c r="E14" s="8">
        <v>215.55499999999998</v>
      </c>
      <c r="F14" s="8">
        <v>213.66499999999999</v>
      </c>
      <c r="G14" s="8">
        <v>884.96999999999991</v>
      </c>
    </row>
    <row r="15" spans="1:7" x14ac:dyDescent="0.25">
      <c r="B15" t="s">
        <v>6210</v>
      </c>
      <c r="C15" s="8">
        <v>312.83499999999998</v>
      </c>
      <c r="D15" s="8">
        <v>63.249999999999993</v>
      </c>
      <c r="E15" s="8">
        <v>350.89500000000004</v>
      </c>
      <c r="F15" s="8">
        <v>96.405000000000001</v>
      </c>
      <c r="G15" s="8">
        <v>823.38499999999999</v>
      </c>
    </row>
    <row r="16" spans="1:7" x14ac:dyDescent="0.25">
      <c r="B16" t="s">
        <v>6211</v>
      </c>
      <c r="C16" s="8">
        <v>265.62</v>
      </c>
      <c r="D16" s="8">
        <v>526.51499999999987</v>
      </c>
      <c r="E16" s="8">
        <v>187.06</v>
      </c>
      <c r="F16" s="8">
        <v>210.58999999999997</v>
      </c>
      <c r="G16" s="8">
        <v>1189.7849999999999</v>
      </c>
    </row>
    <row r="17" spans="1:7" x14ac:dyDescent="0.25">
      <c r="A17" t="s">
        <v>6212</v>
      </c>
      <c r="B17" t="s">
        <v>6200</v>
      </c>
      <c r="C17" s="8">
        <v>47.25</v>
      </c>
      <c r="D17" s="8">
        <v>65.805000000000007</v>
      </c>
      <c r="E17" s="8">
        <v>274.67500000000001</v>
      </c>
      <c r="F17" s="8">
        <v>179.22</v>
      </c>
      <c r="G17" s="8">
        <v>566.95000000000005</v>
      </c>
    </row>
    <row r="18" spans="1:7" x14ac:dyDescent="0.25">
      <c r="B18" t="s">
        <v>6201</v>
      </c>
      <c r="C18" s="8">
        <v>745.44999999999993</v>
      </c>
      <c r="D18" s="8">
        <v>428.88499999999999</v>
      </c>
      <c r="E18" s="8">
        <v>194.17499999999998</v>
      </c>
      <c r="F18" s="8">
        <v>429.82999999999993</v>
      </c>
      <c r="G18" s="8">
        <v>1798.34</v>
      </c>
    </row>
    <row r="19" spans="1:7" x14ac:dyDescent="0.25">
      <c r="B19" t="s">
        <v>6202</v>
      </c>
      <c r="C19" s="8">
        <v>130.47</v>
      </c>
      <c r="D19" s="8">
        <v>271.48500000000001</v>
      </c>
      <c r="E19" s="8">
        <v>281.20499999999998</v>
      </c>
      <c r="F19" s="8">
        <v>231.63000000000002</v>
      </c>
      <c r="G19" s="8">
        <v>914.79000000000008</v>
      </c>
    </row>
    <row r="20" spans="1:7" x14ac:dyDescent="0.25">
      <c r="B20" t="s">
        <v>6203</v>
      </c>
      <c r="C20" s="8">
        <v>27</v>
      </c>
      <c r="D20" s="8">
        <v>347.26</v>
      </c>
      <c r="E20" s="8">
        <v>147.51</v>
      </c>
      <c r="F20" s="8">
        <v>240.04</v>
      </c>
      <c r="G20" s="8">
        <v>761.81</v>
      </c>
    </row>
    <row r="21" spans="1:7" x14ac:dyDescent="0.25">
      <c r="B21" t="s">
        <v>6204</v>
      </c>
      <c r="C21" s="8">
        <v>255.11499999999995</v>
      </c>
      <c r="D21" s="8">
        <v>541.73</v>
      </c>
      <c r="E21" s="8">
        <v>83.43</v>
      </c>
      <c r="F21" s="8">
        <v>59.079999999999991</v>
      </c>
      <c r="G21" s="8">
        <v>939.35500000000013</v>
      </c>
    </row>
    <row r="22" spans="1:7" x14ac:dyDescent="0.25">
      <c r="B22" t="s">
        <v>6205</v>
      </c>
      <c r="C22" s="8">
        <v>584.78999999999985</v>
      </c>
      <c r="D22" s="8">
        <v>357.42999999999995</v>
      </c>
      <c r="E22" s="8">
        <v>355.34</v>
      </c>
      <c r="F22" s="8">
        <v>140.88</v>
      </c>
      <c r="G22" s="8">
        <v>1438.4399999999996</v>
      </c>
    </row>
    <row r="23" spans="1:7" x14ac:dyDescent="0.25">
      <c r="B23" t="s">
        <v>6206</v>
      </c>
      <c r="C23" s="8">
        <v>430.62</v>
      </c>
      <c r="D23" s="8">
        <v>227.42500000000001</v>
      </c>
      <c r="E23" s="8">
        <v>236.315</v>
      </c>
      <c r="F23" s="8">
        <v>414.58499999999992</v>
      </c>
      <c r="G23" s="8">
        <v>1308.9450000000002</v>
      </c>
    </row>
    <row r="24" spans="1:7" x14ac:dyDescent="0.25">
      <c r="B24" t="s">
        <v>6207</v>
      </c>
      <c r="C24" s="8">
        <v>22.5</v>
      </c>
      <c r="D24" s="8">
        <v>77.72</v>
      </c>
      <c r="E24" s="8">
        <v>60.5</v>
      </c>
      <c r="F24" s="8">
        <v>139.67999999999998</v>
      </c>
      <c r="G24" s="8">
        <v>300.39999999999998</v>
      </c>
    </row>
    <row r="25" spans="1:7" x14ac:dyDescent="0.25">
      <c r="B25" t="s">
        <v>6208</v>
      </c>
      <c r="C25" s="8">
        <v>126.14999999999999</v>
      </c>
      <c r="D25" s="8">
        <v>195.11</v>
      </c>
      <c r="E25" s="8">
        <v>89.13</v>
      </c>
      <c r="F25" s="8">
        <v>302.65999999999997</v>
      </c>
      <c r="G25" s="8">
        <v>713.05</v>
      </c>
    </row>
    <row r="26" spans="1:7" x14ac:dyDescent="0.25">
      <c r="B26" t="s">
        <v>6209</v>
      </c>
      <c r="C26" s="8">
        <v>376.03</v>
      </c>
      <c r="D26" s="8">
        <v>523.24</v>
      </c>
      <c r="E26" s="8">
        <v>440.96499999999997</v>
      </c>
      <c r="F26" s="8">
        <v>174.46999999999997</v>
      </c>
      <c r="G26" s="8">
        <v>1514.7049999999999</v>
      </c>
    </row>
    <row r="27" spans="1:7" x14ac:dyDescent="0.25">
      <c r="B27" t="s">
        <v>6210</v>
      </c>
      <c r="C27" s="8">
        <v>515.17999999999995</v>
      </c>
      <c r="D27" s="8">
        <v>142.56</v>
      </c>
      <c r="E27" s="8">
        <v>347.03999999999996</v>
      </c>
      <c r="F27" s="8">
        <v>104.08499999999999</v>
      </c>
      <c r="G27" s="8">
        <v>1108.865</v>
      </c>
    </row>
    <row r="28" spans="1:7" x14ac:dyDescent="0.25">
      <c r="B28" t="s">
        <v>6211</v>
      </c>
      <c r="C28" s="8">
        <v>95.859999999999985</v>
      </c>
      <c r="D28" s="8">
        <v>484.76</v>
      </c>
      <c r="E28" s="8">
        <v>94.17</v>
      </c>
      <c r="F28" s="8">
        <v>77.10499999999999</v>
      </c>
      <c r="G28" s="8">
        <v>751.89499999999998</v>
      </c>
    </row>
    <row r="29" spans="1:7" x14ac:dyDescent="0.25">
      <c r="A29" t="s">
        <v>6213</v>
      </c>
      <c r="B29" t="s">
        <v>6200</v>
      </c>
      <c r="C29" s="8">
        <v>258.34500000000003</v>
      </c>
      <c r="D29" s="8">
        <v>139.625</v>
      </c>
      <c r="E29" s="8">
        <v>279.52000000000004</v>
      </c>
      <c r="F29" s="8">
        <v>160.19499999999999</v>
      </c>
      <c r="G29" s="8">
        <v>837.68499999999995</v>
      </c>
    </row>
    <row r="30" spans="1:7" x14ac:dyDescent="0.25">
      <c r="B30" t="s">
        <v>6201</v>
      </c>
      <c r="C30" s="8">
        <v>342.2</v>
      </c>
      <c r="D30" s="8">
        <v>284.24999999999994</v>
      </c>
      <c r="E30" s="8">
        <v>251.83</v>
      </c>
      <c r="F30" s="8">
        <v>80.550000000000011</v>
      </c>
      <c r="G30" s="8">
        <v>958.82999999999993</v>
      </c>
    </row>
    <row r="31" spans="1:7" x14ac:dyDescent="0.25">
      <c r="B31" t="s">
        <v>6202</v>
      </c>
      <c r="C31" s="8">
        <v>418.30499999999989</v>
      </c>
      <c r="D31" s="8">
        <v>468.125</v>
      </c>
      <c r="E31" s="8">
        <v>405.05500000000006</v>
      </c>
      <c r="F31" s="8">
        <v>253.15499999999997</v>
      </c>
      <c r="G31" s="8">
        <v>1544.6399999999999</v>
      </c>
    </row>
    <row r="32" spans="1:7" x14ac:dyDescent="0.25">
      <c r="B32" t="s">
        <v>6203</v>
      </c>
      <c r="C32" s="8">
        <v>102.32999999999998</v>
      </c>
      <c r="D32" s="8">
        <v>242.14000000000001</v>
      </c>
      <c r="E32" s="8">
        <v>554.875</v>
      </c>
      <c r="F32" s="8">
        <v>106.23999999999998</v>
      </c>
      <c r="G32" s="8">
        <v>1005.585</v>
      </c>
    </row>
    <row r="33" spans="1:7" x14ac:dyDescent="0.25">
      <c r="B33" t="s">
        <v>6204</v>
      </c>
      <c r="C33" s="8">
        <v>234.71999999999997</v>
      </c>
      <c r="D33" s="8">
        <v>133.08000000000001</v>
      </c>
      <c r="E33" s="8">
        <v>267.2</v>
      </c>
      <c r="F33" s="8">
        <v>272.68999999999994</v>
      </c>
      <c r="G33" s="8">
        <v>907.68999999999994</v>
      </c>
    </row>
    <row r="34" spans="1:7" x14ac:dyDescent="0.25">
      <c r="B34" t="s">
        <v>6205</v>
      </c>
      <c r="C34" s="8">
        <v>430.39</v>
      </c>
      <c r="D34" s="8">
        <v>136.20500000000001</v>
      </c>
      <c r="E34" s="8">
        <v>209.6</v>
      </c>
      <c r="F34" s="8">
        <v>88.334999999999994</v>
      </c>
      <c r="G34" s="8">
        <v>864.53000000000009</v>
      </c>
    </row>
    <row r="35" spans="1:7" x14ac:dyDescent="0.25">
      <c r="B35" t="s">
        <v>6206</v>
      </c>
      <c r="C35" s="8">
        <v>109.005</v>
      </c>
      <c r="D35" s="8">
        <v>393.57499999999999</v>
      </c>
      <c r="E35" s="8">
        <v>61.034999999999997</v>
      </c>
      <c r="F35" s="8">
        <v>199.48999999999998</v>
      </c>
      <c r="G35" s="8">
        <v>763.10500000000002</v>
      </c>
    </row>
    <row r="36" spans="1:7" x14ac:dyDescent="0.25">
      <c r="B36" t="s">
        <v>6207</v>
      </c>
      <c r="C36" s="8">
        <v>287.52499999999998</v>
      </c>
      <c r="D36" s="8">
        <v>288.67</v>
      </c>
      <c r="E36" s="8">
        <v>125.58</v>
      </c>
      <c r="F36" s="8">
        <v>374.13499999999999</v>
      </c>
      <c r="G36" s="8">
        <v>1075.9099999999999</v>
      </c>
    </row>
    <row r="37" spans="1:7" x14ac:dyDescent="0.25">
      <c r="B37" t="s">
        <v>6208</v>
      </c>
      <c r="C37" s="8">
        <v>840.92999999999984</v>
      </c>
      <c r="D37" s="8">
        <v>409.875</v>
      </c>
      <c r="E37" s="8">
        <v>171.32999999999998</v>
      </c>
      <c r="F37" s="8">
        <v>221.43999999999997</v>
      </c>
      <c r="G37" s="8">
        <v>1643.5749999999998</v>
      </c>
    </row>
    <row r="38" spans="1:7" x14ac:dyDescent="0.25">
      <c r="B38" t="s">
        <v>6209</v>
      </c>
      <c r="C38" s="8">
        <v>299.07</v>
      </c>
      <c r="D38" s="8">
        <v>260.32499999999999</v>
      </c>
      <c r="E38" s="8">
        <v>584.64</v>
      </c>
      <c r="F38" s="8">
        <v>256.36500000000001</v>
      </c>
      <c r="G38" s="8">
        <v>1400.3999999999999</v>
      </c>
    </row>
    <row r="39" spans="1:7" x14ac:dyDescent="0.25">
      <c r="B39" t="s">
        <v>6210</v>
      </c>
      <c r="C39" s="8">
        <v>323.32499999999999</v>
      </c>
      <c r="D39" s="8">
        <v>565.57000000000005</v>
      </c>
      <c r="E39" s="8">
        <v>537.80999999999995</v>
      </c>
      <c r="F39" s="8">
        <v>189.47499999999999</v>
      </c>
      <c r="G39" s="8">
        <v>1616.1799999999998</v>
      </c>
    </row>
    <row r="40" spans="1:7" x14ac:dyDescent="0.25">
      <c r="B40" t="s">
        <v>6211</v>
      </c>
      <c r="C40" s="8">
        <v>399.48499999999996</v>
      </c>
      <c r="D40" s="8">
        <v>148.19999999999999</v>
      </c>
      <c r="E40" s="8">
        <v>388.21999999999997</v>
      </c>
      <c r="F40" s="8">
        <v>212.07499999999999</v>
      </c>
      <c r="G40" s="8">
        <v>1147.98</v>
      </c>
    </row>
    <row r="41" spans="1:7" x14ac:dyDescent="0.25">
      <c r="A41" t="s">
        <v>6214</v>
      </c>
      <c r="B41" t="s">
        <v>6200</v>
      </c>
      <c r="C41" s="8">
        <v>112.69499999999999</v>
      </c>
      <c r="D41" s="8">
        <v>166.32</v>
      </c>
      <c r="E41" s="8">
        <v>843.71499999999992</v>
      </c>
      <c r="F41" s="8">
        <v>146.685</v>
      </c>
      <c r="G41" s="8">
        <v>1269.415</v>
      </c>
    </row>
    <row r="42" spans="1:7" x14ac:dyDescent="0.25">
      <c r="B42" t="s">
        <v>6201</v>
      </c>
      <c r="C42" s="8">
        <v>114.87999999999998</v>
      </c>
      <c r="D42" s="8">
        <v>133.815</v>
      </c>
      <c r="E42" s="8">
        <v>91.175000000000011</v>
      </c>
      <c r="F42" s="8">
        <v>53.759999999999991</v>
      </c>
      <c r="G42" s="8">
        <v>393.63</v>
      </c>
    </row>
    <row r="43" spans="1:7" x14ac:dyDescent="0.25">
      <c r="B43" t="s">
        <v>6202</v>
      </c>
      <c r="C43" s="8">
        <v>277.76</v>
      </c>
      <c r="D43" s="8">
        <v>175.41</v>
      </c>
      <c r="E43" s="8">
        <v>462.50999999999993</v>
      </c>
      <c r="F43" s="8">
        <v>399.52499999999998</v>
      </c>
      <c r="G43" s="8">
        <v>1315.2049999999999</v>
      </c>
    </row>
    <row r="44" spans="1:7" x14ac:dyDescent="0.25">
      <c r="B44" t="s">
        <v>6203</v>
      </c>
      <c r="C44" s="8">
        <v>197.89499999999998</v>
      </c>
      <c r="D44" s="8">
        <v>289.755</v>
      </c>
      <c r="E44" s="8">
        <v>88.545000000000002</v>
      </c>
      <c r="F44" s="8">
        <v>200.25499999999997</v>
      </c>
      <c r="G44" s="8">
        <v>776.44999999999993</v>
      </c>
    </row>
    <row r="45" spans="1:7" x14ac:dyDescent="0.25">
      <c r="B45" t="s">
        <v>6204</v>
      </c>
      <c r="C45" s="8">
        <v>193.11499999999998</v>
      </c>
      <c r="D45" s="8">
        <v>212.49499999999998</v>
      </c>
      <c r="E45" s="8">
        <v>292.29000000000002</v>
      </c>
      <c r="F45" s="8">
        <v>304.46999999999997</v>
      </c>
      <c r="G45" s="8">
        <v>1002.3699999999999</v>
      </c>
    </row>
    <row r="46" spans="1:7" x14ac:dyDescent="0.25">
      <c r="B46" t="s">
        <v>6205</v>
      </c>
      <c r="C46" s="8">
        <v>179.79</v>
      </c>
      <c r="D46" s="8">
        <v>426.2</v>
      </c>
      <c r="E46" s="8">
        <v>170.08999999999997</v>
      </c>
      <c r="F46" s="8">
        <v>379.31</v>
      </c>
      <c r="G46" s="8">
        <v>1155.3899999999999</v>
      </c>
    </row>
    <row r="47" spans="1:7" x14ac:dyDescent="0.25">
      <c r="B47" t="s">
        <v>6206</v>
      </c>
      <c r="C47" s="8">
        <v>247.28999999999996</v>
      </c>
      <c r="D47" s="8">
        <v>246.685</v>
      </c>
      <c r="E47" s="8">
        <v>271.05499999999995</v>
      </c>
      <c r="F47" s="8">
        <v>141.69999999999999</v>
      </c>
      <c r="G47" s="8">
        <v>906.73</v>
      </c>
    </row>
    <row r="48" spans="1:7" x14ac:dyDescent="0.25">
      <c r="B48" t="s">
        <v>6207</v>
      </c>
      <c r="C48" s="8">
        <v>116.39499999999998</v>
      </c>
      <c r="D48" s="8">
        <v>41.25</v>
      </c>
      <c r="E48" s="8">
        <v>15.54</v>
      </c>
      <c r="F48" s="8">
        <v>71.06</v>
      </c>
      <c r="G48" s="8">
        <v>244.24499999999998</v>
      </c>
    </row>
    <row r="49" spans="1:7" x14ac:dyDescent="0.25">
      <c r="A49" t="s">
        <v>6198</v>
      </c>
      <c r="C49" s="8">
        <v>11768.495000000003</v>
      </c>
      <c r="D49" s="8">
        <v>12306.440000000002</v>
      </c>
      <c r="E49" s="8">
        <v>12054.075000000003</v>
      </c>
      <c r="F49" s="8">
        <v>9005.244999999999</v>
      </c>
      <c r="G49" s="8">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26898-F26E-4349-9B6D-75D40A54CEAA}">
  <dimension ref="A3:B7"/>
  <sheetViews>
    <sheetView zoomScale="130" zoomScaleNormal="130" workbookViewId="0">
      <selection activeCell="B5" sqref="B5"/>
    </sheetView>
  </sheetViews>
  <sheetFormatPr defaultRowHeight="15" x14ac:dyDescent="0.25"/>
  <cols>
    <col min="1" max="1" width="15.42578125" bestFit="1" customWidth="1"/>
    <col min="2" max="3" width="12.140625" bestFit="1" customWidth="1"/>
    <col min="4" max="4" width="14" bestFit="1" customWidth="1"/>
    <col min="5" max="5" width="11.28515625" bestFit="1" customWidth="1"/>
    <col min="6" max="6" width="14" bestFit="1" customWidth="1"/>
    <col min="7" max="7" width="11.28515625" bestFit="1" customWidth="1"/>
  </cols>
  <sheetData>
    <row r="3" spans="1:2" x14ac:dyDescent="0.25">
      <c r="A3" s="7" t="s">
        <v>7</v>
      </c>
      <c r="B3" t="s">
        <v>6217</v>
      </c>
    </row>
    <row r="4" spans="1:2" x14ac:dyDescent="0.25">
      <c r="A4" t="s">
        <v>28</v>
      </c>
      <c r="B4" s="9">
        <v>4413.430000000003</v>
      </c>
    </row>
    <row r="5" spans="1:2" x14ac:dyDescent="0.25">
      <c r="A5" t="s">
        <v>318</v>
      </c>
      <c r="B5" s="9">
        <v>6439.574999999998</v>
      </c>
    </row>
    <row r="6" spans="1:2" x14ac:dyDescent="0.25">
      <c r="A6" t="s">
        <v>19</v>
      </c>
      <c r="B6" s="9">
        <v>34281.249999999978</v>
      </c>
    </row>
    <row r="7" spans="1:2" x14ac:dyDescent="0.25">
      <c r="A7" t="s">
        <v>6198</v>
      </c>
      <c r="B7" s="9">
        <v>45134.254999999976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F2A8E-6165-497C-97BF-9F71C13E9578}">
  <dimension ref="A3:B9"/>
  <sheetViews>
    <sheetView zoomScale="130" zoomScaleNormal="130" workbookViewId="0">
      <selection activeCell="D38" sqref="D38"/>
    </sheetView>
  </sheetViews>
  <sheetFormatPr defaultRowHeight="15" x14ac:dyDescent="0.25"/>
  <cols>
    <col min="1" max="1" width="17.7109375" bestFit="1" customWidth="1"/>
    <col min="2" max="3" width="12.140625" bestFit="1" customWidth="1"/>
    <col min="4" max="4" width="14" bestFit="1" customWidth="1"/>
    <col min="5" max="5" width="11.28515625" bestFit="1" customWidth="1"/>
    <col min="6" max="6" width="14" bestFit="1" customWidth="1"/>
    <col min="7" max="7" width="11.28515625" bestFit="1" customWidth="1"/>
  </cols>
  <sheetData>
    <row r="3" spans="1:2" x14ac:dyDescent="0.25">
      <c r="A3" s="7" t="s">
        <v>4</v>
      </c>
      <c r="B3" t="s">
        <v>6217</v>
      </c>
    </row>
    <row r="4" spans="1:2" x14ac:dyDescent="0.25">
      <c r="A4" t="s">
        <v>5114</v>
      </c>
      <c r="B4" s="9">
        <v>317.06999999999994</v>
      </c>
    </row>
    <row r="5" spans="1:2" x14ac:dyDescent="0.25">
      <c r="A5" t="s">
        <v>5765</v>
      </c>
      <c r="B5" s="9">
        <v>307.04499999999996</v>
      </c>
    </row>
    <row r="6" spans="1:2" x14ac:dyDescent="0.25">
      <c r="A6" t="s">
        <v>3753</v>
      </c>
      <c r="B6" s="9">
        <v>278.01</v>
      </c>
    </row>
    <row r="7" spans="1:2" x14ac:dyDescent="0.25">
      <c r="A7" t="s">
        <v>1598</v>
      </c>
      <c r="B7" s="9">
        <v>281.67499999999995</v>
      </c>
    </row>
    <row r="8" spans="1:2" x14ac:dyDescent="0.25">
      <c r="A8" t="s">
        <v>2587</v>
      </c>
      <c r="B8" s="9">
        <v>289.11</v>
      </c>
    </row>
    <row r="9" spans="1:2" x14ac:dyDescent="0.25">
      <c r="A9" t="s">
        <v>6198</v>
      </c>
      <c r="B9" s="9">
        <v>1472.9099999999999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28046-F741-42FC-9958-0BEE0E173773}">
  <dimension ref="A1"/>
  <sheetViews>
    <sheetView showGridLines="0" tabSelected="1" zoomScaleNormal="100" workbookViewId="0">
      <selection activeCell="AD34" sqref="AD34"/>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2"/>
  <sheetViews>
    <sheetView zoomScale="145" zoomScaleNormal="145" workbookViewId="0">
      <selection activeCell="H3" sqref="H3"/>
    </sheetView>
  </sheetViews>
  <sheetFormatPr defaultRowHeight="15" x14ac:dyDescent="0.25"/>
  <cols>
    <col min="1" max="1" width="16.5703125" bestFit="1" customWidth="1"/>
    <col min="2" max="2" width="11.85546875" bestFit="1" customWidth="1"/>
    <col min="3" max="3" width="17.42578125" bestFit="1" customWidth="1"/>
    <col min="4" max="4" width="11.140625" customWidth="1"/>
    <col min="5" max="5" width="9.5703125" customWidth="1"/>
    <col min="6" max="6" width="16" customWidth="1"/>
    <col min="7" max="7" width="39.42578125" bestFit="1" customWidth="1"/>
    <col min="8" max="8" width="12.85546875" bestFit="1" customWidth="1"/>
    <col min="9" max="9" width="12.5703125" customWidth="1"/>
    <col min="10" max="10" width="11.5703125" customWidth="1"/>
    <col min="11" max="11" width="7.140625" bestFit="1" customWidth="1"/>
    <col min="12" max="12" width="10.5703125" customWidth="1"/>
    <col min="13" max="13" width="9" bestFit="1" customWidth="1"/>
    <col min="14" max="14" width="16" customWidth="1"/>
    <col min="15" max="15" width="17.140625" customWidth="1"/>
    <col min="16" max="16" width="14" bestFit="1" customWidth="1"/>
  </cols>
  <sheetData>
    <row r="1" spans="1:16" x14ac:dyDescent="0.25">
      <c r="A1" s="4" t="s">
        <v>0</v>
      </c>
      <c r="B1" s="4" t="s">
        <v>1</v>
      </c>
      <c r="C1" s="4" t="s">
        <v>3</v>
      </c>
      <c r="D1" s="4" t="s">
        <v>11</v>
      </c>
      <c r="E1" s="4" t="s">
        <v>14</v>
      </c>
      <c r="F1" s="4" t="s">
        <v>4</v>
      </c>
      <c r="G1" s="4" t="s">
        <v>2</v>
      </c>
      <c r="H1" s="4" t="s">
        <v>7</v>
      </c>
      <c r="I1" s="4" t="s">
        <v>9</v>
      </c>
      <c r="J1" s="4" t="s">
        <v>10</v>
      </c>
      <c r="K1" s="4" t="s">
        <v>12</v>
      </c>
      <c r="L1" s="4" t="s">
        <v>13</v>
      </c>
      <c r="M1" s="4" t="s">
        <v>15</v>
      </c>
      <c r="N1" s="4" t="s">
        <v>6196</v>
      </c>
      <c r="O1" s="4" t="s">
        <v>6197</v>
      </c>
      <c r="P1" s="4" t="s">
        <v>6189</v>
      </c>
    </row>
    <row r="2" spans="1:16" x14ac:dyDescent="0.25">
      <c r="A2" s="2" t="s">
        <v>490</v>
      </c>
      <c r="B2" s="3">
        <v>43713</v>
      </c>
      <c r="C2" s="2" t="s">
        <v>491</v>
      </c>
      <c r="D2" t="s">
        <v>6138</v>
      </c>
      <c r="E2" s="2">
        <v>2</v>
      </c>
      <c r="F2" s="2" t="str">
        <f>_xlfn.XLOOKUP(C2,customers!$A$1:$A$1001,customers!$B$1:$B$1001,,0)</f>
        <v>Aloisia Allner</v>
      </c>
      <c r="G2" s="2" t="str" cm="1">
        <f t="array" ref="G2">IF(_xlfn.XLOOKUP(C2,customers!A1:$A$1001,customers!C1:$C$1001,,0)=0,"",_xlfn.XLOOKUP(C2,customers!A1:$A$1001,customers!C1:$C$1001,,0))</f>
        <v>aallner0@lulu.com</v>
      </c>
      <c r="H2" s="2" t="str" cm="1">
        <f t="array" ref="H2">_xlfn.IFNA(_xlfn.XLOOKUP(C2,customers!A1:$A$1001,customers!G1:$G$1001,,0),"United Kingdom")</f>
        <v>United States</v>
      </c>
      <c r="I2" t="str">
        <f>INDEX(products!$A$1:$G$49,MATCH($D2,products!$A$1:$A$49,0),MATCH(orders!I$1,products!$A$1:$G$1,0))</f>
        <v>Rob</v>
      </c>
      <c r="J2" t="str">
        <f>INDEX(products!$A$1:$G$49,MATCH($D2,products!$A$1:$A$49,0),MATCH(orders!J$1,products!$A$1:$G$1,0))</f>
        <v>M</v>
      </c>
      <c r="K2" s="5">
        <f>INDEX(products!$A$1:$G$49,MATCH($D2,products!$A$1:$A$49,0),MATCH(orders!K$1,products!$A$1:$G$1,0))</f>
        <v>1</v>
      </c>
      <c r="L2" s="6">
        <f>INDEX(products!$A$1:$G$49,MATCH($D2,products!$A$1:$A$49,0),MATCH(orders!L$1,products!$A$1:$G$1,0))</f>
        <v>9.9499999999999993</v>
      </c>
      <c r="M2" s="6">
        <f t="shared" ref="M2:M65" si="0">E2*L2</f>
        <v>19.899999999999999</v>
      </c>
      <c r="N2" t="str">
        <f t="shared" ref="N2:N65" si="1">IF(I2="Rob","Robusta",IF(I2="Exc","Excelsa",IF(I2="Ara","Arabica",IF(I2="Lib","Liberica"))))</f>
        <v>Robusta</v>
      </c>
      <c r="O2" t="str">
        <f t="shared" ref="O2:O65" si="2">IF(J2="M","Medium",IF(J2="L","Light",IF(J2="D","Dark")))</f>
        <v>Medium</v>
      </c>
      <c r="P2" t="str">
        <f>_xlfn.XLOOKUP(OrdersTable[[#This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cm="1">
        <f t="array" ref="G3">IF(_xlfn.XLOOKUP(C3,customers!A2:$A$1001,customers!C2:$C$1001,,0)=0,"",_xlfn.XLOOKUP(C3,customers!A2:$A$1001,customers!C2:$C$1001,,0))</f>
        <v>aallner0@lulu.com</v>
      </c>
      <c r="H3" s="2" t="str" cm="1">
        <f t="array" ref="H3">_xlfn.IFNA(_xlfn.XLOOKUP(C3,customers!A2:$A$1001,customers!G2:$G$1001,,0),"United Kingdom")</f>
        <v>United States</v>
      </c>
      <c r="I3" t="str">
        <f>INDEX(products!$A$1:$G$49,MATCH($D3,products!$A$1:$A$49,0),MATCH(orders!I$1,products!$A$1:$G$1,0))</f>
        <v>Exc</v>
      </c>
      <c r="J3" t="str">
        <f>INDEX(products!$A$1:$G$49,MATCH($D3,products!$A$1:$A$49,0),MATCH(orders!J$1,products!$A$1:$G$1,0))</f>
        <v>M</v>
      </c>
      <c r="K3" s="5">
        <f>INDEX(products!$A$1:$G$49,MATCH($D3,products!$A$1:$A$49,0),MATCH(orders!K$1,products!$A$1:$G$1,0))</f>
        <v>0.5</v>
      </c>
      <c r="L3" s="6">
        <f>INDEX(products!$A$1:$G$49,MATCH($D3,products!$A$1:$A$49,0),MATCH(orders!L$1,products!$A$1:$G$1,0))</f>
        <v>8.25</v>
      </c>
      <c r="M3" s="6">
        <f t="shared" si="0"/>
        <v>41.25</v>
      </c>
      <c r="N3" t="str">
        <f t="shared" si="1"/>
        <v>Excelsa</v>
      </c>
      <c r="O3" t="str">
        <f t="shared" si="2"/>
        <v>Medium</v>
      </c>
      <c r="P3" t="str">
        <f>_xlfn.XLOOKUP(OrdersTable[[#This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cm="1">
        <f t="array" ref="G4">IF(_xlfn.XLOOKUP(C4,customers!A3:$A$1001,customers!C3:$C$1001,,0)=0,"",_xlfn.XLOOKUP(C4,customers!A3:$A$1001,customers!C3:$C$1001,,0))</f>
        <v>jredholes2@tmall.com</v>
      </c>
      <c r="H4" s="2" t="str" cm="1">
        <f t="array" ref="H4">_xlfn.IFNA(_xlfn.XLOOKUP(C4,customers!A3:$A$1001,customers!G3:$G$1001,,0),"United Kingdom")</f>
        <v>United States</v>
      </c>
      <c r="I4" t="str">
        <f>INDEX(products!$A$1:$G$49,MATCH($D4,products!$A$1:$A$49,0),MATCH(orders!I$1,products!$A$1:$G$1,0))</f>
        <v>Ara</v>
      </c>
      <c r="J4" t="str">
        <f>INDEX(products!$A$1:$G$49,MATCH($D4,products!$A$1:$A$49,0),MATCH(orders!J$1,products!$A$1:$G$1,0))</f>
        <v>L</v>
      </c>
      <c r="K4" s="5">
        <f>INDEX(products!$A$1:$G$49,MATCH($D4,products!$A$1:$A$49,0),MATCH(orders!K$1,products!$A$1:$G$1,0))</f>
        <v>1</v>
      </c>
      <c r="L4" s="6">
        <f>INDEX(products!$A$1:$G$49,MATCH($D4,products!$A$1:$A$49,0),MATCH(orders!L$1,products!$A$1:$G$1,0))</f>
        <v>12.95</v>
      </c>
      <c r="M4" s="6">
        <f t="shared" si="0"/>
        <v>12.95</v>
      </c>
      <c r="N4" t="str">
        <f t="shared" si="1"/>
        <v>Arabica</v>
      </c>
      <c r="O4" t="str">
        <f t="shared" si="2"/>
        <v>Light</v>
      </c>
      <c r="P4" t="str">
        <f>_xlfn.XLOOKUP(OrdersTable[[#This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cm="1">
        <f t="array" ref="G5">IF(_xlfn.XLOOKUP(C5,customers!A4:$A$1001,customers!C4:$C$1001,,0)=0,"",_xlfn.XLOOKUP(C5,customers!A4:$A$1001,customers!C4:$C$1001,,0))</f>
        <v/>
      </c>
      <c r="H5" s="2" t="str" cm="1">
        <f t="array" ref="H5">_xlfn.IFNA(_xlfn.XLOOKUP(C5,customers!A4:$A$1001,customers!G4:$G$1001,,0),"United Kingdom")</f>
        <v>Ireland</v>
      </c>
      <c r="I5" t="str">
        <f>INDEX(products!$A$1:$G$49,MATCH($D5,products!$A$1:$A$49,0),MATCH(orders!I$1,products!$A$1:$G$1,0))</f>
        <v>Exc</v>
      </c>
      <c r="J5" t="str">
        <f>INDEX(products!$A$1:$G$49,MATCH($D5,products!$A$1:$A$49,0),MATCH(orders!J$1,products!$A$1:$G$1,0))</f>
        <v>M</v>
      </c>
      <c r="K5" s="5">
        <f>INDEX(products!$A$1:$G$49,MATCH($D5,products!$A$1:$A$49,0),MATCH(orders!K$1,products!$A$1:$G$1,0))</f>
        <v>1</v>
      </c>
      <c r="L5" s="6">
        <f>INDEX(products!$A$1:$G$49,MATCH($D5,products!$A$1:$A$49,0),MATCH(orders!L$1,products!$A$1:$G$1,0))</f>
        <v>13.75</v>
      </c>
      <c r="M5" s="6">
        <f t="shared" si="0"/>
        <v>27.5</v>
      </c>
      <c r="N5" t="str">
        <f t="shared" si="1"/>
        <v>Excelsa</v>
      </c>
      <c r="O5" t="str">
        <f t="shared" si="2"/>
        <v>Medium</v>
      </c>
      <c r="P5" t="str">
        <f>_xlfn.XLOOKUP(OrdersTable[[#This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cm="1">
        <f t="array" ref="G6">IF(_xlfn.XLOOKUP(C6,customers!A5:$A$1001,customers!C5:$C$1001,,0)=0,"",_xlfn.XLOOKUP(C6,customers!A5:$A$1001,customers!C5:$C$1001,,0))</f>
        <v/>
      </c>
      <c r="H6" s="2" t="str" cm="1">
        <f t="array" ref="H6">_xlfn.IFNA(_xlfn.XLOOKUP(C6,customers!A5:$A$1001,customers!G5:$G$1001,,0),"United Kingdom")</f>
        <v>Ireland</v>
      </c>
      <c r="I6" t="str">
        <f>INDEX(products!$A$1:$G$49,MATCH($D6,products!$A$1:$A$49,0),MATCH(orders!I$1,products!$A$1:$G$1,0))</f>
        <v>Rob</v>
      </c>
      <c r="J6" t="str">
        <f>INDEX(products!$A$1:$G$49,MATCH($D6,products!$A$1:$A$49,0),MATCH(orders!J$1,products!$A$1:$G$1,0))</f>
        <v>L</v>
      </c>
      <c r="K6" s="5">
        <f>INDEX(products!$A$1:$G$49,MATCH($D6,products!$A$1:$A$49,0),MATCH(orders!K$1,products!$A$1:$G$1,0))</f>
        <v>2.5</v>
      </c>
      <c r="L6" s="6">
        <f>INDEX(products!$A$1:$G$49,MATCH($D6,products!$A$1:$A$49,0),MATCH(orders!L$1,products!$A$1:$G$1,0))</f>
        <v>27.484999999999996</v>
      </c>
      <c r="M6" s="6">
        <f t="shared" si="0"/>
        <v>54.969999999999992</v>
      </c>
      <c r="N6" t="str">
        <f t="shared" si="1"/>
        <v>Robusta</v>
      </c>
      <c r="O6" t="str">
        <f t="shared" si="2"/>
        <v>Light</v>
      </c>
      <c r="P6" t="str">
        <f>_xlfn.XLOOKUP(OrdersTable[[#This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cm="1">
        <f t="array" ref="G7">IF(_xlfn.XLOOKUP(C7,customers!A6:$A$1001,customers!C6:$C$1001,,0)=0,"",_xlfn.XLOOKUP(C7,customers!A6:$A$1001,customers!C6:$C$1001,,0))</f>
        <v/>
      </c>
      <c r="H7" s="2" t="str" cm="1">
        <f t="array" ref="H7">_xlfn.IFNA(_xlfn.XLOOKUP(C7,customers!A6:$A$1001,customers!G6:$G$1001,,0),"United Kingdom")</f>
        <v>United States</v>
      </c>
      <c r="I7" t="str">
        <f>INDEX(products!$A$1:$G$49,MATCH($D7,products!$A$1:$A$49,0),MATCH(orders!I$1,products!$A$1:$G$1,0))</f>
        <v>Lib</v>
      </c>
      <c r="J7" t="str">
        <f>INDEX(products!$A$1:$G$49,MATCH($D7,products!$A$1:$A$49,0),MATCH(orders!J$1,products!$A$1:$G$1,0))</f>
        <v>D</v>
      </c>
      <c r="K7" s="5">
        <f>INDEX(products!$A$1:$G$49,MATCH($D7,products!$A$1:$A$49,0),MATCH(orders!K$1,products!$A$1:$G$1,0))</f>
        <v>1</v>
      </c>
      <c r="L7" s="6">
        <f>INDEX(products!$A$1:$G$49,MATCH($D7,products!$A$1:$A$49,0),MATCH(orders!L$1,products!$A$1:$G$1,0))</f>
        <v>12.95</v>
      </c>
      <c r="M7" s="6">
        <f t="shared" si="0"/>
        <v>38.849999999999994</v>
      </c>
      <c r="N7" t="str">
        <f t="shared" si="1"/>
        <v>Liberica</v>
      </c>
      <c r="O7" t="str">
        <f t="shared" si="2"/>
        <v>Dark</v>
      </c>
      <c r="P7" t="str">
        <f>_xlfn.XLOOKUP(OrdersTable[[#This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cm="1">
        <f t="array" ref="G8">IF(_xlfn.XLOOKUP(C8,customers!A7:$A$1001,customers!C7:$C$1001,,0)=0,"",_xlfn.XLOOKUP(C8,customers!A7:$A$1001,customers!C7:$C$1001,,0))</f>
        <v>slobe6@nifty.com</v>
      </c>
      <c r="H8" s="2" t="str" cm="1">
        <f t="array" ref="H8">_xlfn.IFNA(_xlfn.XLOOKUP(C8,customers!A7:$A$1001,customers!G7:$G$1001,,0),"United Kingdom")</f>
        <v>United States</v>
      </c>
      <c r="I8" t="str">
        <f>INDEX(products!$A$1:$G$49,MATCH($D8,products!$A$1:$A$49,0),MATCH(orders!I$1,products!$A$1:$G$1,0))</f>
        <v>Exc</v>
      </c>
      <c r="J8" t="str">
        <f>INDEX(products!$A$1:$G$49,MATCH($D8,products!$A$1:$A$49,0),MATCH(orders!J$1,products!$A$1:$G$1,0))</f>
        <v>D</v>
      </c>
      <c r="K8" s="5">
        <f>INDEX(products!$A$1:$G$49,MATCH($D8,products!$A$1:$A$49,0),MATCH(orders!K$1,products!$A$1:$G$1,0))</f>
        <v>0.5</v>
      </c>
      <c r="L8" s="6">
        <f>INDEX(products!$A$1:$G$49,MATCH($D8,products!$A$1:$A$49,0),MATCH(orders!L$1,products!$A$1:$G$1,0))</f>
        <v>7.29</v>
      </c>
      <c r="M8" s="6">
        <f t="shared" si="0"/>
        <v>21.87</v>
      </c>
      <c r="N8" t="str">
        <f t="shared" si="1"/>
        <v>Excelsa</v>
      </c>
      <c r="O8" t="str">
        <f t="shared" si="2"/>
        <v>Dark</v>
      </c>
      <c r="P8" t="str">
        <f>_xlfn.XLOOKUP(OrdersTable[[#This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cm="1">
        <f t="array" ref="G9">IF(_xlfn.XLOOKUP(C9,customers!A8:$A$1001,customers!C8:$C$1001,,0)=0,"",_xlfn.XLOOKUP(C9,customers!A8:$A$1001,customers!C8:$C$1001,,0))</f>
        <v/>
      </c>
      <c r="H9" s="2" t="str" cm="1">
        <f t="array" ref="H9">_xlfn.IFNA(_xlfn.XLOOKUP(C9,customers!A8:$A$1001,customers!G8:$G$1001,,0),"United Kingdom")</f>
        <v>Ireland</v>
      </c>
      <c r="I9" t="str">
        <f>INDEX(products!$A$1:$G$49,MATCH($D9,products!$A$1:$A$49,0),MATCH(orders!I$1,products!$A$1:$G$1,0))</f>
        <v>Lib</v>
      </c>
      <c r="J9" t="str">
        <f>INDEX(products!$A$1:$G$49,MATCH($D9,products!$A$1:$A$49,0),MATCH(orders!J$1,products!$A$1:$G$1,0))</f>
        <v>L</v>
      </c>
      <c r="K9" s="5">
        <f>INDEX(products!$A$1:$G$49,MATCH($D9,products!$A$1:$A$49,0),MATCH(orders!K$1,products!$A$1:$G$1,0))</f>
        <v>0.2</v>
      </c>
      <c r="L9" s="6">
        <f>INDEX(products!$A$1:$G$49,MATCH($D9,products!$A$1:$A$49,0),MATCH(orders!L$1,products!$A$1:$G$1,0))</f>
        <v>4.7549999999999999</v>
      </c>
      <c r="M9" s="6">
        <f t="shared" si="0"/>
        <v>4.7549999999999999</v>
      </c>
      <c r="N9" t="str">
        <f t="shared" si="1"/>
        <v>Liberica</v>
      </c>
      <c r="O9" t="str">
        <f t="shared" si="2"/>
        <v>Light</v>
      </c>
      <c r="P9" t="str">
        <f>_xlfn.XLOOKUP(OrdersTable[[#This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cm="1">
        <f t="array" ref="G10">IF(_xlfn.XLOOKUP(C10,customers!A9:$A$1001,customers!C9:$C$1001,,0)=0,"",_xlfn.XLOOKUP(C10,customers!A9:$A$1001,customers!C9:$C$1001,,0))</f>
        <v>gpetracci8@livejournal.com</v>
      </c>
      <c r="H10" s="2" t="str" cm="1">
        <f t="array" ref="H10">_xlfn.IFNA(_xlfn.XLOOKUP(C10,customers!A9:$A$1001,customers!G9:$G$1001,,0),"United Kingdom")</f>
        <v>United States</v>
      </c>
      <c r="I10" t="str">
        <f>INDEX(products!$A$1:$G$49,MATCH($D10,products!$A$1:$A$49,0),MATCH(orders!I$1,products!$A$1:$G$1,0))</f>
        <v>Rob</v>
      </c>
      <c r="J10" t="str">
        <f>INDEX(products!$A$1:$G$49,MATCH($D10,products!$A$1:$A$49,0),MATCH(orders!J$1,products!$A$1:$G$1,0))</f>
        <v>M</v>
      </c>
      <c r="K10" s="5">
        <f>INDEX(products!$A$1:$G$49,MATCH($D10,products!$A$1:$A$49,0),MATCH(orders!K$1,products!$A$1:$G$1,0))</f>
        <v>0.5</v>
      </c>
      <c r="L10" s="6">
        <f>INDEX(products!$A$1:$G$49,MATCH($D10,products!$A$1:$A$49,0),MATCH(orders!L$1,products!$A$1:$G$1,0))</f>
        <v>5.97</v>
      </c>
      <c r="M10" s="6">
        <f t="shared" si="0"/>
        <v>17.91</v>
      </c>
      <c r="N10" t="str">
        <f t="shared" si="1"/>
        <v>Robusta</v>
      </c>
      <c r="O10" t="str">
        <f t="shared" si="2"/>
        <v>Medium</v>
      </c>
      <c r="P10" t="str">
        <f>_xlfn.XLOOKUP(OrdersTable[[#This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cm="1">
        <f t="array" ref="G11">IF(_xlfn.XLOOKUP(C11,customers!A10:$A$1001,customers!C10:$C$1001,,0)=0,"",_xlfn.XLOOKUP(C11,customers!A10:$A$1001,customers!C10:$C$1001,,0))</f>
        <v>rraven9@ed.gov</v>
      </c>
      <c r="H11" s="2" t="str" cm="1">
        <f t="array" ref="H11">_xlfn.IFNA(_xlfn.XLOOKUP(C11,customers!A10:$A$1001,customers!G10:$G$1001,,0),"United Kingdom")</f>
        <v>United States</v>
      </c>
      <c r="I11" t="str">
        <f>INDEX(products!$A$1:$G$49,MATCH($D11,products!$A$1:$A$49,0),MATCH(orders!I$1,products!$A$1:$G$1,0))</f>
        <v>Rob</v>
      </c>
      <c r="J11" t="str">
        <f>INDEX(products!$A$1:$G$49,MATCH($D11,products!$A$1:$A$49,0),MATCH(orders!J$1,products!$A$1:$G$1,0))</f>
        <v>M</v>
      </c>
      <c r="K11" s="5">
        <f>INDEX(products!$A$1:$G$49,MATCH($D11,products!$A$1:$A$49,0),MATCH(orders!K$1,products!$A$1:$G$1,0))</f>
        <v>0.5</v>
      </c>
      <c r="L11" s="6">
        <f>INDEX(products!$A$1:$G$49,MATCH($D11,products!$A$1:$A$49,0),MATCH(orders!L$1,products!$A$1:$G$1,0))</f>
        <v>5.97</v>
      </c>
      <c r="M11" s="6">
        <f t="shared" si="0"/>
        <v>5.97</v>
      </c>
      <c r="N11" t="str">
        <f t="shared" si="1"/>
        <v>Robusta</v>
      </c>
      <c r="O11" t="str">
        <f t="shared" si="2"/>
        <v>Medium</v>
      </c>
      <c r="P11" t="str">
        <f>_xlfn.XLOOKUP(OrdersTable[[#This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cm="1">
        <f t="array" ref="G12">IF(_xlfn.XLOOKUP(C12,customers!A11:$A$1001,customers!C11:$C$1001,,0)=0,"",_xlfn.XLOOKUP(C12,customers!A11:$A$1001,customers!C11:$C$1001,,0))</f>
        <v>fferbera@businesswire.com</v>
      </c>
      <c r="H12" s="2" t="str" cm="1">
        <f t="array" ref="H12">_xlfn.IFNA(_xlfn.XLOOKUP(C12,customers!A11:$A$1001,customers!G11:$G$1001,,0),"United Kingdom")</f>
        <v>United States</v>
      </c>
      <c r="I12" t="str">
        <f>INDEX(products!$A$1:$G$49,MATCH($D12,products!$A$1:$A$49,0),MATCH(orders!I$1,products!$A$1:$G$1,0))</f>
        <v>Ara</v>
      </c>
      <c r="J12" t="str">
        <f>INDEX(products!$A$1:$G$49,MATCH($D12,products!$A$1:$A$49,0),MATCH(orders!J$1,products!$A$1:$G$1,0))</f>
        <v>D</v>
      </c>
      <c r="K12" s="5">
        <f>INDEX(products!$A$1:$G$49,MATCH($D12,products!$A$1:$A$49,0),MATCH(orders!K$1,products!$A$1:$G$1,0))</f>
        <v>1</v>
      </c>
      <c r="L12" s="6">
        <f>INDEX(products!$A$1:$G$49,MATCH($D12,products!$A$1:$A$49,0),MATCH(orders!L$1,products!$A$1:$G$1,0))</f>
        <v>9.9499999999999993</v>
      </c>
      <c r="M12" s="6">
        <f t="shared" si="0"/>
        <v>39.799999999999997</v>
      </c>
      <c r="N12" t="str">
        <f t="shared" si="1"/>
        <v>Arabica</v>
      </c>
      <c r="O12" t="str">
        <f t="shared" si="2"/>
        <v>Dark</v>
      </c>
      <c r="P12" t="str">
        <f>_xlfn.XLOOKUP(OrdersTable[[#This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cm="1">
        <f t="array" ref="G13">IF(_xlfn.XLOOKUP(C13,customers!A12:$A$1001,customers!C12:$C$1001,,0)=0,"",_xlfn.XLOOKUP(C13,customers!A12:$A$1001,customers!C12:$C$1001,,0))</f>
        <v>dphizackerlyb@utexas.edu</v>
      </c>
      <c r="H13" s="2" t="str" cm="1">
        <f t="array" ref="H13">_xlfn.IFNA(_xlfn.XLOOKUP(C13,customers!A12:$A$1001,customers!G12:$G$1001,,0),"United Kingdom")</f>
        <v>United States</v>
      </c>
      <c r="I13" t="str">
        <f>INDEX(products!$A$1:$G$49,MATCH($D13,products!$A$1:$A$49,0),MATCH(orders!I$1,products!$A$1:$G$1,0))</f>
        <v>Exc</v>
      </c>
      <c r="J13" t="str">
        <f>INDEX(products!$A$1:$G$49,MATCH($D13,products!$A$1:$A$49,0),MATCH(orders!J$1,products!$A$1:$G$1,0))</f>
        <v>L</v>
      </c>
      <c r="K13" s="5">
        <f>INDEX(products!$A$1:$G$49,MATCH($D13,products!$A$1:$A$49,0),MATCH(orders!K$1,products!$A$1:$G$1,0))</f>
        <v>2.5</v>
      </c>
      <c r="L13" s="6">
        <f>INDEX(products!$A$1:$G$49,MATCH($D13,products!$A$1:$A$49,0),MATCH(orders!L$1,products!$A$1:$G$1,0))</f>
        <v>34.154999999999994</v>
      </c>
      <c r="M13" s="6">
        <f t="shared" si="0"/>
        <v>170.77499999999998</v>
      </c>
      <c r="N13" t="str">
        <f t="shared" si="1"/>
        <v>Excelsa</v>
      </c>
      <c r="O13" t="str">
        <f t="shared" si="2"/>
        <v>Light</v>
      </c>
      <c r="P13" t="str">
        <f>_xlfn.XLOOKUP(OrdersTable[[#This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cm="1">
        <f t="array" ref="G14">IF(_xlfn.XLOOKUP(C14,customers!A13:$A$1001,customers!C13:$C$1001,,0)=0,"",_xlfn.XLOOKUP(C14,customers!A13:$A$1001,customers!C13:$C$1001,,0))</f>
        <v>rscholarc@nyu.edu</v>
      </c>
      <c r="H14" s="2" t="str" cm="1">
        <f t="array" ref="H14">_xlfn.IFNA(_xlfn.XLOOKUP(C14,customers!A13:$A$1001,customers!G13:$G$1001,,0),"United Kingdom")</f>
        <v>United States</v>
      </c>
      <c r="I14" t="str">
        <f>INDEX(products!$A$1:$G$49,MATCH($D14,products!$A$1:$A$49,0),MATCH(orders!I$1,products!$A$1:$G$1,0))</f>
        <v>Rob</v>
      </c>
      <c r="J14" t="str">
        <f>INDEX(products!$A$1:$G$49,MATCH($D14,products!$A$1:$A$49,0),MATCH(orders!J$1,products!$A$1:$G$1,0))</f>
        <v>M</v>
      </c>
      <c r="K14" s="5">
        <f>INDEX(products!$A$1:$G$49,MATCH($D14,products!$A$1:$A$49,0),MATCH(orders!K$1,products!$A$1:$G$1,0))</f>
        <v>1</v>
      </c>
      <c r="L14" s="6">
        <f>INDEX(products!$A$1:$G$49,MATCH($D14,products!$A$1:$A$49,0),MATCH(orders!L$1,products!$A$1:$G$1,0))</f>
        <v>9.9499999999999993</v>
      </c>
      <c r="M14" s="6">
        <f t="shared" si="0"/>
        <v>49.75</v>
      </c>
      <c r="N14" t="str">
        <f t="shared" si="1"/>
        <v>Robusta</v>
      </c>
      <c r="O14" t="str">
        <f t="shared" si="2"/>
        <v>Medium</v>
      </c>
      <c r="P14" t="str">
        <f>_xlfn.XLOOKUP(OrdersTable[[#This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cm="1">
        <f t="array" ref="G15">IF(_xlfn.XLOOKUP(C15,customers!A14:$A$1001,customers!C14:$C$1001,,0)=0,"",_xlfn.XLOOKUP(C15,customers!A14:$A$1001,customers!C14:$C$1001,,0))</f>
        <v>tvanyutind@wix.com</v>
      </c>
      <c r="H15" s="2" t="str" cm="1">
        <f t="array" ref="H15">_xlfn.IFNA(_xlfn.XLOOKUP(C15,customers!A14:$A$1001,customers!G14:$G$1001,,0),"United Kingdom")</f>
        <v>United States</v>
      </c>
      <c r="I15" t="str">
        <f>INDEX(products!$A$1:$G$49,MATCH($D15,products!$A$1:$A$49,0),MATCH(orders!I$1,products!$A$1:$G$1,0))</f>
        <v>Rob</v>
      </c>
      <c r="J15" t="str">
        <f>INDEX(products!$A$1:$G$49,MATCH($D15,products!$A$1:$A$49,0),MATCH(orders!J$1,products!$A$1:$G$1,0))</f>
        <v>D</v>
      </c>
      <c r="K15" s="5">
        <f>INDEX(products!$A$1:$G$49,MATCH($D15,products!$A$1:$A$49,0),MATCH(orders!K$1,products!$A$1:$G$1,0))</f>
        <v>2.5</v>
      </c>
      <c r="L15" s="6">
        <f>INDEX(products!$A$1:$G$49,MATCH($D15,products!$A$1:$A$49,0),MATCH(orders!L$1,products!$A$1:$G$1,0))</f>
        <v>20.584999999999997</v>
      </c>
      <c r="M15" s="6">
        <f t="shared" si="0"/>
        <v>41.169999999999995</v>
      </c>
      <c r="N15" t="str">
        <f t="shared" si="1"/>
        <v>Robusta</v>
      </c>
      <c r="O15" t="str">
        <f t="shared" si="2"/>
        <v>Dark</v>
      </c>
      <c r="P15" t="str">
        <f>_xlfn.XLOOKUP(OrdersTable[[#This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cm="1">
        <f t="array" ref="G16">IF(_xlfn.XLOOKUP(C16,customers!A15:$A$1001,customers!C15:$C$1001,,0)=0,"",_xlfn.XLOOKUP(C16,customers!A15:$A$1001,customers!C15:$C$1001,,0))</f>
        <v>ptrobee@wunderground.com</v>
      </c>
      <c r="H16" s="2" t="str" cm="1">
        <f t="array" ref="H16">_xlfn.IFNA(_xlfn.XLOOKUP(C16,customers!A15:$A$1001,customers!G15:$G$1001,,0),"United Kingdom")</f>
        <v>United States</v>
      </c>
      <c r="I16" t="str">
        <f>INDEX(products!$A$1:$G$49,MATCH($D16,products!$A$1:$A$49,0),MATCH(orders!I$1,products!$A$1:$G$1,0))</f>
        <v>Lib</v>
      </c>
      <c r="J16" t="str">
        <f>INDEX(products!$A$1:$G$49,MATCH($D16,products!$A$1:$A$49,0),MATCH(orders!J$1,products!$A$1:$G$1,0))</f>
        <v>D</v>
      </c>
      <c r="K16" s="5">
        <f>INDEX(products!$A$1:$G$49,MATCH($D16,products!$A$1:$A$49,0),MATCH(orders!K$1,products!$A$1:$G$1,0))</f>
        <v>0.2</v>
      </c>
      <c r="L16" s="6">
        <f>INDEX(products!$A$1:$G$49,MATCH($D16,products!$A$1:$A$49,0),MATCH(orders!L$1,products!$A$1:$G$1,0))</f>
        <v>3.8849999999999998</v>
      </c>
      <c r="M16" s="6">
        <f t="shared" si="0"/>
        <v>11.654999999999999</v>
      </c>
      <c r="N16" t="str">
        <f t="shared" si="1"/>
        <v>Liberica</v>
      </c>
      <c r="O16" t="str">
        <f t="shared" si="2"/>
        <v>Dark</v>
      </c>
      <c r="P16" t="str">
        <f>_xlfn.XLOOKUP(OrdersTable[[#This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cm="1">
        <f t="array" ref="G17">IF(_xlfn.XLOOKUP(C17,customers!A16:$A$1001,customers!C16:$C$1001,,0)=0,"",_xlfn.XLOOKUP(C17,customers!A16:$A$1001,customers!C16:$C$1001,,0))</f>
        <v>loscroftf@ebay.co.uk</v>
      </c>
      <c r="H17" s="2" t="str" cm="1">
        <f t="array" ref="H17">_xlfn.IFNA(_xlfn.XLOOKUP(C17,customers!A16:$A$1001,customers!G16:$G$1001,,0),"United Kingdom")</f>
        <v>United States</v>
      </c>
      <c r="I17" t="str">
        <f>INDEX(products!$A$1:$G$49,MATCH($D17,products!$A$1:$A$49,0),MATCH(orders!I$1,products!$A$1:$G$1,0))</f>
        <v>Rob</v>
      </c>
      <c r="J17" t="str">
        <f>INDEX(products!$A$1:$G$49,MATCH($D17,products!$A$1:$A$49,0),MATCH(orders!J$1,products!$A$1:$G$1,0))</f>
        <v>M</v>
      </c>
      <c r="K17" s="5">
        <f>INDEX(products!$A$1:$G$49,MATCH($D17,products!$A$1:$A$49,0),MATCH(orders!K$1,products!$A$1:$G$1,0))</f>
        <v>2.5</v>
      </c>
      <c r="L17" s="6">
        <f>INDEX(products!$A$1:$G$49,MATCH($D17,products!$A$1:$A$49,0),MATCH(orders!L$1,products!$A$1:$G$1,0))</f>
        <v>22.884999999999998</v>
      </c>
      <c r="M17" s="6">
        <f t="shared" si="0"/>
        <v>114.42499999999998</v>
      </c>
      <c r="N17" t="str">
        <f t="shared" si="1"/>
        <v>Robusta</v>
      </c>
      <c r="O17" t="str">
        <f t="shared" si="2"/>
        <v>Medium</v>
      </c>
      <c r="P17" t="str">
        <f>_xlfn.XLOOKUP(OrdersTable[[#This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cm="1">
        <f t="array" ref="G18">IF(_xlfn.XLOOKUP(C18,customers!A17:$A$1001,customers!C17:$C$1001,,0)=0,"",_xlfn.XLOOKUP(C18,customers!A17:$A$1001,customers!C17:$C$1001,,0))</f>
        <v>malabasterg@hexun.com</v>
      </c>
      <c r="H18" s="2" t="str" cm="1">
        <f t="array" ref="H18">_xlfn.IFNA(_xlfn.XLOOKUP(C18,customers!A17:$A$1001,customers!G17:$G$1001,,0),"United Kingdom")</f>
        <v>United States</v>
      </c>
      <c r="I18" t="str">
        <f>INDEX(products!$A$1:$G$49,MATCH($D18,products!$A$1:$A$49,0),MATCH(orders!I$1,products!$A$1:$G$1,0))</f>
        <v>Ara</v>
      </c>
      <c r="J18" t="str">
        <f>INDEX(products!$A$1:$G$49,MATCH($D18,products!$A$1:$A$49,0),MATCH(orders!J$1,products!$A$1:$G$1,0))</f>
        <v>M</v>
      </c>
      <c r="K18" s="5">
        <f>INDEX(products!$A$1:$G$49,MATCH($D18,products!$A$1:$A$49,0),MATCH(orders!K$1,products!$A$1:$G$1,0))</f>
        <v>0.2</v>
      </c>
      <c r="L18" s="6">
        <f>INDEX(products!$A$1:$G$49,MATCH($D18,products!$A$1:$A$49,0),MATCH(orders!L$1,products!$A$1:$G$1,0))</f>
        <v>3.375</v>
      </c>
      <c r="M18" s="6">
        <f t="shared" si="0"/>
        <v>20.25</v>
      </c>
      <c r="N18" t="str">
        <f t="shared" si="1"/>
        <v>Arabica</v>
      </c>
      <c r="O18" t="str">
        <f t="shared" si="2"/>
        <v>Medium</v>
      </c>
      <c r="P18" t="str">
        <f>_xlfn.XLOOKUP(OrdersTable[[#This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cm="1">
        <f t="array" ref="G19">IF(_xlfn.XLOOKUP(C19,customers!A18:$A$1001,customers!C18:$C$1001,,0)=0,"",_xlfn.XLOOKUP(C19,customers!A18:$A$1001,customers!C18:$C$1001,,0))</f>
        <v>rbroxuph@jimdo.com</v>
      </c>
      <c r="H19" s="2" t="str" cm="1">
        <f t="array" ref="H19">_xlfn.IFNA(_xlfn.XLOOKUP(C19,customers!A18:$A$1001,customers!G18:$G$1001,,0),"United Kingdom")</f>
        <v>United States</v>
      </c>
      <c r="I19" t="str">
        <f>INDEX(products!$A$1:$G$49,MATCH($D19,products!$A$1:$A$49,0),MATCH(orders!I$1,products!$A$1:$G$1,0))</f>
        <v>Ara</v>
      </c>
      <c r="J19" t="str">
        <f>INDEX(products!$A$1:$G$49,MATCH($D19,products!$A$1:$A$49,0),MATCH(orders!J$1,products!$A$1:$G$1,0))</f>
        <v>L</v>
      </c>
      <c r="K19" s="5">
        <f>INDEX(products!$A$1:$G$49,MATCH($D19,products!$A$1:$A$49,0),MATCH(orders!K$1,products!$A$1:$G$1,0))</f>
        <v>1</v>
      </c>
      <c r="L19" s="6">
        <f>INDEX(products!$A$1:$G$49,MATCH($D19,products!$A$1:$A$49,0),MATCH(orders!L$1,products!$A$1:$G$1,0))</f>
        <v>12.95</v>
      </c>
      <c r="M19" s="6">
        <f t="shared" si="0"/>
        <v>77.699999999999989</v>
      </c>
      <c r="N19" t="str">
        <f t="shared" si="1"/>
        <v>Arabica</v>
      </c>
      <c r="O19" t="str">
        <f t="shared" si="2"/>
        <v>Light</v>
      </c>
      <c r="P19" t="str">
        <f>_xlfn.XLOOKUP(OrdersTable[[#This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cm="1">
        <f t="array" ref="G20">IF(_xlfn.XLOOKUP(C20,customers!A19:$A$1001,customers!C19:$C$1001,,0)=0,"",_xlfn.XLOOKUP(C20,customers!A19:$A$1001,customers!C19:$C$1001,,0))</f>
        <v>predfordi@ow.ly</v>
      </c>
      <c r="H20" s="2" t="str" cm="1">
        <f t="array" ref="H20">_xlfn.IFNA(_xlfn.XLOOKUP(C20,customers!A19:$A$1001,customers!G19:$G$1001,,0),"United Kingdom")</f>
        <v>Ireland</v>
      </c>
      <c r="I20" t="str">
        <f>INDEX(products!$A$1:$G$49,MATCH($D20,products!$A$1:$A$49,0),MATCH(orders!I$1,products!$A$1:$G$1,0))</f>
        <v>Rob</v>
      </c>
      <c r="J20" t="str">
        <f>INDEX(products!$A$1:$G$49,MATCH($D20,products!$A$1:$A$49,0),MATCH(orders!J$1,products!$A$1:$G$1,0))</f>
        <v>D</v>
      </c>
      <c r="K20" s="5">
        <f>INDEX(products!$A$1:$G$49,MATCH($D20,products!$A$1:$A$49,0),MATCH(orders!K$1,products!$A$1:$G$1,0))</f>
        <v>2.5</v>
      </c>
      <c r="L20" s="6">
        <f>INDEX(products!$A$1:$G$49,MATCH($D20,products!$A$1:$A$49,0),MATCH(orders!L$1,products!$A$1:$G$1,0))</f>
        <v>20.584999999999997</v>
      </c>
      <c r="M20" s="6">
        <f t="shared" si="0"/>
        <v>82.339999999999989</v>
      </c>
      <c r="N20" t="str">
        <f t="shared" si="1"/>
        <v>Robusta</v>
      </c>
      <c r="O20" t="str">
        <f t="shared" si="2"/>
        <v>Dark</v>
      </c>
      <c r="P20" t="str">
        <f>_xlfn.XLOOKUP(OrdersTable[[#This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cm="1">
        <f t="array" ref="G21">IF(_xlfn.XLOOKUP(C21,customers!A20:$A$1001,customers!C20:$C$1001,,0)=0,"",_xlfn.XLOOKUP(C21,customers!A20:$A$1001,customers!C20:$C$1001,,0))</f>
        <v>acorradinoj@harvard.edu</v>
      </c>
      <c r="H21" s="2" t="str" cm="1">
        <f t="array" ref="H21">_xlfn.IFNA(_xlfn.XLOOKUP(C21,customers!A20:$A$1001,customers!G20:$G$1001,,0),"United Kingdom")</f>
        <v>United States</v>
      </c>
      <c r="I21" t="str">
        <f>INDEX(products!$A$1:$G$49,MATCH($D21,products!$A$1:$A$49,0),MATCH(orders!I$1,products!$A$1:$G$1,0))</f>
        <v>Ara</v>
      </c>
      <c r="J21" t="str">
        <f>INDEX(products!$A$1:$G$49,MATCH($D21,products!$A$1:$A$49,0),MATCH(orders!J$1,products!$A$1:$G$1,0))</f>
        <v>M</v>
      </c>
      <c r="K21" s="5">
        <f>INDEX(products!$A$1:$G$49,MATCH($D21,products!$A$1:$A$49,0),MATCH(orders!K$1,products!$A$1:$G$1,0))</f>
        <v>0.2</v>
      </c>
      <c r="L21" s="6">
        <f>INDEX(products!$A$1:$G$49,MATCH($D21,products!$A$1:$A$49,0),MATCH(orders!L$1,products!$A$1:$G$1,0))</f>
        <v>3.375</v>
      </c>
      <c r="M21" s="6">
        <f t="shared" si="0"/>
        <v>16.875</v>
      </c>
      <c r="N21" t="str">
        <f t="shared" si="1"/>
        <v>Arabica</v>
      </c>
      <c r="O21" t="str">
        <f t="shared" si="2"/>
        <v>Medium</v>
      </c>
      <c r="P21" t="str">
        <f>_xlfn.XLOOKUP(OrdersTable[[#This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cm="1">
        <f t="array" ref="G22">IF(_xlfn.XLOOKUP(C22,customers!A21:$A$1001,customers!C21:$C$1001,,0)=0,"",_xlfn.XLOOKUP(C22,customers!A21:$A$1001,customers!C21:$C$1001,,0))</f>
        <v>acorradinoj@harvard.edu</v>
      </c>
      <c r="H22" s="2" t="str" cm="1">
        <f t="array" ref="H22">_xlfn.IFNA(_xlfn.XLOOKUP(C22,customers!A21:$A$1001,customers!G21:$G$1001,,0),"United Kingdom")</f>
        <v>United States</v>
      </c>
      <c r="I22" t="str">
        <f>INDEX(products!$A$1:$G$49,MATCH($D22,products!$A$1:$A$49,0),MATCH(orders!I$1,products!$A$1:$G$1,0))</f>
        <v>Exc</v>
      </c>
      <c r="J22" t="str">
        <f>INDEX(products!$A$1:$G$49,MATCH($D22,products!$A$1:$A$49,0),MATCH(orders!J$1,products!$A$1:$G$1,0))</f>
        <v>D</v>
      </c>
      <c r="K22" s="5">
        <f>INDEX(products!$A$1:$G$49,MATCH($D22,products!$A$1:$A$49,0),MATCH(orders!K$1,products!$A$1:$G$1,0))</f>
        <v>0.2</v>
      </c>
      <c r="L22" s="6">
        <f>INDEX(products!$A$1:$G$49,MATCH($D22,products!$A$1:$A$49,0),MATCH(orders!L$1,products!$A$1:$G$1,0))</f>
        <v>3.645</v>
      </c>
      <c r="M22" s="6">
        <f t="shared" si="0"/>
        <v>14.58</v>
      </c>
      <c r="N22" t="str">
        <f t="shared" si="1"/>
        <v>Excelsa</v>
      </c>
      <c r="O22" t="str">
        <f t="shared" si="2"/>
        <v>Dark</v>
      </c>
      <c r="P22" t="str">
        <f>_xlfn.XLOOKUP(OrdersTable[[#This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cm="1">
        <f t="array" ref="G23">IF(_xlfn.XLOOKUP(C23,customers!A22:$A$1001,customers!C22:$C$1001,,0)=0,"",_xlfn.XLOOKUP(C23,customers!A22:$A$1001,customers!C22:$C$1001,,0))</f>
        <v>adavidowskyl@netvibes.com</v>
      </c>
      <c r="H23" s="2" t="str" cm="1">
        <f t="array" ref="H23">_xlfn.IFNA(_xlfn.XLOOKUP(C23,customers!A22:$A$1001,customers!G22:$G$1001,,0),"United Kingdom")</f>
        <v>United States</v>
      </c>
      <c r="I23" t="str">
        <f>INDEX(products!$A$1:$G$49,MATCH($D23,products!$A$1:$A$49,0),MATCH(orders!I$1,products!$A$1:$G$1,0))</f>
        <v>Ara</v>
      </c>
      <c r="J23" t="str">
        <f>INDEX(products!$A$1:$G$49,MATCH($D23,products!$A$1:$A$49,0),MATCH(orders!J$1,products!$A$1:$G$1,0))</f>
        <v>D</v>
      </c>
      <c r="K23" s="5">
        <f>INDEX(products!$A$1:$G$49,MATCH($D23,products!$A$1:$A$49,0),MATCH(orders!K$1,products!$A$1:$G$1,0))</f>
        <v>0.2</v>
      </c>
      <c r="L23" s="6">
        <f>INDEX(products!$A$1:$G$49,MATCH($D23,products!$A$1:$A$49,0),MATCH(orders!L$1,products!$A$1:$G$1,0))</f>
        <v>2.9849999999999999</v>
      </c>
      <c r="M23" s="6">
        <f t="shared" si="0"/>
        <v>17.91</v>
      </c>
      <c r="N23" t="str">
        <f t="shared" si="1"/>
        <v>Arabica</v>
      </c>
      <c r="O23" t="str">
        <f t="shared" si="2"/>
        <v>Dark</v>
      </c>
      <c r="P23" t="str">
        <f>_xlfn.XLOOKUP(OrdersTable[[#This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cm="1">
        <f t="array" ref="G24">IF(_xlfn.XLOOKUP(C24,customers!A23:$A$1001,customers!C23:$C$1001,,0)=0,"",_xlfn.XLOOKUP(C24,customers!A23:$A$1001,customers!C23:$C$1001,,0))</f>
        <v>aantukm@kickstarter.com</v>
      </c>
      <c r="H24" s="2" t="str" cm="1">
        <f t="array" ref="H24">_xlfn.IFNA(_xlfn.XLOOKUP(C24,customers!A23:$A$1001,customers!G23:$G$1001,,0),"United Kingdom")</f>
        <v>United States</v>
      </c>
      <c r="I24" t="str">
        <f>INDEX(products!$A$1:$G$49,MATCH($D24,products!$A$1:$A$49,0),MATCH(orders!I$1,products!$A$1:$G$1,0))</f>
        <v>Rob</v>
      </c>
      <c r="J24" t="str">
        <f>INDEX(products!$A$1:$G$49,MATCH($D24,products!$A$1:$A$49,0),MATCH(orders!J$1,products!$A$1:$G$1,0))</f>
        <v>M</v>
      </c>
      <c r="K24" s="5">
        <f>INDEX(products!$A$1:$G$49,MATCH($D24,products!$A$1:$A$49,0),MATCH(orders!K$1,products!$A$1:$G$1,0))</f>
        <v>2.5</v>
      </c>
      <c r="L24" s="6">
        <f>INDEX(products!$A$1:$G$49,MATCH($D24,products!$A$1:$A$49,0),MATCH(orders!L$1,products!$A$1:$G$1,0))</f>
        <v>22.884999999999998</v>
      </c>
      <c r="M24" s="6">
        <f t="shared" si="0"/>
        <v>91.539999999999992</v>
      </c>
      <c r="N24" t="str">
        <f t="shared" si="1"/>
        <v>Robusta</v>
      </c>
      <c r="O24" t="str">
        <f t="shared" si="2"/>
        <v>Medium</v>
      </c>
      <c r="P24" t="str">
        <f>_xlfn.XLOOKUP(OrdersTable[[#This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cm="1">
        <f t="array" ref="G25">IF(_xlfn.XLOOKUP(C25,customers!A24:$A$1001,customers!C24:$C$1001,,0)=0,"",_xlfn.XLOOKUP(C25,customers!A24:$A$1001,customers!C24:$C$1001,,0))</f>
        <v>ikleinertn@timesonline.co.uk</v>
      </c>
      <c r="H25" s="2" t="str" cm="1">
        <f t="array" ref="H25">_xlfn.IFNA(_xlfn.XLOOKUP(C25,customers!A24:$A$1001,customers!G24:$G$1001,,0),"United Kingdom")</f>
        <v>United States</v>
      </c>
      <c r="I25" t="str">
        <f>INDEX(products!$A$1:$G$49,MATCH($D25,products!$A$1:$A$49,0),MATCH(orders!I$1,products!$A$1:$G$1,0))</f>
        <v>Ara</v>
      </c>
      <c r="J25" t="str">
        <f>INDEX(products!$A$1:$G$49,MATCH($D25,products!$A$1:$A$49,0),MATCH(orders!J$1,products!$A$1:$G$1,0))</f>
        <v>D</v>
      </c>
      <c r="K25" s="5">
        <f>INDEX(products!$A$1:$G$49,MATCH($D25,products!$A$1:$A$49,0),MATCH(orders!K$1,products!$A$1:$G$1,0))</f>
        <v>0.2</v>
      </c>
      <c r="L25" s="6">
        <f>INDEX(products!$A$1:$G$49,MATCH($D25,products!$A$1:$A$49,0),MATCH(orders!L$1,products!$A$1:$G$1,0))</f>
        <v>2.9849999999999999</v>
      </c>
      <c r="M25" s="6">
        <f t="shared" si="0"/>
        <v>11.94</v>
      </c>
      <c r="N25" t="str">
        <f t="shared" si="1"/>
        <v>Arabica</v>
      </c>
      <c r="O25" t="str">
        <f t="shared" si="2"/>
        <v>Dark</v>
      </c>
      <c r="P25" t="str">
        <f>_xlfn.XLOOKUP(OrdersTable[[#This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cm="1">
        <f t="array" ref="G26">IF(_xlfn.XLOOKUP(C26,customers!A25:$A$1001,customers!C25:$C$1001,,0)=0,"",_xlfn.XLOOKUP(C26,customers!A25:$A$1001,customers!C25:$C$1001,,0))</f>
        <v>cblofeldo@amazon.co.uk</v>
      </c>
      <c r="H26" s="2" t="str" cm="1">
        <f t="array" ref="H26">_xlfn.IFNA(_xlfn.XLOOKUP(C26,customers!A25:$A$1001,customers!G25:$G$1001,,0),"United Kingdom")</f>
        <v>United States</v>
      </c>
      <c r="I26" t="str">
        <f>INDEX(products!$A$1:$G$49,MATCH($D26,products!$A$1:$A$49,0),MATCH(orders!I$1,products!$A$1:$G$1,0))</f>
        <v>Ara</v>
      </c>
      <c r="J26" t="str">
        <f>INDEX(products!$A$1:$G$49,MATCH($D26,products!$A$1:$A$49,0),MATCH(orders!J$1,products!$A$1:$G$1,0))</f>
        <v>M</v>
      </c>
      <c r="K26" s="5">
        <f>INDEX(products!$A$1:$G$49,MATCH($D26,products!$A$1:$A$49,0),MATCH(orders!K$1,products!$A$1:$G$1,0))</f>
        <v>1</v>
      </c>
      <c r="L26" s="6">
        <f>INDEX(products!$A$1:$G$49,MATCH($D26,products!$A$1:$A$49,0),MATCH(orders!L$1,products!$A$1:$G$1,0))</f>
        <v>11.25</v>
      </c>
      <c r="M26" s="6">
        <f t="shared" si="0"/>
        <v>11.25</v>
      </c>
      <c r="N26" t="str">
        <f t="shared" si="1"/>
        <v>Arabica</v>
      </c>
      <c r="O26" t="str">
        <f t="shared" si="2"/>
        <v>Medium</v>
      </c>
      <c r="P26" t="str">
        <f>_xlfn.XLOOKUP(OrdersTable[[#This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cm="1">
        <f t="array" ref="G27">IF(_xlfn.XLOOKUP(C27,customers!A26:$A$1001,customers!C26:$C$1001,,0)=0,"",_xlfn.XLOOKUP(C27,customers!A26:$A$1001,customers!C26:$C$1001,,0))</f>
        <v/>
      </c>
      <c r="H27" s="2" t="str" cm="1">
        <f t="array" ref="H27">_xlfn.IFNA(_xlfn.XLOOKUP(C27,customers!A26:$A$1001,customers!G26:$G$1001,,0),"United Kingdom")</f>
        <v>United States</v>
      </c>
      <c r="I27" t="str">
        <f>INDEX(products!$A$1:$G$49,MATCH($D27,products!$A$1:$A$49,0),MATCH(orders!I$1,products!$A$1:$G$1,0))</f>
        <v>Exc</v>
      </c>
      <c r="J27" t="str">
        <f>INDEX(products!$A$1:$G$49,MATCH($D27,products!$A$1:$A$49,0),MATCH(orders!J$1,products!$A$1:$G$1,0))</f>
        <v>M</v>
      </c>
      <c r="K27" s="5">
        <f>INDEX(products!$A$1:$G$49,MATCH($D27,products!$A$1:$A$49,0),MATCH(orders!K$1,products!$A$1:$G$1,0))</f>
        <v>0.2</v>
      </c>
      <c r="L27" s="6">
        <f>INDEX(products!$A$1:$G$49,MATCH($D27,products!$A$1:$A$49,0),MATCH(orders!L$1,products!$A$1:$G$1,0))</f>
        <v>4.125</v>
      </c>
      <c r="M27" s="6">
        <f t="shared" si="0"/>
        <v>12.375</v>
      </c>
      <c r="N27" t="str">
        <f t="shared" si="1"/>
        <v>Excelsa</v>
      </c>
      <c r="O27" t="str">
        <f t="shared" si="2"/>
        <v>Medium</v>
      </c>
      <c r="P27" t="str">
        <f>_xlfn.XLOOKUP(OrdersTable[[#This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cm="1">
        <f t="array" ref="G28">IF(_xlfn.XLOOKUP(C28,customers!A27:$A$1001,customers!C27:$C$1001,,0)=0,"",_xlfn.XLOOKUP(C28,customers!A27:$A$1001,customers!C27:$C$1001,,0))</f>
        <v>sshalesq@umich.edu</v>
      </c>
      <c r="H28" s="2" t="str" cm="1">
        <f t="array" ref="H28">_xlfn.IFNA(_xlfn.XLOOKUP(C28,customers!A27:$A$1001,customers!G27:$G$1001,,0),"United Kingdom")</f>
        <v>United States</v>
      </c>
      <c r="I28" t="str">
        <f>INDEX(products!$A$1:$G$49,MATCH($D28,products!$A$1:$A$49,0),MATCH(orders!I$1,products!$A$1:$G$1,0))</f>
        <v>Ara</v>
      </c>
      <c r="J28" t="str">
        <f>INDEX(products!$A$1:$G$49,MATCH($D28,products!$A$1:$A$49,0),MATCH(orders!J$1,products!$A$1:$G$1,0))</f>
        <v>M</v>
      </c>
      <c r="K28" s="5">
        <f>INDEX(products!$A$1:$G$49,MATCH($D28,products!$A$1:$A$49,0),MATCH(orders!K$1,products!$A$1:$G$1,0))</f>
        <v>0.5</v>
      </c>
      <c r="L28" s="6">
        <f>INDEX(products!$A$1:$G$49,MATCH($D28,products!$A$1:$A$49,0),MATCH(orders!L$1,products!$A$1:$G$1,0))</f>
        <v>6.75</v>
      </c>
      <c r="M28" s="6">
        <f t="shared" si="0"/>
        <v>27</v>
      </c>
      <c r="N28" t="str">
        <f t="shared" si="1"/>
        <v>Arabica</v>
      </c>
      <c r="O28" t="str">
        <f t="shared" si="2"/>
        <v>Medium</v>
      </c>
      <c r="P28" t="str">
        <f>_xlfn.XLOOKUP(OrdersTable[[#This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cm="1">
        <f t="array" ref="G29">IF(_xlfn.XLOOKUP(C29,customers!A28:$A$1001,customers!C28:$C$1001,,0)=0,"",_xlfn.XLOOKUP(C29,customers!A28:$A$1001,customers!C28:$C$1001,,0))</f>
        <v>vdanneilr@mtv.com</v>
      </c>
      <c r="H29" s="2" t="str" cm="1">
        <f t="array" ref="H29">_xlfn.IFNA(_xlfn.XLOOKUP(C29,customers!A28:$A$1001,customers!G28:$G$1001,,0),"United Kingdom")</f>
        <v>Ireland</v>
      </c>
      <c r="I29" t="str">
        <f>INDEX(products!$A$1:$G$49,MATCH($D29,products!$A$1:$A$49,0),MATCH(orders!I$1,products!$A$1:$G$1,0))</f>
        <v>Ara</v>
      </c>
      <c r="J29" t="str">
        <f>INDEX(products!$A$1:$G$49,MATCH($D29,products!$A$1:$A$49,0),MATCH(orders!J$1,products!$A$1:$G$1,0))</f>
        <v>M</v>
      </c>
      <c r="K29" s="5">
        <f>INDEX(products!$A$1:$G$49,MATCH($D29,products!$A$1:$A$49,0),MATCH(orders!K$1,products!$A$1:$G$1,0))</f>
        <v>0.2</v>
      </c>
      <c r="L29" s="6">
        <f>INDEX(products!$A$1:$G$49,MATCH($D29,products!$A$1:$A$49,0),MATCH(orders!L$1,products!$A$1:$G$1,0))</f>
        <v>3.375</v>
      </c>
      <c r="M29" s="6">
        <f t="shared" si="0"/>
        <v>16.875</v>
      </c>
      <c r="N29" t="str">
        <f t="shared" si="1"/>
        <v>Arabica</v>
      </c>
      <c r="O29" t="str">
        <f t="shared" si="2"/>
        <v>Medium</v>
      </c>
      <c r="P29" t="str">
        <f>_xlfn.XLOOKUP(OrdersTable[[#This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cm="1">
        <f t="array" ref="G30">IF(_xlfn.XLOOKUP(C30,customers!A29:$A$1001,customers!C29:$C$1001,,0)=0,"",_xlfn.XLOOKUP(C30,customers!A29:$A$1001,customers!C29:$C$1001,,0))</f>
        <v>tnewburys@usda.gov</v>
      </c>
      <c r="H30" s="2" t="str" cm="1">
        <f t="array" ref="H30">_xlfn.IFNA(_xlfn.XLOOKUP(C30,customers!A29:$A$1001,customers!G29:$G$1001,,0),"United Kingdom")</f>
        <v>Ireland</v>
      </c>
      <c r="I30" t="str">
        <f>INDEX(products!$A$1:$G$49,MATCH($D30,products!$A$1:$A$49,0),MATCH(orders!I$1,products!$A$1:$G$1,0))</f>
        <v>Ara</v>
      </c>
      <c r="J30" t="str">
        <f>INDEX(products!$A$1:$G$49,MATCH($D30,products!$A$1:$A$49,0),MATCH(orders!J$1,products!$A$1:$G$1,0))</f>
        <v>D</v>
      </c>
      <c r="K30" s="5">
        <f>INDEX(products!$A$1:$G$49,MATCH($D30,products!$A$1:$A$49,0),MATCH(orders!K$1,products!$A$1:$G$1,0))</f>
        <v>0.5</v>
      </c>
      <c r="L30" s="6">
        <f>INDEX(products!$A$1:$G$49,MATCH($D30,products!$A$1:$A$49,0),MATCH(orders!L$1,products!$A$1:$G$1,0))</f>
        <v>5.97</v>
      </c>
      <c r="M30" s="6">
        <f t="shared" si="0"/>
        <v>17.91</v>
      </c>
      <c r="N30" t="str">
        <f t="shared" si="1"/>
        <v>Arabica</v>
      </c>
      <c r="O30" t="str">
        <f t="shared" si="2"/>
        <v>Dark</v>
      </c>
      <c r="P30" t="str">
        <f>_xlfn.XLOOKUP(OrdersTable[[#This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cm="1">
        <f t="array" ref="G31">IF(_xlfn.XLOOKUP(C31,customers!A30:$A$1001,customers!C30:$C$1001,,0)=0,"",_xlfn.XLOOKUP(C31,customers!A30:$A$1001,customers!C30:$C$1001,,0))</f>
        <v>mcalcuttt@baidu.com</v>
      </c>
      <c r="H31" s="2" t="str" cm="1">
        <f t="array" ref="H31">_xlfn.IFNA(_xlfn.XLOOKUP(C31,customers!A30:$A$1001,customers!G30:$G$1001,,0),"United Kingdom")</f>
        <v>Ireland</v>
      </c>
      <c r="I31" t="str">
        <f>INDEX(products!$A$1:$G$49,MATCH($D31,products!$A$1:$A$49,0),MATCH(orders!I$1,products!$A$1:$G$1,0))</f>
        <v>Ara</v>
      </c>
      <c r="J31" t="str">
        <f>INDEX(products!$A$1:$G$49,MATCH($D31,products!$A$1:$A$49,0),MATCH(orders!J$1,products!$A$1:$G$1,0))</f>
        <v>D</v>
      </c>
      <c r="K31" s="5">
        <f>INDEX(products!$A$1:$G$49,MATCH($D31,products!$A$1:$A$49,0),MATCH(orders!K$1,products!$A$1:$G$1,0))</f>
        <v>1</v>
      </c>
      <c r="L31" s="6">
        <f>INDEX(products!$A$1:$G$49,MATCH($D31,products!$A$1:$A$49,0),MATCH(orders!L$1,products!$A$1:$G$1,0))</f>
        <v>9.9499999999999993</v>
      </c>
      <c r="M31" s="6">
        <f t="shared" si="0"/>
        <v>39.799999999999997</v>
      </c>
      <c r="N31" t="str">
        <f t="shared" si="1"/>
        <v>Arabica</v>
      </c>
      <c r="O31" t="str">
        <f t="shared" si="2"/>
        <v>Dark</v>
      </c>
      <c r="P31" t="str">
        <f>_xlfn.XLOOKUP(OrdersTable[[#This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cm="1">
        <f t="array" ref="G32">IF(_xlfn.XLOOKUP(C32,customers!A31:$A$1001,customers!C31:$C$1001,,0)=0,"",_xlfn.XLOOKUP(C32,customers!A31:$A$1001,customers!C31:$C$1001,,0))</f>
        <v/>
      </c>
      <c r="H32" s="2" t="str" cm="1">
        <f t="array" ref="H32">_xlfn.IFNA(_xlfn.XLOOKUP(C32,customers!A31:$A$1001,customers!G31:$G$1001,,0),"United Kingdom")</f>
        <v>United States</v>
      </c>
      <c r="I32" t="str">
        <f>INDEX(products!$A$1:$G$49,MATCH($D32,products!$A$1:$A$49,0),MATCH(orders!I$1,products!$A$1:$G$1,0))</f>
        <v>Lib</v>
      </c>
      <c r="J32" t="str">
        <f>INDEX(products!$A$1:$G$49,MATCH($D32,products!$A$1:$A$49,0),MATCH(orders!J$1,products!$A$1:$G$1,0))</f>
        <v>M</v>
      </c>
      <c r="K32" s="5">
        <f>INDEX(products!$A$1:$G$49,MATCH($D32,products!$A$1:$A$49,0),MATCH(orders!K$1,products!$A$1:$G$1,0))</f>
        <v>0.2</v>
      </c>
      <c r="L32" s="6">
        <f>INDEX(products!$A$1:$G$49,MATCH($D32,products!$A$1:$A$49,0),MATCH(orders!L$1,products!$A$1:$G$1,0))</f>
        <v>4.3650000000000002</v>
      </c>
      <c r="M32" s="6">
        <f t="shared" si="0"/>
        <v>21.825000000000003</v>
      </c>
      <c r="N32" t="str">
        <f t="shared" si="1"/>
        <v>Liberica</v>
      </c>
      <c r="O32" t="str">
        <f t="shared" si="2"/>
        <v>Medium</v>
      </c>
      <c r="P32" t="str">
        <f>_xlfn.XLOOKUP(OrdersTable[[#This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cm="1">
        <f t="array" ref="G33">IF(_xlfn.XLOOKUP(C33,customers!A32:$A$1001,customers!C32:$C$1001,,0)=0,"",_xlfn.XLOOKUP(C33,customers!A32:$A$1001,customers!C32:$C$1001,,0))</f>
        <v/>
      </c>
      <c r="H33" s="2" t="str" cm="1">
        <f t="array" ref="H33">_xlfn.IFNA(_xlfn.XLOOKUP(C33,customers!A32:$A$1001,customers!G32:$G$1001,,0),"United Kingdom")</f>
        <v>United States</v>
      </c>
      <c r="I33" t="str">
        <f>INDEX(products!$A$1:$G$49,MATCH($D33,products!$A$1:$A$49,0),MATCH(orders!I$1,products!$A$1:$G$1,0))</f>
        <v>Ara</v>
      </c>
      <c r="J33" t="str">
        <f>INDEX(products!$A$1:$G$49,MATCH($D33,products!$A$1:$A$49,0),MATCH(orders!J$1,products!$A$1:$G$1,0))</f>
        <v>D</v>
      </c>
      <c r="K33" s="5">
        <f>INDEX(products!$A$1:$G$49,MATCH($D33,products!$A$1:$A$49,0),MATCH(orders!K$1,products!$A$1:$G$1,0))</f>
        <v>0.5</v>
      </c>
      <c r="L33" s="6">
        <f>INDEX(products!$A$1:$G$49,MATCH($D33,products!$A$1:$A$49,0),MATCH(orders!L$1,products!$A$1:$G$1,0))</f>
        <v>5.97</v>
      </c>
      <c r="M33" s="6">
        <f t="shared" si="0"/>
        <v>35.82</v>
      </c>
      <c r="N33" t="str">
        <f t="shared" si="1"/>
        <v>Arabica</v>
      </c>
      <c r="O33" t="str">
        <f t="shared" si="2"/>
        <v>Dark</v>
      </c>
      <c r="P33" t="str">
        <f>_xlfn.XLOOKUP(OrdersTable[[#This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e" cm="1">
        <f t="array" ref="G34">IF(_xlfn.XLOOKUP(C34,customers!A33:$A$1001,customers!C33:$C$1001,,0)=0,"",_xlfn.XLOOKUP(C34,customers!A33:$A$1001,customers!C33:$C$1001,,0))</f>
        <v>#N/A</v>
      </c>
      <c r="H34" s="2" t="str" cm="1">
        <f t="array" ref="H34">_xlfn.IFNA(_xlfn.XLOOKUP(C34,customers!A33:$A$1001,customers!G33:$G$1001,,0),"United Kingdom")</f>
        <v>United Kingdom</v>
      </c>
      <c r="I34" t="str">
        <f>INDEX(products!$A$1:$G$49,MATCH($D34,products!$A$1:$A$49,0),MATCH(orders!I$1,products!$A$1:$G$1,0))</f>
        <v>Lib</v>
      </c>
      <c r="J34" t="str">
        <f>INDEX(products!$A$1:$G$49,MATCH($D34,products!$A$1:$A$49,0),MATCH(orders!J$1,products!$A$1:$G$1,0))</f>
        <v>M</v>
      </c>
      <c r="K34" s="5">
        <f>INDEX(products!$A$1:$G$49,MATCH($D34,products!$A$1:$A$49,0),MATCH(orders!K$1,products!$A$1:$G$1,0))</f>
        <v>0.5</v>
      </c>
      <c r="L34" s="6">
        <f>INDEX(products!$A$1:$G$49,MATCH($D34,products!$A$1:$A$49,0),MATCH(orders!L$1,products!$A$1:$G$1,0))</f>
        <v>8.73</v>
      </c>
      <c r="M34" s="6">
        <f t="shared" si="0"/>
        <v>52.38</v>
      </c>
      <c r="N34" t="str">
        <f t="shared" si="1"/>
        <v>Liberica</v>
      </c>
      <c r="O34" t="str">
        <f t="shared" si="2"/>
        <v>Medium</v>
      </c>
      <c r="P34" t="str">
        <f>_xlfn.XLOOKUP(OrdersTable[[#This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cm="1">
        <f t="array" ref="G35">IF(_xlfn.XLOOKUP(C35,customers!A34:$A$1001,customers!C34:$C$1001,,0)=0,"",_xlfn.XLOOKUP(C35,customers!A34:$A$1001,customers!C34:$C$1001,,0))</f>
        <v>ggatheralx@123-reg.co.uk</v>
      </c>
      <c r="H35" s="2" t="str" cm="1">
        <f t="array" ref="H35">_xlfn.IFNA(_xlfn.XLOOKUP(C35,customers!A34:$A$1001,customers!G34:$G$1001,,0),"United Kingdom")</f>
        <v>United States</v>
      </c>
      <c r="I35" t="str">
        <f>INDEX(products!$A$1:$G$49,MATCH($D35,products!$A$1:$A$49,0),MATCH(orders!I$1,products!$A$1:$G$1,0))</f>
        <v>Lib</v>
      </c>
      <c r="J35" t="str">
        <f>INDEX(products!$A$1:$G$49,MATCH($D35,products!$A$1:$A$49,0),MATCH(orders!J$1,products!$A$1:$G$1,0))</f>
        <v>L</v>
      </c>
      <c r="K35" s="5">
        <f>INDEX(products!$A$1:$G$49,MATCH($D35,products!$A$1:$A$49,0),MATCH(orders!K$1,products!$A$1:$G$1,0))</f>
        <v>0.2</v>
      </c>
      <c r="L35" s="6">
        <f>INDEX(products!$A$1:$G$49,MATCH($D35,products!$A$1:$A$49,0),MATCH(orders!L$1,products!$A$1:$G$1,0))</f>
        <v>4.7549999999999999</v>
      </c>
      <c r="M35" s="6">
        <f t="shared" si="0"/>
        <v>23.774999999999999</v>
      </c>
      <c r="N35" t="str">
        <f t="shared" si="1"/>
        <v>Liberica</v>
      </c>
      <c r="O35" t="str">
        <f t="shared" si="2"/>
        <v>Light</v>
      </c>
      <c r="P35" t="str">
        <f>_xlfn.XLOOKUP(OrdersTable[[#This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cm="1">
        <f t="array" ref="G36">IF(_xlfn.XLOOKUP(C36,customers!A35:$A$1001,customers!C35:$C$1001,,0)=0,"",_xlfn.XLOOKUP(C36,customers!A35:$A$1001,customers!C35:$C$1001,,0))</f>
        <v>uwelberryy@ebay.co.uk</v>
      </c>
      <c r="H36" s="2" t="str" cm="1">
        <f t="array" ref="H36">_xlfn.IFNA(_xlfn.XLOOKUP(C36,customers!A35:$A$1001,customers!G35:$G$1001,,0),"United Kingdom")</f>
        <v>United Kingdom</v>
      </c>
      <c r="I36" t="str">
        <f>INDEX(products!$A$1:$G$49,MATCH($D36,products!$A$1:$A$49,0),MATCH(orders!I$1,products!$A$1:$G$1,0))</f>
        <v>Lib</v>
      </c>
      <c r="J36" t="str">
        <f>INDEX(products!$A$1:$G$49,MATCH($D36,products!$A$1:$A$49,0),MATCH(orders!J$1,products!$A$1:$G$1,0))</f>
        <v>L</v>
      </c>
      <c r="K36" s="5">
        <f>INDEX(products!$A$1:$G$49,MATCH($D36,products!$A$1:$A$49,0),MATCH(orders!K$1,products!$A$1:$G$1,0))</f>
        <v>0.5</v>
      </c>
      <c r="L36" s="6">
        <f>INDEX(products!$A$1:$G$49,MATCH($D36,products!$A$1:$A$49,0),MATCH(orders!L$1,products!$A$1:$G$1,0))</f>
        <v>9.51</v>
      </c>
      <c r="M36" s="6">
        <f t="shared" si="0"/>
        <v>57.06</v>
      </c>
      <c r="N36" t="str">
        <f t="shared" si="1"/>
        <v>Liberica</v>
      </c>
      <c r="O36" t="str">
        <f t="shared" si="2"/>
        <v>Light</v>
      </c>
      <c r="P36" t="str">
        <f>_xlfn.XLOOKUP(OrdersTable[[#This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cm="1">
        <f t="array" ref="G37">IF(_xlfn.XLOOKUP(C37,customers!A36:$A$1001,customers!C36:$C$1001,,0)=0,"",_xlfn.XLOOKUP(C37,customers!A36:$A$1001,customers!C36:$C$1001,,0))</f>
        <v>feilhartz@who.int</v>
      </c>
      <c r="H37" s="2" t="str" cm="1">
        <f t="array" ref="H37">_xlfn.IFNA(_xlfn.XLOOKUP(C37,customers!A36:$A$1001,customers!G36:$G$1001,,0),"United Kingdom")</f>
        <v>United States</v>
      </c>
      <c r="I37" t="str">
        <f>INDEX(products!$A$1:$G$49,MATCH($D37,products!$A$1:$A$49,0),MATCH(orders!I$1,products!$A$1:$G$1,0))</f>
        <v>Ara</v>
      </c>
      <c r="J37" t="str">
        <f>INDEX(products!$A$1:$G$49,MATCH($D37,products!$A$1:$A$49,0),MATCH(orders!J$1,products!$A$1:$G$1,0))</f>
        <v>D</v>
      </c>
      <c r="K37" s="5">
        <f>INDEX(products!$A$1:$G$49,MATCH($D37,products!$A$1:$A$49,0),MATCH(orders!K$1,products!$A$1:$G$1,0))</f>
        <v>0.5</v>
      </c>
      <c r="L37" s="6">
        <f>INDEX(products!$A$1:$G$49,MATCH($D37,products!$A$1:$A$49,0),MATCH(orders!L$1,products!$A$1:$G$1,0))</f>
        <v>5.97</v>
      </c>
      <c r="M37" s="6">
        <f t="shared" si="0"/>
        <v>35.82</v>
      </c>
      <c r="N37" t="str">
        <f t="shared" si="1"/>
        <v>Arabica</v>
      </c>
      <c r="O37" t="str">
        <f t="shared" si="2"/>
        <v>Dark</v>
      </c>
      <c r="P37" t="str">
        <f>_xlfn.XLOOKUP(OrdersTable[[#This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cm="1">
        <f t="array" ref="G38">IF(_xlfn.XLOOKUP(C38,customers!A37:$A$1001,customers!C37:$C$1001,,0)=0,"",_xlfn.XLOOKUP(C38,customers!A37:$A$1001,customers!C37:$C$1001,,0))</f>
        <v>zponting10@altervista.org</v>
      </c>
      <c r="H38" s="2" t="str" cm="1">
        <f t="array" ref="H38">_xlfn.IFNA(_xlfn.XLOOKUP(C38,customers!A37:$A$1001,customers!G37:$G$1001,,0),"United Kingdom")</f>
        <v>United States</v>
      </c>
      <c r="I38" t="str">
        <f>INDEX(products!$A$1:$G$49,MATCH($D38,products!$A$1:$A$49,0),MATCH(orders!I$1,products!$A$1:$G$1,0))</f>
        <v>Lib</v>
      </c>
      <c r="J38" t="str">
        <f>INDEX(products!$A$1:$G$49,MATCH($D38,products!$A$1:$A$49,0),MATCH(orders!J$1,products!$A$1:$G$1,0))</f>
        <v>M</v>
      </c>
      <c r="K38" s="5">
        <f>INDEX(products!$A$1:$G$49,MATCH($D38,products!$A$1:$A$49,0),MATCH(orders!K$1,products!$A$1:$G$1,0))</f>
        <v>0.2</v>
      </c>
      <c r="L38" s="6">
        <f>INDEX(products!$A$1:$G$49,MATCH($D38,products!$A$1:$A$49,0),MATCH(orders!L$1,products!$A$1:$G$1,0))</f>
        <v>4.3650000000000002</v>
      </c>
      <c r="M38" s="6">
        <f t="shared" si="0"/>
        <v>8.73</v>
      </c>
      <c r="N38" t="str">
        <f t="shared" si="1"/>
        <v>Liberica</v>
      </c>
      <c r="O38" t="str">
        <f t="shared" si="2"/>
        <v>Medium</v>
      </c>
      <c r="P38" t="str">
        <f>_xlfn.XLOOKUP(OrdersTable[[#This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cm="1">
        <f t="array" ref="G39">IF(_xlfn.XLOOKUP(C39,customers!A38:$A$1001,customers!C38:$C$1001,,0)=0,"",_xlfn.XLOOKUP(C39,customers!A38:$A$1001,customers!C38:$C$1001,,0))</f>
        <v>sstrase11@booking.com</v>
      </c>
      <c r="H39" s="2" t="str" cm="1">
        <f t="array" ref="H39">_xlfn.IFNA(_xlfn.XLOOKUP(C39,customers!A38:$A$1001,customers!G38:$G$1001,,0),"United Kingdom")</f>
        <v>United States</v>
      </c>
      <c r="I39" t="str">
        <f>INDEX(products!$A$1:$G$49,MATCH($D39,products!$A$1:$A$49,0),MATCH(orders!I$1,products!$A$1:$G$1,0))</f>
        <v>Lib</v>
      </c>
      <c r="J39" t="str">
        <f>INDEX(products!$A$1:$G$49,MATCH($D39,products!$A$1:$A$49,0),MATCH(orders!J$1,products!$A$1:$G$1,0))</f>
        <v>L</v>
      </c>
      <c r="K39" s="5">
        <f>INDEX(products!$A$1:$G$49,MATCH($D39,products!$A$1:$A$49,0),MATCH(orders!K$1,products!$A$1:$G$1,0))</f>
        <v>0.5</v>
      </c>
      <c r="L39" s="6">
        <f>INDEX(products!$A$1:$G$49,MATCH($D39,products!$A$1:$A$49,0),MATCH(orders!L$1,products!$A$1:$G$1,0))</f>
        <v>9.51</v>
      </c>
      <c r="M39" s="6">
        <f t="shared" si="0"/>
        <v>28.53</v>
      </c>
      <c r="N39" t="str">
        <f t="shared" si="1"/>
        <v>Liberica</v>
      </c>
      <c r="O39" t="str">
        <f t="shared" si="2"/>
        <v>Light</v>
      </c>
      <c r="P39" t="str">
        <f>_xlfn.XLOOKUP(OrdersTable[[#This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cm="1">
        <f t="array" ref="G40">IF(_xlfn.XLOOKUP(C40,customers!A39:$A$1001,customers!C39:$C$1001,,0)=0,"",_xlfn.XLOOKUP(C40,customers!A39:$A$1001,customers!C39:$C$1001,,0))</f>
        <v>dde12@unesco.org</v>
      </c>
      <c r="H40" s="2" t="str" cm="1">
        <f t="array" ref="H40">_xlfn.IFNA(_xlfn.XLOOKUP(C40,customers!A39:$A$1001,customers!G39:$G$1001,,0),"United Kingdom")</f>
        <v>United States</v>
      </c>
      <c r="I40" t="str">
        <f>INDEX(products!$A$1:$G$49,MATCH($D40,products!$A$1:$A$49,0),MATCH(orders!I$1,products!$A$1:$G$1,0))</f>
        <v>Rob</v>
      </c>
      <c r="J40" t="str">
        <f>INDEX(products!$A$1:$G$49,MATCH($D40,products!$A$1:$A$49,0),MATCH(orders!J$1,products!$A$1:$G$1,0))</f>
        <v>M</v>
      </c>
      <c r="K40" s="5">
        <f>INDEX(products!$A$1:$G$49,MATCH($D40,products!$A$1:$A$49,0),MATCH(orders!K$1,products!$A$1:$G$1,0))</f>
        <v>2.5</v>
      </c>
      <c r="L40" s="6">
        <f>INDEX(products!$A$1:$G$49,MATCH($D40,products!$A$1:$A$49,0),MATCH(orders!L$1,products!$A$1:$G$1,0))</f>
        <v>22.884999999999998</v>
      </c>
      <c r="M40" s="6">
        <f t="shared" si="0"/>
        <v>114.42499999999998</v>
      </c>
      <c r="N40" t="str">
        <f t="shared" si="1"/>
        <v>Robusta</v>
      </c>
      <c r="O40" t="str">
        <f t="shared" si="2"/>
        <v>Medium</v>
      </c>
      <c r="P40" t="str">
        <f>_xlfn.XLOOKUP(OrdersTable[[#This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cm="1">
        <f t="array" ref="G41">IF(_xlfn.XLOOKUP(C41,customers!A40:$A$1001,customers!C40:$C$1001,,0)=0,"",_xlfn.XLOOKUP(C41,customers!A40:$A$1001,customers!C40:$C$1001,,0))</f>
        <v/>
      </c>
      <c r="H41" s="2" t="str" cm="1">
        <f t="array" ref="H41">_xlfn.IFNA(_xlfn.XLOOKUP(C41,customers!A40:$A$1001,customers!G40:$G$1001,,0),"United Kingdom")</f>
        <v>United States</v>
      </c>
      <c r="I41" t="str">
        <f>INDEX(products!$A$1:$G$49,MATCH($D41,products!$A$1:$A$49,0),MATCH(orders!I$1,products!$A$1:$G$1,0))</f>
        <v>Rob</v>
      </c>
      <c r="J41" t="str">
        <f>INDEX(products!$A$1:$G$49,MATCH($D41,products!$A$1:$A$49,0),MATCH(orders!J$1,products!$A$1:$G$1,0))</f>
        <v>M</v>
      </c>
      <c r="K41" s="5">
        <f>INDEX(products!$A$1:$G$49,MATCH($D41,products!$A$1:$A$49,0),MATCH(orders!K$1,products!$A$1:$G$1,0))</f>
        <v>1</v>
      </c>
      <c r="L41" s="6">
        <f>INDEX(products!$A$1:$G$49,MATCH($D41,products!$A$1:$A$49,0),MATCH(orders!L$1,products!$A$1:$G$1,0))</f>
        <v>9.9499999999999993</v>
      </c>
      <c r="M41" s="6">
        <f t="shared" si="0"/>
        <v>59.699999999999996</v>
      </c>
      <c r="N41" t="str">
        <f t="shared" si="1"/>
        <v>Robusta</v>
      </c>
      <c r="O41" t="str">
        <f t="shared" si="2"/>
        <v>Medium</v>
      </c>
      <c r="P41" t="str">
        <f>_xlfn.XLOOKUP(OrdersTable[[#This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cm="1">
        <f t="array" ref="G42">IF(_xlfn.XLOOKUP(C42,customers!A41:$A$1001,customers!C41:$C$1001,,0)=0,"",_xlfn.XLOOKUP(C42,customers!A41:$A$1001,customers!C41:$C$1001,,0))</f>
        <v/>
      </c>
      <c r="H42" s="2" t="str" cm="1">
        <f t="array" ref="H42">_xlfn.IFNA(_xlfn.XLOOKUP(C42,customers!A41:$A$1001,customers!G41:$G$1001,,0),"United Kingdom")</f>
        <v>United States</v>
      </c>
      <c r="I42" t="str">
        <f>INDEX(products!$A$1:$G$49,MATCH($D42,products!$A$1:$A$49,0),MATCH(orders!I$1,products!$A$1:$G$1,0))</f>
        <v>Lib</v>
      </c>
      <c r="J42" t="str">
        <f>INDEX(products!$A$1:$G$49,MATCH($D42,products!$A$1:$A$49,0),MATCH(orders!J$1,products!$A$1:$G$1,0))</f>
        <v>M</v>
      </c>
      <c r="K42" s="5">
        <f>INDEX(products!$A$1:$G$49,MATCH($D42,products!$A$1:$A$49,0),MATCH(orders!K$1,products!$A$1:$G$1,0))</f>
        <v>1</v>
      </c>
      <c r="L42" s="6">
        <f>INDEX(products!$A$1:$G$49,MATCH($D42,products!$A$1:$A$49,0),MATCH(orders!L$1,products!$A$1:$G$1,0))</f>
        <v>14.55</v>
      </c>
      <c r="M42" s="6">
        <f t="shared" si="0"/>
        <v>43.650000000000006</v>
      </c>
      <c r="N42" t="str">
        <f t="shared" si="1"/>
        <v>Liberica</v>
      </c>
      <c r="O42" t="str">
        <f t="shared" si="2"/>
        <v>Medium</v>
      </c>
      <c r="P42" t="str">
        <f>_xlfn.XLOOKUP(OrdersTable[[#This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cm="1">
        <f t="array" ref="G43">IF(_xlfn.XLOOKUP(C43,customers!A42:$A$1001,customers!C42:$C$1001,,0)=0,"",_xlfn.XLOOKUP(C43,customers!A42:$A$1001,customers!C42:$C$1001,,0))</f>
        <v>lyeoland15@pbs.org</v>
      </c>
      <c r="H43" s="2" t="str" cm="1">
        <f t="array" ref="H43">_xlfn.IFNA(_xlfn.XLOOKUP(C43,customers!A42:$A$1001,customers!G42:$G$1001,,0),"United Kingdom")</f>
        <v>United States</v>
      </c>
      <c r="I43" t="str">
        <f>INDEX(products!$A$1:$G$49,MATCH($D43,products!$A$1:$A$49,0),MATCH(orders!I$1,products!$A$1:$G$1,0))</f>
        <v>Exc</v>
      </c>
      <c r="J43" t="str">
        <f>INDEX(products!$A$1:$G$49,MATCH($D43,products!$A$1:$A$49,0),MATCH(orders!J$1,products!$A$1:$G$1,0))</f>
        <v>D</v>
      </c>
      <c r="K43" s="5">
        <f>INDEX(products!$A$1:$G$49,MATCH($D43,products!$A$1:$A$49,0),MATCH(orders!K$1,products!$A$1:$G$1,0))</f>
        <v>0.2</v>
      </c>
      <c r="L43" s="6">
        <f>INDEX(products!$A$1:$G$49,MATCH($D43,products!$A$1:$A$49,0),MATCH(orders!L$1,products!$A$1:$G$1,0))</f>
        <v>3.645</v>
      </c>
      <c r="M43" s="6">
        <f t="shared" si="0"/>
        <v>7.29</v>
      </c>
      <c r="N43" t="str">
        <f t="shared" si="1"/>
        <v>Excelsa</v>
      </c>
      <c r="O43" t="str">
        <f t="shared" si="2"/>
        <v>Dark</v>
      </c>
      <c r="P43" t="str">
        <f>_xlfn.XLOOKUP(OrdersTable[[#This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cm="1">
        <f t="array" ref="G44">IF(_xlfn.XLOOKUP(C44,customers!A43:$A$1001,customers!C43:$C$1001,,0)=0,"",_xlfn.XLOOKUP(C44,customers!A43:$A$1001,customers!C43:$C$1001,,0))</f>
        <v>atolworthy16@toplist.cz</v>
      </c>
      <c r="H44" s="2" t="str" cm="1">
        <f t="array" ref="H44">_xlfn.IFNA(_xlfn.XLOOKUP(C44,customers!A43:$A$1001,customers!G43:$G$1001,,0),"United Kingdom")</f>
        <v>United States</v>
      </c>
      <c r="I44" t="str">
        <f>INDEX(products!$A$1:$G$49,MATCH($D44,products!$A$1:$A$49,0),MATCH(orders!I$1,products!$A$1:$G$1,0))</f>
        <v>Rob</v>
      </c>
      <c r="J44" t="str">
        <f>INDEX(products!$A$1:$G$49,MATCH($D44,products!$A$1:$A$49,0),MATCH(orders!J$1,products!$A$1:$G$1,0))</f>
        <v>D</v>
      </c>
      <c r="K44" s="5">
        <f>INDEX(products!$A$1:$G$49,MATCH($D44,products!$A$1:$A$49,0),MATCH(orders!K$1,products!$A$1:$G$1,0))</f>
        <v>0.2</v>
      </c>
      <c r="L44" s="6">
        <f>INDEX(products!$A$1:$G$49,MATCH($D44,products!$A$1:$A$49,0),MATCH(orders!L$1,products!$A$1:$G$1,0))</f>
        <v>2.6849999999999996</v>
      </c>
      <c r="M44" s="6">
        <f t="shared" si="0"/>
        <v>8.0549999999999997</v>
      </c>
      <c r="N44" t="str">
        <f t="shared" si="1"/>
        <v>Robusta</v>
      </c>
      <c r="O44" t="str">
        <f t="shared" si="2"/>
        <v>Dark</v>
      </c>
      <c r="P44" t="str">
        <f>_xlfn.XLOOKUP(OrdersTable[[#This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cm="1">
        <f t="array" ref="G45">IF(_xlfn.XLOOKUP(C45,customers!A44:$A$1001,customers!C44:$C$1001,,0)=0,"",_xlfn.XLOOKUP(C45,customers!A44:$A$1001,customers!C44:$C$1001,,0))</f>
        <v/>
      </c>
      <c r="H45" s="2" t="str" cm="1">
        <f t="array" ref="H45">_xlfn.IFNA(_xlfn.XLOOKUP(C45,customers!A44:$A$1001,customers!G44:$G$1001,,0),"United Kingdom")</f>
        <v>United States</v>
      </c>
      <c r="I45" t="str">
        <f>INDEX(products!$A$1:$G$49,MATCH($D45,products!$A$1:$A$49,0),MATCH(orders!I$1,products!$A$1:$G$1,0))</f>
        <v>Lib</v>
      </c>
      <c r="J45" t="str">
        <f>INDEX(products!$A$1:$G$49,MATCH($D45,products!$A$1:$A$49,0),MATCH(orders!J$1,products!$A$1:$G$1,0))</f>
        <v>L</v>
      </c>
      <c r="K45" s="5">
        <f>INDEX(products!$A$1:$G$49,MATCH($D45,products!$A$1:$A$49,0),MATCH(orders!K$1,products!$A$1:$G$1,0))</f>
        <v>2.5</v>
      </c>
      <c r="L45" s="6">
        <f>INDEX(products!$A$1:$G$49,MATCH($D45,products!$A$1:$A$49,0),MATCH(orders!L$1,products!$A$1:$G$1,0))</f>
        <v>36.454999999999998</v>
      </c>
      <c r="M45" s="6">
        <f t="shared" si="0"/>
        <v>72.91</v>
      </c>
      <c r="N45" t="str">
        <f t="shared" si="1"/>
        <v>Liberica</v>
      </c>
      <c r="O45" t="str">
        <f t="shared" si="2"/>
        <v>Light</v>
      </c>
      <c r="P45" t="str">
        <f>_xlfn.XLOOKUP(OrdersTable[[#This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cm="1">
        <f t="array" ref="G46">IF(_xlfn.XLOOKUP(C46,customers!A45:$A$1001,customers!C45:$C$1001,,0)=0,"",_xlfn.XLOOKUP(C46,customers!A45:$A$1001,customers!C45:$C$1001,,0))</f>
        <v>obaudassi18@seesaa.net</v>
      </c>
      <c r="H46" s="2" t="str" cm="1">
        <f t="array" ref="H46">_xlfn.IFNA(_xlfn.XLOOKUP(C46,customers!A45:$A$1001,customers!G45:$G$1001,,0),"United Kingdom")</f>
        <v>United States</v>
      </c>
      <c r="I46" t="str">
        <f>INDEX(products!$A$1:$G$49,MATCH($D46,products!$A$1:$A$49,0),MATCH(orders!I$1,products!$A$1:$G$1,0))</f>
        <v>Exc</v>
      </c>
      <c r="J46" t="str">
        <f>INDEX(products!$A$1:$G$49,MATCH($D46,products!$A$1:$A$49,0),MATCH(orders!J$1,products!$A$1:$G$1,0))</f>
        <v>M</v>
      </c>
      <c r="K46" s="5">
        <f>INDEX(products!$A$1:$G$49,MATCH($D46,products!$A$1:$A$49,0),MATCH(orders!K$1,products!$A$1:$G$1,0))</f>
        <v>0.5</v>
      </c>
      <c r="L46" s="6">
        <f>INDEX(products!$A$1:$G$49,MATCH($D46,products!$A$1:$A$49,0),MATCH(orders!L$1,products!$A$1:$G$1,0))</f>
        <v>8.25</v>
      </c>
      <c r="M46" s="6">
        <f t="shared" si="0"/>
        <v>16.5</v>
      </c>
      <c r="N46" t="str">
        <f t="shared" si="1"/>
        <v>Excelsa</v>
      </c>
      <c r="O46" t="str">
        <f t="shared" si="2"/>
        <v>Medium</v>
      </c>
      <c r="P46" t="str">
        <f>_xlfn.XLOOKUP(OrdersTable[[#This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cm="1">
        <f t="array" ref="G47">IF(_xlfn.XLOOKUP(C47,customers!A46:$A$1001,customers!C46:$C$1001,,0)=0,"",_xlfn.XLOOKUP(C47,customers!A46:$A$1001,customers!C46:$C$1001,,0))</f>
        <v>pkingsbury19@comcast.net</v>
      </c>
      <c r="H47" s="2" t="str" cm="1">
        <f t="array" ref="H47">_xlfn.IFNA(_xlfn.XLOOKUP(C47,customers!A46:$A$1001,customers!G46:$G$1001,,0),"United Kingdom")</f>
        <v>United States</v>
      </c>
      <c r="I47" t="str">
        <f>INDEX(products!$A$1:$G$49,MATCH($D47,products!$A$1:$A$49,0),MATCH(orders!I$1,products!$A$1:$G$1,0))</f>
        <v>Lib</v>
      </c>
      <c r="J47" t="str">
        <f>INDEX(products!$A$1:$G$49,MATCH($D47,products!$A$1:$A$49,0),MATCH(orders!J$1,products!$A$1:$G$1,0))</f>
        <v>D</v>
      </c>
      <c r="K47" s="5">
        <f>INDEX(products!$A$1:$G$49,MATCH($D47,products!$A$1:$A$49,0),MATCH(orders!K$1,products!$A$1:$G$1,0))</f>
        <v>2.5</v>
      </c>
      <c r="L47" s="6">
        <f>INDEX(products!$A$1:$G$49,MATCH($D47,products!$A$1:$A$49,0),MATCH(orders!L$1,products!$A$1:$G$1,0))</f>
        <v>29.784999999999997</v>
      </c>
      <c r="M47" s="6">
        <f t="shared" si="0"/>
        <v>178.70999999999998</v>
      </c>
      <c r="N47" t="str">
        <f t="shared" si="1"/>
        <v>Liberica</v>
      </c>
      <c r="O47" t="str">
        <f t="shared" si="2"/>
        <v>Dark</v>
      </c>
      <c r="P47" t="str">
        <f>_xlfn.XLOOKUP(OrdersTable[[#This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cm="1">
        <f t="array" ref="G48">IF(_xlfn.XLOOKUP(C48,customers!A47:$A$1001,customers!C47:$C$1001,,0)=0,"",_xlfn.XLOOKUP(C48,customers!A47:$A$1001,customers!C47:$C$1001,,0))</f>
        <v/>
      </c>
      <c r="H48" s="2" t="str" cm="1">
        <f t="array" ref="H48">_xlfn.IFNA(_xlfn.XLOOKUP(C48,customers!A47:$A$1001,customers!G47:$G$1001,,0),"United Kingdom")</f>
        <v>United States</v>
      </c>
      <c r="I48" t="str">
        <f>INDEX(products!$A$1:$G$49,MATCH($D48,products!$A$1:$A$49,0),MATCH(orders!I$1,products!$A$1:$G$1,0))</f>
        <v>Exc</v>
      </c>
      <c r="J48" t="str">
        <f>INDEX(products!$A$1:$G$49,MATCH($D48,products!$A$1:$A$49,0),MATCH(orders!J$1,products!$A$1:$G$1,0))</f>
        <v>M</v>
      </c>
      <c r="K48" s="5">
        <f>INDEX(products!$A$1:$G$49,MATCH($D48,products!$A$1:$A$49,0),MATCH(orders!K$1,products!$A$1:$G$1,0))</f>
        <v>2.5</v>
      </c>
      <c r="L48" s="6">
        <f>INDEX(products!$A$1:$G$49,MATCH($D48,products!$A$1:$A$49,0),MATCH(orders!L$1,products!$A$1:$G$1,0))</f>
        <v>31.624999999999996</v>
      </c>
      <c r="M48" s="6">
        <f t="shared" si="0"/>
        <v>63.249999999999993</v>
      </c>
      <c r="N48" t="str">
        <f t="shared" si="1"/>
        <v>Excelsa</v>
      </c>
      <c r="O48" t="str">
        <f t="shared" si="2"/>
        <v>Medium</v>
      </c>
      <c r="P48" t="str">
        <f>_xlfn.XLOOKUP(OrdersTable[[#This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cm="1">
        <f t="array" ref="G49">IF(_xlfn.XLOOKUP(C49,customers!A48:$A$1001,customers!C48:$C$1001,,0)=0,"",_xlfn.XLOOKUP(C49,customers!A48:$A$1001,customers!C48:$C$1001,,0))</f>
        <v>acurley1b@hao123.com</v>
      </c>
      <c r="H49" s="2" t="str" cm="1">
        <f t="array" ref="H49">_xlfn.IFNA(_xlfn.XLOOKUP(C49,customers!A48:$A$1001,customers!G48:$G$1001,,0),"United Kingdom")</f>
        <v>United States</v>
      </c>
      <c r="I49" t="str">
        <f>INDEX(products!$A$1:$G$49,MATCH($D49,products!$A$1:$A$49,0),MATCH(orders!I$1,products!$A$1:$G$1,0))</f>
        <v>Ara</v>
      </c>
      <c r="J49" t="str">
        <f>INDEX(products!$A$1:$G$49,MATCH($D49,products!$A$1:$A$49,0),MATCH(orders!J$1,products!$A$1:$G$1,0))</f>
        <v>L</v>
      </c>
      <c r="K49" s="5">
        <f>INDEX(products!$A$1:$G$49,MATCH($D49,products!$A$1:$A$49,0),MATCH(orders!K$1,products!$A$1:$G$1,0))</f>
        <v>0.2</v>
      </c>
      <c r="L49" s="6">
        <f>INDEX(products!$A$1:$G$49,MATCH($D49,products!$A$1:$A$49,0),MATCH(orders!L$1,products!$A$1:$G$1,0))</f>
        <v>3.8849999999999998</v>
      </c>
      <c r="M49" s="6">
        <f t="shared" si="0"/>
        <v>7.77</v>
      </c>
      <c r="N49" t="str">
        <f t="shared" si="1"/>
        <v>Arabica</v>
      </c>
      <c r="O49" t="str">
        <f t="shared" si="2"/>
        <v>Light</v>
      </c>
      <c r="P49" t="str">
        <f>_xlfn.XLOOKUP(OrdersTable[[#This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cm="1">
        <f t="array" ref="G50">IF(_xlfn.XLOOKUP(C50,customers!A49:$A$1001,customers!C49:$C$1001,,0)=0,"",_xlfn.XLOOKUP(C50,customers!A49:$A$1001,customers!C49:$C$1001,,0))</f>
        <v>rmcgilvary1c@tamu.edu</v>
      </c>
      <c r="H50" s="2" t="str" cm="1">
        <f t="array" ref="H50">_xlfn.IFNA(_xlfn.XLOOKUP(C50,customers!A49:$A$1001,customers!G49:$G$1001,,0),"United Kingdom")</f>
        <v>United States</v>
      </c>
      <c r="I50" t="str">
        <f>INDEX(products!$A$1:$G$49,MATCH($D50,products!$A$1:$A$49,0),MATCH(orders!I$1,products!$A$1:$G$1,0))</f>
        <v>Ara</v>
      </c>
      <c r="J50" t="str">
        <f>INDEX(products!$A$1:$G$49,MATCH($D50,products!$A$1:$A$49,0),MATCH(orders!J$1,products!$A$1:$G$1,0))</f>
        <v>D</v>
      </c>
      <c r="K50" s="5">
        <f>INDEX(products!$A$1:$G$49,MATCH($D50,products!$A$1:$A$49,0),MATCH(orders!K$1,products!$A$1:$G$1,0))</f>
        <v>2.5</v>
      </c>
      <c r="L50" s="6">
        <f>INDEX(products!$A$1:$G$49,MATCH($D50,products!$A$1:$A$49,0),MATCH(orders!L$1,products!$A$1:$G$1,0))</f>
        <v>22.884999999999998</v>
      </c>
      <c r="M50" s="6">
        <f t="shared" si="0"/>
        <v>91.539999999999992</v>
      </c>
      <c r="N50" t="str">
        <f t="shared" si="1"/>
        <v>Arabica</v>
      </c>
      <c r="O50" t="str">
        <f t="shared" si="2"/>
        <v>Dark</v>
      </c>
      <c r="P50" t="str">
        <f>_xlfn.XLOOKUP(OrdersTable[[#This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cm="1">
        <f t="array" ref="G51">IF(_xlfn.XLOOKUP(C51,customers!A50:$A$1001,customers!C50:$C$1001,,0)=0,"",_xlfn.XLOOKUP(C51,customers!A50:$A$1001,customers!C50:$C$1001,,0))</f>
        <v>ipikett1d@xinhuanet.com</v>
      </c>
      <c r="H51" s="2" t="str" cm="1">
        <f t="array" ref="H51">_xlfn.IFNA(_xlfn.XLOOKUP(C51,customers!A50:$A$1001,customers!G50:$G$1001,,0),"United Kingdom")</f>
        <v>United States</v>
      </c>
      <c r="I51" t="str">
        <f>INDEX(products!$A$1:$G$49,MATCH($D51,products!$A$1:$A$49,0),MATCH(orders!I$1,products!$A$1:$G$1,0))</f>
        <v>Ara</v>
      </c>
      <c r="J51" t="str">
        <f>INDEX(products!$A$1:$G$49,MATCH($D51,products!$A$1:$A$49,0),MATCH(orders!J$1,products!$A$1:$G$1,0))</f>
        <v>L</v>
      </c>
      <c r="K51" s="5">
        <f>INDEX(products!$A$1:$G$49,MATCH($D51,products!$A$1:$A$49,0),MATCH(orders!K$1,products!$A$1:$G$1,0))</f>
        <v>1</v>
      </c>
      <c r="L51" s="6">
        <f>INDEX(products!$A$1:$G$49,MATCH($D51,products!$A$1:$A$49,0),MATCH(orders!L$1,products!$A$1:$G$1,0))</f>
        <v>12.95</v>
      </c>
      <c r="M51" s="6">
        <f t="shared" si="0"/>
        <v>38.849999999999994</v>
      </c>
      <c r="N51" t="str">
        <f t="shared" si="1"/>
        <v>Arabica</v>
      </c>
      <c r="O51" t="str">
        <f t="shared" si="2"/>
        <v>Light</v>
      </c>
      <c r="P51" t="str">
        <f>_xlfn.XLOOKUP(OrdersTable[[#This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cm="1">
        <f t="array" ref="G52">IF(_xlfn.XLOOKUP(C52,customers!A51:$A$1001,customers!C51:$C$1001,,0)=0,"",_xlfn.XLOOKUP(C52,customers!A51:$A$1001,customers!C51:$C$1001,,0))</f>
        <v>ibouldon1e@gizmodo.com</v>
      </c>
      <c r="H52" s="2" t="str" cm="1">
        <f t="array" ref="H52">_xlfn.IFNA(_xlfn.XLOOKUP(C52,customers!A51:$A$1001,customers!G51:$G$1001,,0),"United Kingdom")</f>
        <v>United States</v>
      </c>
      <c r="I52" t="str">
        <f>INDEX(products!$A$1:$G$49,MATCH($D52,products!$A$1:$A$49,0),MATCH(orders!I$1,products!$A$1:$G$1,0))</f>
        <v>Lib</v>
      </c>
      <c r="J52" t="str">
        <f>INDEX(products!$A$1:$G$49,MATCH($D52,products!$A$1:$A$49,0),MATCH(orders!J$1,products!$A$1:$G$1,0))</f>
        <v>D</v>
      </c>
      <c r="K52" s="5">
        <f>INDEX(products!$A$1:$G$49,MATCH($D52,products!$A$1:$A$49,0),MATCH(orders!K$1,products!$A$1:$G$1,0))</f>
        <v>0.5</v>
      </c>
      <c r="L52" s="6">
        <f>INDEX(products!$A$1:$G$49,MATCH($D52,products!$A$1:$A$49,0),MATCH(orders!L$1,products!$A$1:$G$1,0))</f>
        <v>7.77</v>
      </c>
      <c r="M52" s="6">
        <f t="shared" si="0"/>
        <v>15.54</v>
      </c>
      <c r="N52" t="str">
        <f t="shared" si="1"/>
        <v>Liberica</v>
      </c>
      <c r="O52" t="str">
        <f t="shared" si="2"/>
        <v>Dark</v>
      </c>
      <c r="P52" t="str">
        <f>_xlfn.XLOOKUP(OrdersTable[[#This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cm="1">
        <f t="array" ref="G53">IF(_xlfn.XLOOKUP(C53,customers!A52:$A$1001,customers!C52:$C$1001,,0)=0,"",_xlfn.XLOOKUP(C53,customers!A52:$A$1001,customers!C52:$C$1001,,0))</f>
        <v>kflanders1f@over-blog.com</v>
      </c>
      <c r="H53" s="2" t="str" cm="1">
        <f t="array" ref="H53">_xlfn.IFNA(_xlfn.XLOOKUP(C53,customers!A52:$A$1001,customers!G52:$G$1001,,0),"United Kingdom")</f>
        <v>Ireland</v>
      </c>
      <c r="I53" t="str">
        <f>INDEX(products!$A$1:$G$49,MATCH($D53,products!$A$1:$A$49,0),MATCH(orders!I$1,products!$A$1:$G$1,0))</f>
        <v>Lib</v>
      </c>
      <c r="J53" t="str">
        <f>INDEX(products!$A$1:$G$49,MATCH($D53,products!$A$1:$A$49,0),MATCH(orders!J$1,products!$A$1:$G$1,0))</f>
        <v>L</v>
      </c>
      <c r="K53" s="5">
        <f>INDEX(products!$A$1:$G$49,MATCH($D53,products!$A$1:$A$49,0),MATCH(orders!K$1,products!$A$1:$G$1,0))</f>
        <v>2.5</v>
      </c>
      <c r="L53" s="6">
        <f>INDEX(products!$A$1:$G$49,MATCH($D53,products!$A$1:$A$49,0),MATCH(orders!L$1,products!$A$1:$G$1,0))</f>
        <v>36.454999999999998</v>
      </c>
      <c r="M53" s="6">
        <f t="shared" si="0"/>
        <v>145.82</v>
      </c>
      <c r="N53" t="str">
        <f t="shared" si="1"/>
        <v>Liberica</v>
      </c>
      <c r="O53" t="str">
        <f t="shared" si="2"/>
        <v>Light</v>
      </c>
      <c r="P53" t="str">
        <f>_xlfn.XLOOKUP(OrdersTable[[#This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cm="1">
        <f t="array" ref="G54">IF(_xlfn.XLOOKUP(C54,customers!A53:$A$1001,customers!C53:$C$1001,,0)=0,"",_xlfn.XLOOKUP(C54,customers!A53:$A$1001,customers!C53:$C$1001,,0))</f>
        <v>hmattioli1g@webmd.com</v>
      </c>
      <c r="H54" s="2" t="str" cm="1">
        <f t="array" ref="H54">_xlfn.IFNA(_xlfn.XLOOKUP(C54,customers!A53:$A$1001,customers!G53:$G$1001,,0),"United Kingdom")</f>
        <v>United Kingdom</v>
      </c>
      <c r="I54" t="str">
        <f>INDEX(products!$A$1:$G$49,MATCH($D54,products!$A$1:$A$49,0),MATCH(orders!I$1,products!$A$1:$G$1,0))</f>
        <v>Rob</v>
      </c>
      <c r="J54" t="str">
        <f>INDEX(products!$A$1:$G$49,MATCH($D54,products!$A$1:$A$49,0),MATCH(orders!J$1,products!$A$1:$G$1,0))</f>
        <v>M</v>
      </c>
      <c r="K54" s="5">
        <f>INDEX(products!$A$1:$G$49,MATCH($D54,products!$A$1:$A$49,0),MATCH(orders!K$1,products!$A$1:$G$1,0))</f>
        <v>0.5</v>
      </c>
      <c r="L54" s="6">
        <f>INDEX(products!$A$1:$G$49,MATCH($D54,products!$A$1:$A$49,0),MATCH(orders!L$1,products!$A$1:$G$1,0))</f>
        <v>5.97</v>
      </c>
      <c r="M54" s="6">
        <f t="shared" si="0"/>
        <v>29.849999999999998</v>
      </c>
      <c r="N54" t="str">
        <f t="shared" si="1"/>
        <v>Robusta</v>
      </c>
      <c r="O54" t="str">
        <f t="shared" si="2"/>
        <v>Medium</v>
      </c>
      <c r="P54" t="str">
        <f>_xlfn.XLOOKUP(OrdersTable[[#This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cm="1">
        <f t="array" ref="G55">IF(_xlfn.XLOOKUP(C55,customers!A54:$A$1001,customers!C54:$C$1001,,0)=0,"",_xlfn.XLOOKUP(C55,customers!A54:$A$1001,customers!C54:$C$1001,,0))</f>
        <v>hmattioli1g@webmd.com</v>
      </c>
      <c r="H55" s="2" t="str" cm="1">
        <f t="array" ref="H55">_xlfn.IFNA(_xlfn.XLOOKUP(C55,customers!A54:$A$1001,customers!G54:$G$1001,,0),"United Kingdom")</f>
        <v>United Kingdom</v>
      </c>
      <c r="I55" t="str">
        <f>INDEX(products!$A$1:$G$49,MATCH($D55,products!$A$1:$A$49,0),MATCH(orders!I$1,products!$A$1:$G$1,0))</f>
        <v>Lib</v>
      </c>
      <c r="J55" t="str">
        <f>INDEX(products!$A$1:$G$49,MATCH($D55,products!$A$1:$A$49,0),MATCH(orders!J$1,products!$A$1:$G$1,0))</f>
        <v>L</v>
      </c>
      <c r="K55" s="5">
        <f>INDEX(products!$A$1:$G$49,MATCH($D55,products!$A$1:$A$49,0),MATCH(orders!K$1,products!$A$1:$G$1,0))</f>
        <v>2.5</v>
      </c>
      <c r="L55" s="6">
        <f>INDEX(products!$A$1:$G$49,MATCH($D55,products!$A$1:$A$49,0),MATCH(orders!L$1,products!$A$1:$G$1,0))</f>
        <v>36.454999999999998</v>
      </c>
      <c r="M55" s="6">
        <f t="shared" si="0"/>
        <v>72.91</v>
      </c>
      <c r="N55" t="str">
        <f t="shared" si="1"/>
        <v>Liberica</v>
      </c>
      <c r="O55" t="str">
        <f t="shared" si="2"/>
        <v>Light</v>
      </c>
      <c r="P55" t="str">
        <f>_xlfn.XLOOKUP(OrdersTable[[#This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cm="1">
        <f t="array" ref="G56">IF(_xlfn.XLOOKUP(C56,customers!A55:$A$1001,customers!C55:$C$1001,,0)=0,"",_xlfn.XLOOKUP(C56,customers!A55:$A$1001,customers!C55:$C$1001,,0))</f>
        <v>agillard1i@issuu.com</v>
      </c>
      <c r="H56" s="2" t="str" cm="1">
        <f t="array" ref="H56">_xlfn.IFNA(_xlfn.XLOOKUP(C56,customers!A55:$A$1001,customers!G55:$G$1001,,0),"United Kingdom")</f>
        <v>United States</v>
      </c>
      <c r="I56" t="str">
        <f>INDEX(products!$A$1:$G$49,MATCH($D56,products!$A$1:$A$49,0),MATCH(orders!I$1,products!$A$1:$G$1,0))</f>
        <v>Lib</v>
      </c>
      <c r="J56" t="str">
        <f>INDEX(products!$A$1:$G$49,MATCH($D56,products!$A$1:$A$49,0),MATCH(orders!J$1,products!$A$1:$G$1,0))</f>
        <v>M</v>
      </c>
      <c r="K56" s="5">
        <f>INDEX(products!$A$1:$G$49,MATCH($D56,products!$A$1:$A$49,0),MATCH(orders!K$1,products!$A$1:$G$1,0))</f>
        <v>1</v>
      </c>
      <c r="L56" s="6">
        <f>INDEX(products!$A$1:$G$49,MATCH($D56,products!$A$1:$A$49,0),MATCH(orders!L$1,products!$A$1:$G$1,0))</f>
        <v>14.55</v>
      </c>
      <c r="M56" s="6">
        <f t="shared" si="0"/>
        <v>72.75</v>
      </c>
      <c r="N56" t="str">
        <f t="shared" si="1"/>
        <v>Liberica</v>
      </c>
      <c r="O56" t="str">
        <f t="shared" si="2"/>
        <v>Medium</v>
      </c>
      <c r="P56" t="str">
        <f>_xlfn.XLOOKUP(OrdersTable[[#This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cm="1">
        <f t="array" ref="G57">IF(_xlfn.XLOOKUP(C57,customers!A56:$A$1001,customers!C56:$C$1001,,0)=0,"",_xlfn.XLOOKUP(C57,customers!A56:$A$1001,customers!C56:$C$1001,,0))</f>
        <v/>
      </c>
      <c r="H57" s="2" t="str" cm="1">
        <f t="array" ref="H57">_xlfn.IFNA(_xlfn.XLOOKUP(C57,customers!A56:$A$1001,customers!G56:$G$1001,,0),"United Kingdom")</f>
        <v>United States</v>
      </c>
      <c r="I57" t="str">
        <f>INDEX(products!$A$1:$G$49,MATCH($D57,products!$A$1:$A$49,0),MATCH(orders!I$1,products!$A$1:$G$1,0))</f>
        <v>Lib</v>
      </c>
      <c r="J57" t="str">
        <f>INDEX(products!$A$1:$G$49,MATCH($D57,products!$A$1:$A$49,0),MATCH(orders!J$1,products!$A$1:$G$1,0))</f>
        <v>L</v>
      </c>
      <c r="K57" s="5">
        <f>INDEX(products!$A$1:$G$49,MATCH($D57,products!$A$1:$A$49,0),MATCH(orders!K$1,products!$A$1:$G$1,0))</f>
        <v>1</v>
      </c>
      <c r="L57" s="6">
        <f>INDEX(products!$A$1:$G$49,MATCH($D57,products!$A$1:$A$49,0),MATCH(orders!L$1,products!$A$1:$G$1,0))</f>
        <v>15.85</v>
      </c>
      <c r="M57" s="6">
        <f t="shared" si="0"/>
        <v>47.55</v>
      </c>
      <c r="N57" t="str">
        <f t="shared" si="1"/>
        <v>Liberica</v>
      </c>
      <c r="O57" t="str">
        <f t="shared" si="2"/>
        <v>Light</v>
      </c>
      <c r="P57" t="str">
        <f>_xlfn.XLOOKUP(OrdersTable[[#This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cm="1">
        <f t="array" ref="G58">IF(_xlfn.XLOOKUP(C58,customers!A57:$A$1001,customers!C57:$C$1001,,0)=0,"",_xlfn.XLOOKUP(C58,customers!A57:$A$1001,customers!C57:$C$1001,,0))</f>
        <v>tgrizard1k@odnoklassniki.ru</v>
      </c>
      <c r="H58" s="2" t="str" cm="1">
        <f t="array" ref="H58">_xlfn.IFNA(_xlfn.XLOOKUP(C58,customers!A57:$A$1001,customers!G57:$G$1001,,0),"United Kingdom")</f>
        <v>United States</v>
      </c>
      <c r="I58" t="str">
        <f>INDEX(products!$A$1:$G$49,MATCH($D58,products!$A$1:$A$49,0),MATCH(orders!I$1,products!$A$1:$G$1,0))</f>
        <v>Exc</v>
      </c>
      <c r="J58" t="str">
        <f>INDEX(products!$A$1:$G$49,MATCH($D58,products!$A$1:$A$49,0),MATCH(orders!J$1,products!$A$1:$G$1,0))</f>
        <v>D</v>
      </c>
      <c r="K58" s="5">
        <f>INDEX(products!$A$1:$G$49,MATCH($D58,products!$A$1:$A$49,0),MATCH(orders!K$1,products!$A$1:$G$1,0))</f>
        <v>0.2</v>
      </c>
      <c r="L58" s="6">
        <f>INDEX(products!$A$1:$G$49,MATCH($D58,products!$A$1:$A$49,0),MATCH(orders!L$1,products!$A$1:$G$1,0))</f>
        <v>3.645</v>
      </c>
      <c r="M58" s="6">
        <f t="shared" si="0"/>
        <v>10.935</v>
      </c>
      <c r="N58" t="str">
        <f t="shared" si="1"/>
        <v>Excelsa</v>
      </c>
      <c r="O58" t="str">
        <f t="shared" si="2"/>
        <v>Dark</v>
      </c>
      <c r="P58" t="str">
        <f>_xlfn.XLOOKUP(OrdersTable[[#This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cm="1">
        <f t="array" ref="G59">IF(_xlfn.XLOOKUP(C59,customers!A58:$A$1001,customers!C58:$C$1001,,0)=0,"",_xlfn.XLOOKUP(C59,customers!A58:$A$1001,customers!C58:$C$1001,,0))</f>
        <v>rrelton1l@stanford.edu</v>
      </c>
      <c r="H59" s="2" t="str" cm="1">
        <f t="array" ref="H59">_xlfn.IFNA(_xlfn.XLOOKUP(C59,customers!A58:$A$1001,customers!G58:$G$1001,,0),"United Kingdom")</f>
        <v>United States</v>
      </c>
      <c r="I59" t="str">
        <f>INDEX(products!$A$1:$G$49,MATCH($D59,products!$A$1:$A$49,0),MATCH(orders!I$1,products!$A$1:$G$1,0))</f>
        <v>Exc</v>
      </c>
      <c r="J59" t="str">
        <f>INDEX(products!$A$1:$G$49,MATCH($D59,products!$A$1:$A$49,0),MATCH(orders!J$1,products!$A$1:$G$1,0))</f>
        <v>L</v>
      </c>
      <c r="K59" s="5">
        <f>INDEX(products!$A$1:$G$49,MATCH($D59,products!$A$1:$A$49,0),MATCH(orders!K$1,products!$A$1:$G$1,0))</f>
        <v>1</v>
      </c>
      <c r="L59" s="6">
        <f>INDEX(products!$A$1:$G$49,MATCH($D59,products!$A$1:$A$49,0),MATCH(orders!L$1,products!$A$1:$G$1,0))</f>
        <v>14.85</v>
      </c>
      <c r="M59" s="6">
        <f t="shared" si="0"/>
        <v>59.4</v>
      </c>
      <c r="N59" t="str">
        <f t="shared" si="1"/>
        <v>Excelsa</v>
      </c>
      <c r="O59" t="str">
        <f t="shared" si="2"/>
        <v>Light</v>
      </c>
      <c r="P59" t="str">
        <f>_xlfn.XLOOKUP(OrdersTable[[#This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cm="1">
        <f t="array" ref="G60">IF(_xlfn.XLOOKUP(C60,customers!A59:$A$1001,customers!C59:$C$1001,,0)=0,"",_xlfn.XLOOKUP(C60,customers!A59:$A$1001,customers!C59:$C$1001,,0))</f>
        <v/>
      </c>
      <c r="H60" s="2" t="str" cm="1">
        <f t="array" ref="H60">_xlfn.IFNA(_xlfn.XLOOKUP(C60,customers!A59:$A$1001,customers!G59:$G$1001,,0),"United Kingdom")</f>
        <v>United States</v>
      </c>
      <c r="I60" t="str">
        <f>INDEX(products!$A$1:$G$49,MATCH($D60,products!$A$1:$A$49,0),MATCH(orders!I$1,products!$A$1:$G$1,0))</f>
        <v>Lib</v>
      </c>
      <c r="J60" t="str">
        <f>INDEX(products!$A$1:$G$49,MATCH($D60,products!$A$1:$A$49,0),MATCH(orders!J$1,products!$A$1:$G$1,0))</f>
        <v>D</v>
      </c>
      <c r="K60" s="5">
        <f>INDEX(products!$A$1:$G$49,MATCH($D60,products!$A$1:$A$49,0),MATCH(orders!K$1,products!$A$1:$G$1,0))</f>
        <v>2.5</v>
      </c>
      <c r="L60" s="6">
        <f>INDEX(products!$A$1:$G$49,MATCH($D60,products!$A$1:$A$49,0),MATCH(orders!L$1,products!$A$1:$G$1,0))</f>
        <v>29.784999999999997</v>
      </c>
      <c r="M60" s="6">
        <f t="shared" si="0"/>
        <v>89.35499999999999</v>
      </c>
      <c r="N60" t="str">
        <f t="shared" si="1"/>
        <v>Liberica</v>
      </c>
      <c r="O60" t="str">
        <f t="shared" si="2"/>
        <v>Dark</v>
      </c>
      <c r="P60" t="str">
        <f>_xlfn.XLOOKUP(OrdersTable[[#This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cm="1">
        <f t="array" ref="G61">IF(_xlfn.XLOOKUP(C61,customers!A60:$A$1001,customers!C60:$C$1001,,0)=0,"",_xlfn.XLOOKUP(C61,customers!A60:$A$1001,customers!C60:$C$1001,,0))</f>
        <v>sgilroy1n@eepurl.com</v>
      </c>
      <c r="H61" s="2" t="str" cm="1">
        <f t="array" ref="H61">_xlfn.IFNA(_xlfn.XLOOKUP(C61,customers!A60:$A$1001,customers!G60:$G$1001,,0),"United Kingdom")</f>
        <v>United States</v>
      </c>
      <c r="I61" t="str">
        <f>INDEX(products!$A$1:$G$49,MATCH($D61,products!$A$1:$A$49,0),MATCH(orders!I$1,products!$A$1:$G$1,0))</f>
        <v>Lib</v>
      </c>
      <c r="J61" t="str">
        <f>INDEX(products!$A$1:$G$49,MATCH($D61,products!$A$1:$A$49,0),MATCH(orders!J$1,products!$A$1:$G$1,0))</f>
        <v>M</v>
      </c>
      <c r="K61" s="5">
        <f>INDEX(products!$A$1:$G$49,MATCH($D61,products!$A$1:$A$49,0),MATCH(orders!K$1,products!$A$1:$G$1,0))</f>
        <v>0.5</v>
      </c>
      <c r="L61" s="6">
        <f>INDEX(products!$A$1:$G$49,MATCH($D61,products!$A$1:$A$49,0),MATCH(orders!L$1,products!$A$1:$G$1,0))</f>
        <v>8.73</v>
      </c>
      <c r="M61" s="6">
        <f t="shared" si="0"/>
        <v>26.19</v>
      </c>
      <c r="N61" t="str">
        <f t="shared" si="1"/>
        <v>Liberica</v>
      </c>
      <c r="O61" t="str">
        <f t="shared" si="2"/>
        <v>Medium</v>
      </c>
      <c r="P61" t="str">
        <f>_xlfn.XLOOKUP(OrdersTable[[#This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cm="1">
        <f t="array" ref="G62">IF(_xlfn.XLOOKUP(C62,customers!A61:$A$1001,customers!C61:$C$1001,,0)=0,"",_xlfn.XLOOKUP(C62,customers!A61:$A$1001,customers!C61:$C$1001,,0))</f>
        <v>ccottingham1o@wikipedia.org</v>
      </c>
      <c r="H62" s="2" t="str" cm="1">
        <f t="array" ref="H62">_xlfn.IFNA(_xlfn.XLOOKUP(C62,customers!A61:$A$1001,customers!G61:$G$1001,,0),"United Kingdom")</f>
        <v>United States</v>
      </c>
      <c r="I62" t="str">
        <f>INDEX(products!$A$1:$G$49,MATCH($D62,products!$A$1:$A$49,0),MATCH(orders!I$1,products!$A$1:$G$1,0))</f>
        <v>Ara</v>
      </c>
      <c r="J62" t="str">
        <f>INDEX(products!$A$1:$G$49,MATCH($D62,products!$A$1:$A$49,0),MATCH(orders!J$1,products!$A$1:$G$1,0))</f>
        <v>D</v>
      </c>
      <c r="K62" s="5">
        <f>INDEX(products!$A$1:$G$49,MATCH($D62,products!$A$1:$A$49,0),MATCH(orders!K$1,products!$A$1:$G$1,0))</f>
        <v>2.5</v>
      </c>
      <c r="L62" s="6">
        <f>INDEX(products!$A$1:$G$49,MATCH($D62,products!$A$1:$A$49,0),MATCH(orders!L$1,products!$A$1:$G$1,0))</f>
        <v>22.884999999999998</v>
      </c>
      <c r="M62" s="6">
        <f t="shared" si="0"/>
        <v>114.42499999999998</v>
      </c>
      <c r="N62" t="str">
        <f t="shared" si="1"/>
        <v>Arabica</v>
      </c>
      <c r="O62" t="str">
        <f t="shared" si="2"/>
        <v>Dark</v>
      </c>
      <c r="P62" t="str">
        <f>_xlfn.XLOOKUP(OrdersTable[[#This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cm="1">
        <f t="array" ref="G63">IF(_xlfn.XLOOKUP(C63,customers!A62:$A$1001,customers!C62:$C$1001,,0)=0,"",_xlfn.XLOOKUP(C63,customers!A62:$A$1001,customers!C62:$C$1001,,0))</f>
        <v/>
      </c>
      <c r="H63" s="2" t="str" cm="1">
        <f t="array" ref="H63">_xlfn.IFNA(_xlfn.XLOOKUP(C63,customers!A62:$A$1001,customers!G62:$G$1001,,0),"United Kingdom")</f>
        <v>United Kingdom</v>
      </c>
      <c r="I63" t="str">
        <f>INDEX(products!$A$1:$G$49,MATCH($D63,products!$A$1:$A$49,0),MATCH(orders!I$1,products!$A$1:$G$1,0))</f>
        <v>Rob</v>
      </c>
      <c r="J63" t="str">
        <f>INDEX(products!$A$1:$G$49,MATCH($D63,products!$A$1:$A$49,0),MATCH(orders!J$1,products!$A$1:$G$1,0))</f>
        <v>D</v>
      </c>
      <c r="K63" s="5">
        <f>INDEX(products!$A$1:$G$49,MATCH($D63,products!$A$1:$A$49,0),MATCH(orders!K$1,products!$A$1:$G$1,0))</f>
        <v>0.5</v>
      </c>
      <c r="L63" s="6">
        <f>INDEX(products!$A$1:$G$49,MATCH($D63,products!$A$1:$A$49,0),MATCH(orders!L$1,products!$A$1:$G$1,0))</f>
        <v>5.3699999999999992</v>
      </c>
      <c r="M63" s="6">
        <f t="shared" si="0"/>
        <v>26.849999999999994</v>
      </c>
      <c r="N63" t="str">
        <f t="shared" si="1"/>
        <v>Robusta</v>
      </c>
      <c r="O63" t="str">
        <f t="shared" si="2"/>
        <v>Dark</v>
      </c>
      <c r="P63" t="str">
        <f>_xlfn.XLOOKUP(OrdersTable[[#This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cm="1">
        <f t="array" ref="G64">IF(_xlfn.XLOOKUP(C64,customers!A63:$A$1001,customers!C63:$C$1001,,0)=0,"",_xlfn.XLOOKUP(C64,customers!A63:$A$1001,customers!C63:$C$1001,,0))</f>
        <v/>
      </c>
      <c r="H64" s="2" t="str" cm="1">
        <f t="array" ref="H64">_xlfn.IFNA(_xlfn.XLOOKUP(C64,customers!A63:$A$1001,customers!G63:$G$1001,,0),"United Kingdom")</f>
        <v>United States</v>
      </c>
      <c r="I64" t="str">
        <f>INDEX(products!$A$1:$G$49,MATCH($D64,products!$A$1:$A$49,0),MATCH(orders!I$1,products!$A$1:$G$1,0))</f>
        <v>Lib</v>
      </c>
      <c r="J64" t="str">
        <f>INDEX(products!$A$1:$G$49,MATCH($D64,products!$A$1:$A$49,0),MATCH(orders!J$1,products!$A$1:$G$1,0))</f>
        <v>L</v>
      </c>
      <c r="K64" s="5">
        <f>INDEX(products!$A$1:$G$49,MATCH($D64,products!$A$1:$A$49,0),MATCH(orders!K$1,products!$A$1:$G$1,0))</f>
        <v>0.2</v>
      </c>
      <c r="L64" s="6">
        <f>INDEX(products!$A$1:$G$49,MATCH($D64,products!$A$1:$A$49,0),MATCH(orders!L$1,products!$A$1:$G$1,0))</f>
        <v>4.7549999999999999</v>
      </c>
      <c r="M64" s="6">
        <f t="shared" si="0"/>
        <v>23.774999999999999</v>
      </c>
      <c r="N64" t="str">
        <f t="shared" si="1"/>
        <v>Liberica</v>
      </c>
      <c r="O64" t="str">
        <f t="shared" si="2"/>
        <v>Light</v>
      </c>
      <c r="P64" t="str">
        <f>_xlfn.XLOOKUP(OrdersTable[[#This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cm="1">
        <f t="array" ref="G65">IF(_xlfn.XLOOKUP(C65,customers!A64:$A$1001,customers!C64:$C$1001,,0)=0,"",_xlfn.XLOOKUP(C65,customers!A64:$A$1001,customers!C64:$C$1001,,0))</f>
        <v>adykes1r@eventbrite.com</v>
      </c>
      <c r="H65" s="2" t="str" cm="1">
        <f t="array" ref="H65">_xlfn.IFNA(_xlfn.XLOOKUP(C65,customers!A64:$A$1001,customers!G64:$G$1001,,0),"United Kingdom")</f>
        <v>United States</v>
      </c>
      <c r="I65" t="str">
        <f>INDEX(products!$A$1:$G$49,MATCH($D65,products!$A$1:$A$49,0),MATCH(orders!I$1,products!$A$1:$G$1,0))</f>
        <v>Ara</v>
      </c>
      <c r="J65" t="str">
        <f>INDEX(products!$A$1:$G$49,MATCH($D65,products!$A$1:$A$49,0),MATCH(orders!J$1,products!$A$1:$G$1,0))</f>
        <v>M</v>
      </c>
      <c r="K65" s="5">
        <f>INDEX(products!$A$1:$G$49,MATCH($D65,products!$A$1:$A$49,0),MATCH(orders!K$1,products!$A$1:$G$1,0))</f>
        <v>0.5</v>
      </c>
      <c r="L65" s="6">
        <f>INDEX(products!$A$1:$G$49,MATCH($D65,products!$A$1:$A$49,0),MATCH(orders!L$1,products!$A$1:$G$1,0))</f>
        <v>6.75</v>
      </c>
      <c r="M65" s="6">
        <f t="shared" si="0"/>
        <v>6.75</v>
      </c>
      <c r="N65" t="str">
        <f t="shared" si="1"/>
        <v>Arabica</v>
      </c>
      <c r="O65" t="str">
        <f t="shared" si="2"/>
        <v>Medium</v>
      </c>
      <c r="P65" t="str">
        <f>_xlfn.XLOOKUP(OrdersTable[[#This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cm="1">
        <f t="array" ref="G66">IF(_xlfn.XLOOKUP(C66,customers!A65:$A$1001,customers!C65:$C$1001,,0)=0,"",_xlfn.XLOOKUP(C66,customers!A65:$A$1001,customers!C65:$C$1001,,0))</f>
        <v/>
      </c>
      <c r="H66" s="2" t="str" cm="1">
        <f t="array" ref="H66">_xlfn.IFNA(_xlfn.XLOOKUP(C66,customers!A65:$A$1001,customers!G65:$G$1001,,0),"United Kingdom")</f>
        <v>United States</v>
      </c>
      <c r="I66" t="str">
        <f>INDEX(products!$A$1:$G$49,MATCH($D66,products!$A$1:$A$49,0),MATCH(orders!I$1,products!$A$1:$G$1,0))</f>
        <v>Rob</v>
      </c>
      <c r="J66" t="str">
        <f>INDEX(products!$A$1:$G$49,MATCH($D66,products!$A$1:$A$49,0),MATCH(orders!J$1,products!$A$1:$G$1,0))</f>
        <v>M</v>
      </c>
      <c r="K66" s="5">
        <f>INDEX(products!$A$1:$G$49,MATCH($D66,products!$A$1:$A$49,0),MATCH(orders!K$1,products!$A$1:$G$1,0))</f>
        <v>0.5</v>
      </c>
      <c r="L66" s="6">
        <f>INDEX(products!$A$1:$G$49,MATCH($D66,products!$A$1:$A$49,0),MATCH(orders!L$1,products!$A$1:$G$1,0))</f>
        <v>5.97</v>
      </c>
      <c r="M66" s="6">
        <f t="shared" ref="M66:M129" si="3">E66*L66</f>
        <v>35.82</v>
      </c>
      <c r="N66" t="str">
        <f t="shared" ref="N66:N129" si="4">IF(I66="Rob","Robusta",IF(I66="Exc","Excelsa",IF(I66="Ara","Arabica",IF(I66="Lib","Liberica"))))</f>
        <v>Robusta</v>
      </c>
      <c r="O66" t="str">
        <f t="shared" ref="O66:O129" si="5">IF(J66="M","Medium",IF(J66="L","Light",IF(J66="D","Dark")))</f>
        <v>Medium</v>
      </c>
      <c r="P66" t="str">
        <f>_xlfn.XLOOKUP(OrdersTable[[#This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cm="1">
        <f t="array" ref="G67">IF(_xlfn.XLOOKUP(C67,customers!A66:$A$1001,customers!C66:$C$1001,,0)=0,"",_xlfn.XLOOKUP(C67,customers!A66:$A$1001,customers!C66:$C$1001,,0))</f>
        <v>acockrem1t@engadget.com</v>
      </c>
      <c r="H67" s="2" t="str" cm="1">
        <f t="array" ref="H67">_xlfn.IFNA(_xlfn.XLOOKUP(C67,customers!A66:$A$1001,customers!G66:$G$1001,,0),"United Kingdom")</f>
        <v>United States</v>
      </c>
      <c r="I67" t="str">
        <f>INDEX(products!$A$1:$G$49,MATCH($D67,products!$A$1:$A$49,0),MATCH(orders!I$1,products!$A$1:$G$1,0))</f>
        <v>Rob</v>
      </c>
      <c r="J67" t="str">
        <f>INDEX(products!$A$1:$G$49,MATCH($D67,products!$A$1:$A$49,0),MATCH(orders!J$1,products!$A$1:$G$1,0))</f>
        <v>D</v>
      </c>
      <c r="K67" s="5">
        <f>INDEX(products!$A$1:$G$49,MATCH($D67,products!$A$1:$A$49,0),MATCH(orders!K$1,products!$A$1:$G$1,0))</f>
        <v>2.5</v>
      </c>
      <c r="L67" s="6">
        <f>INDEX(products!$A$1:$G$49,MATCH($D67,products!$A$1:$A$49,0),MATCH(orders!L$1,products!$A$1:$G$1,0))</f>
        <v>20.584999999999997</v>
      </c>
      <c r="M67" s="6">
        <f t="shared" si="3"/>
        <v>82.339999999999989</v>
      </c>
      <c r="N67" t="str">
        <f t="shared" si="4"/>
        <v>Robusta</v>
      </c>
      <c r="O67" t="str">
        <f t="shared" si="5"/>
        <v>Dark</v>
      </c>
      <c r="P67" t="str">
        <f>_xlfn.XLOOKUP(OrdersTable[[#This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cm="1">
        <f t="array" ref="G68">IF(_xlfn.XLOOKUP(C68,customers!A67:$A$1001,customers!C67:$C$1001,,0)=0,"",_xlfn.XLOOKUP(C68,customers!A67:$A$1001,customers!C67:$C$1001,,0))</f>
        <v>bumpleby1u@soundcloud.com</v>
      </c>
      <c r="H68" s="2" t="str" cm="1">
        <f t="array" ref="H68">_xlfn.IFNA(_xlfn.XLOOKUP(C68,customers!A67:$A$1001,customers!G67:$G$1001,,0),"United Kingdom")</f>
        <v>United States</v>
      </c>
      <c r="I68" t="str">
        <f>INDEX(products!$A$1:$G$49,MATCH($D68,products!$A$1:$A$49,0),MATCH(orders!I$1,products!$A$1:$G$1,0))</f>
        <v>Rob</v>
      </c>
      <c r="J68" t="str">
        <f>INDEX(products!$A$1:$G$49,MATCH($D68,products!$A$1:$A$49,0),MATCH(orders!J$1,products!$A$1:$G$1,0))</f>
        <v>L</v>
      </c>
      <c r="K68" s="5">
        <f>INDEX(products!$A$1:$G$49,MATCH($D68,products!$A$1:$A$49,0),MATCH(orders!K$1,products!$A$1:$G$1,0))</f>
        <v>0.5</v>
      </c>
      <c r="L68" s="6">
        <f>INDEX(products!$A$1:$G$49,MATCH($D68,products!$A$1:$A$49,0),MATCH(orders!L$1,products!$A$1:$G$1,0))</f>
        <v>7.169999999999999</v>
      </c>
      <c r="M68" s="6">
        <f t="shared" si="3"/>
        <v>7.169999999999999</v>
      </c>
      <c r="N68" t="str">
        <f t="shared" si="4"/>
        <v>Robusta</v>
      </c>
      <c r="O68" t="str">
        <f t="shared" si="5"/>
        <v>Light</v>
      </c>
      <c r="P68" t="str">
        <f>_xlfn.XLOOKUP(OrdersTable[[#This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cm="1">
        <f t="array" ref="G69">IF(_xlfn.XLOOKUP(C69,customers!A68:$A$1001,customers!C68:$C$1001,,0)=0,"",_xlfn.XLOOKUP(C69,customers!A68:$A$1001,customers!C68:$C$1001,,0))</f>
        <v>nsaleway1v@dedecms.com</v>
      </c>
      <c r="H69" s="2" t="str" cm="1">
        <f t="array" ref="H69">_xlfn.IFNA(_xlfn.XLOOKUP(C69,customers!A68:$A$1001,customers!G68:$G$1001,,0),"United Kingdom")</f>
        <v>United States</v>
      </c>
      <c r="I69" t="str">
        <f>INDEX(products!$A$1:$G$49,MATCH($D69,products!$A$1:$A$49,0),MATCH(orders!I$1,products!$A$1:$G$1,0))</f>
        <v>Lib</v>
      </c>
      <c r="J69" t="str">
        <f>INDEX(products!$A$1:$G$49,MATCH($D69,products!$A$1:$A$49,0),MATCH(orders!J$1,products!$A$1:$G$1,0))</f>
        <v>L</v>
      </c>
      <c r="K69" s="5">
        <f>INDEX(products!$A$1:$G$49,MATCH($D69,products!$A$1:$A$49,0),MATCH(orders!K$1,products!$A$1:$G$1,0))</f>
        <v>0.2</v>
      </c>
      <c r="L69" s="6">
        <f>INDEX(products!$A$1:$G$49,MATCH($D69,products!$A$1:$A$49,0),MATCH(orders!L$1,products!$A$1:$G$1,0))</f>
        <v>4.7549999999999999</v>
      </c>
      <c r="M69" s="6">
        <f t="shared" si="3"/>
        <v>9.51</v>
      </c>
      <c r="N69" t="str">
        <f t="shared" si="4"/>
        <v>Liberica</v>
      </c>
      <c r="O69" t="str">
        <f t="shared" si="5"/>
        <v>Light</v>
      </c>
      <c r="P69" t="str">
        <f>_xlfn.XLOOKUP(OrdersTable[[#This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cm="1">
        <f t="array" ref="G70">IF(_xlfn.XLOOKUP(C70,customers!A69:$A$1001,customers!C69:$C$1001,,0)=0,"",_xlfn.XLOOKUP(C70,customers!A69:$A$1001,customers!C69:$C$1001,,0))</f>
        <v>hgoulter1w@abc.net.au</v>
      </c>
      <c r="H70" s="2" t="str" cm="1">
        <f t="array" ref="H70">_xlfn.IFNA(_xlfn.XLOOKUP(C70,customers!A69:$A$1001,customers!G69:$G$1001,,0),"United Kingdom")</f>
        <v>United States</v>
      </c>
      <c r="I70" t="str">
        <f>INDEX(products!$A$1:$G$49,MATCH($D70,products!$A$1:$A$49,0),MATCH(orders!I$1,products!$A$1:$G$1,0))</f>
        <v>Rob</v>
      </c>
      <c r="J70" t="str">
        <f>INDEX(products!$A$1:$G$49,MATCH($D70,products!$A$1:$A$49,0),MATCH(orders!J$1,products!$A$1:$G$1,0))</f>
        <v>M</v>
      </c>
      <c r="K70" s="5">
        <f>INDEX(products!$A$1:$G$49,MATCH($D70,products!$A$1:$A$49,0),MATCH(orders!K$1,products!$A$1:$G$1,0))</f>
        <v>0.2</v>
      </c>
      <c r="L70" s="6">
        <f>INDEX(products!$A$1:$G$49,MATCH($D70,products!$A$1:$A$49,0),MATCH(orders!L$1,products!$A$1:$G$1,0))</f>
        <v>2.9849999999999999</v>
      </c>
      <c r="M70" s="6">
        <f t="shared" si="3"/>
        <v>2.9849999999999999</v>
      </c>
      <c r="N70" t="str">
        <f t="shared" si="4"/>
        <v>Robusta</v>
      </c>
      <c r="O70" t="str">
        <f t="shared" si="5"/>
        <v>Medium</v>
      </c>
      <c r="P70" t="str">
        <f>_xlfn.XLOOKUP(OrdersTable[[#This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cm="1">
        <f t="array" ref="G71">IF(_xlfn.XLOOKUP(C71,customers!A70:$A$1001,customers!C70:$C$1001,,0)=0,"",_xlfn.XLOOKUP(C71,customers!A70:$A$1001,customers!C70:$C$1001,,0))</f>
        <v>grizzello1x@symantec.com</v>
      </c>
      <c r="H71" s="2" t="str" cm="1">
        <f t="array" ref="H71">_xlfn.IFNA(_xlfn.XLOOKUP(C71,customers!A70:$A$1001,customers!G70:$G$1001,,0),"United Kingdom")</f>
        <v>United Kingdom</v>
      </c>
      <c r="I71" t="str">
        <f>INDEX(products!$A$1:$G$49,MATCH($D71,products!$A$1:$A$49,0),MATCH(orders!I$1,products!$A$1:$G$1,0))</f>
        <v>Rob</v>
      </c>
      <c r="J71" t="str">
        <f>INDEX(products!$A$1:$G$49,MATCH($D71,products!$A$1:$A$49,0),MATCH(orders!J$1,products!$A$1:$G$1,0))</f>
        <v>M</v>
      </c>
      <c r="K71" s="5">
        <f>INDEX(products!$A$1:$G$49,MATCH($D71,products!$A$1:$A$49,0),MATCH(orders!K$1,products!$A$1:$G$1,0))</f>
        <v>1</v>
      </c>
      <c r="L71" s="6">
        <f>INDEX(products!$A$1:$G$49,MATCH($D71,products!$A$1:$A$49,0),MATCH(orders!L$1,products!$A$1:$G$1,0))</f>
        <v>9.9499999999999993</v>
      </c>
      <c r="M71" s="6">
        <f t="shared" si="3"/>
        <v>59.699999999999996</v>
      </c>
      <c r="N71" t="str">
        <f t="shared" si="4"/>
        <v>Robusta</v>
      </c>
      <c r="O71" t="str">
        <f t="shared" si="5"/>
        <v>Medium</v>
      </c>
      <c r="P71" t="str">
        <f>_xlfn.XLOOKUP(OrdersTable[[#This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cm="1">
        <f t="array" ref="G72">IF(_xlfn.XLOOKUP(C72,customers!A71:$A$1001,customers!C71:$C$1001,,0)=0,"",_xlfn.XLOOKUP(C72,customers!A71:$A$1001,customers!C71:$C$1001,,0))</f>
        <v>slist1y@mapquest.com</v>
      </c>
      <c r="H72" s="2" t="str" cm="1">
        <f t="array" ref="H72">_xlfn.IFNA(_xlfn.XLOOKUP(C72,customers!A71:$A$1001,customers!G71:$G$1001,,0),"United Kingdom")</f>
        <v>United States</v>
      </c>
      <c r="I72" t="str">
        <f>INDEX(products!$A$1:$G$49,MATCH($D72,products!$A$1:$A$49,0),MATCH(orders!I$1,products!$A$1:$G$1,0))</f>
        <v>Exc</v>
      </c>
      <c r="J72" t="str">
        <f>INDEX(products!$A$1:$G$49,MATCH($D72,products!$A$1:$A$49,0),MATCH(orders!J$1,products!$A$1:$G$1,0))</f>
        <v>L</v>
      </c>
      <c r="K72" s="5">
        <f>INDEX(products!$A$1:$G$49,MATCH($D72,products!$A$1:$A$49,0),MATCH(orders!K$1,products!$A$1:$G$1,0))</f>
        <v>2.5</v>
      </c>
      <c r="L72" s="6">
        <f>INDEX(products!$A$1:$G$49,MATCH($D72,products!$A$1:$A$49,0),MATCH(orders!L$1,products!$A$1:$G$1,0))</f>
        <v>34.154999999999994</v>
      </c>
      <c r="M72" s="6">
        <f t="shared" si="3"/>
        <v>136.61999999999998</v>
      </c>
      <c r="N72" t="str">
        <f t="shared" si="4"/>
        <v>Excelsa</v>
      </c>
      <c r="O72" t="str">
        <f t="shared" si="5"/>
        <v>Light</v>
      </c>
      <c r="P72" t="str">
        <f>_xlfn.XLOOKUP(OrdersTable[[#This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cm="1">
        <f t="array" ref="H73">_xlfn.IFNA(_xlfn.XLOOKUP(C73,customers!A72:$A$1001,customers!G72:$G$1001,,0),"United Kingdom")</f>
        <v>Ireland</v>
      </c>
      <c r="I73" t="str">
        <f>INDEX(products!$A$1:$G$49,MATCH($D73,products!$A$1:$A$49,0),MATCH(orders!I$1,products!$A$1:$G$1,0))</f>
        <v>Lib</v>
      </c>
      <c r="J73" t="str">
        <f>INDEX(products!$A$1:$G$49,MATCH($D73,products!$A$1:$A$49,0),MATCH(orders!J$1,products!$A$1:$G$1,0))</f>
        <v>L</v>
      </c>
      <c r="K73" s="5">
        <f>INDEX(products!$A$1:$G$49,MATCH($D73,products!$A$1:$A$49,0),MATCH(orders!K$1,products!$A$1:$G$1,0))</f>
        <v>0.2</v>
      </c>
      <c r="L73" s="6">
        <f>INDEX(products!$A$1:$G$49,MATCH($D73,products!$A$1:$A$49,0),MATCH(orders!L$1,products!$A$1:$G$1,0))</f>
        <v>4.7549999999999999</v>
      </c>
      <c r="M73" s="6">
        <f t="shared" si="3"/>
        <v>9.51</v>
      </c>
      <c r="N73" t="str">
        <f t="shared" si="4"/>
        <v>Liberica</v>
      </c>
      <c r="O73" t="str">
        <f t="shared" si="5"/>
        <v>Light</v>
      </c>
      <c r="P73" t="str">
        <f>_xlfn.XLOOKUP(OrdersTable[[#This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cm="1">
        <f t="array" ref="G74">IF(_xlfn.XLOOKUP(C74,customers!A73:$A$1001,customers!C73:$C$1001,,0)=0,"",_xlfn.XLOOKUP(C74,customers!A73:$A$1001,customers!C73:$C$1001,,0))</f>
        <v/>
      </c>
      <c r="H74" s="2" t="str" cm="1">
        <f t="array" ref="H74">_xlfn.IFNA(_xlfn.XLOOKUP(C74,customers!A73:$A$1001,customers!G73:$G$1001,,0),"United Kingdom")</f>
        <v>United States</v>
      </c>
      <c r="I74" t="str">
        <f>INDEX(products!$A$1:$G$49,MATCH($D74,products!$A$1:$A$49,0),MATCH(orders!I$1,products!$A$1:$G$1,0))</f>
        <v>Ara</v>
      </c>
      <c r="J74" t="str">
        <f>INDEX(products!$A$1:$G$49,MATCH($D74,products!$A$1:$A$49,0),MATCH(orders!J$1,products!$A$1:$G$1,0))</f>
        <v>M</v>
      </c>
      <c r="K74" s="5">
        <f>INDEX(products!$A$1:$G$49,MATCH($D74,products!$A$1:$A$49,0),MATCH(orders!K$1,products!$A$1:$G$1,0))</f>
        <v>2.5</v>
      </c>
      <c r="L74" s="6">
        <f>INDEX(products!$A$1:$G$49,MATCH($D74,products!$A$1:$A$49,0),MATCH(orders!L$1,products!$A$1:$G$1,0))</f>
        <v>25.874999999999996</v>
      </c>
      <c r="M74" s="6">
        <f t="shared" si="3"/>
        <v>77.624999999999986</v>
      </c>
      <c r="N74" t="str">
        <f t="shared" si="4"/>
        <v>Arabica</v>
      </c>
      <c r="O74" t="str">
        <f t="shared" si="5"/>
        <v>Medium</v>
      </c>
      <c r="P74" t="str">
        <f>_xlfn.XLOOKUP(OrdersTable[[#This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cm="1">
        <f t="array" ref="G75">IF(_xlfn.XLOOKUP(C75,customers!A74:$A$1001,customers!C74:$C$1001,,0)=0,"",_xlfn.XLOOKUP(C75,customers!A74:$A$1001,customers!C74:$C$1001,,0))</f>
        <v/>
      </c>
      <c r="H75" s="2" t="str" cm="1">
        <f t="array" ref="H75">_xlfn.IFNA(_xlfn.XLOOKUP(C75,customers!A74:$A$1001,customers!G74:$G$1001,,0),"United Kingdom")</f>
        <v>United States</v>
      </c>
      <c r="I75" t="str">
        <f>INDEX(products!$A$1:$G$49,MATCH($D75,products!$A$1:$A$49,0),MATCH(orders!I$1,products!$A$1:$G$1,0))</f>
        <v>Lib</v>
      </c>
      <c r="J75" t="str">
        <f>INDEX(products!$A$1:$G$49,MATCH($D75,products!$A$1:$A$49,0),MATCH(orders!J$1,products!$A$1:$G$1,0))</f>
        <v>M</v>
      </c>
      <c r="K75" s="5">
        <f>INDEX(products!$A$1:$G$49,MATCH($D75,products!$A$1:$A$49,0),MATCH(orders!K$1,products!$A$1:$G$1,0))</f>
        <v>0.2</v>
      </c>
      <c r="L75" s="6">
        <f>INDEX(products!$A$1:$G$49,MATCH($D75,products!$A$1:$A$49,0),MATCH(orders!L$1,products!$A$1:$G$1,0))</f>
        <v>4.3650000000000002</v>
      </c>
      <c r="M75" s="6">
        <f t="shared" si="3"/>
        <v>21.825000000000003</v>
      </c>
      <c r="N75" t="str">
        <f t="shared" si="4"/>
        <v>Liberica</v>
      </c>
      <c r="O75" t="str">
        <f t="shared" si="5"/>
        <v>Medium</v>
      </c>
      <c r="P75" t="str">
        <f>_xlfn.XLOOKUP(OrdersTable[[#This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cm="1">
        <f t="array" ref="G76">IF(_xlfn.XLOOKUP(C76,customers!A75:$A$1001,customers!C75:$C$1001,,0)=0,"",_xlfn.XLOOKUP(C76,customers!A75:$A$1001,customers!C75:$C$1001,,0))</f>
        <v>jrangall22@newsvine.com</v>
      </c>
      <c r="H76" s="2" t="str" cm="1">
        <f t="array" ref="H76">_xlfn.IFNA(_xlfn.XLOOKUP(C76,customers!A75:$A$1001,customers!G75:$G$1001,,0),"United Kingdom")</f>
        <v>United States</v>
      </c>
      <c r="I76" t="str">
        <f>INDEX(products!$A$1:$G$49,MATCH($D76,products!$A$1:$A$49,0),MATCH(orders!I$1,products!$A$1:$G$1,0))</f>
        <v>Exc</v>
      </c>
      <c r="J76" t="str">
        <f>INDEX(products!$A$1:$G$49,MATCH($D76,products!$A$1:$A$49,0),MATCH(orders!J$1,products!$A$1:$G$1,0))</f>
        <v>L</v>
      </c>
      <c r="K76" s="5">
        <f>INDEX(products!$A$1:$G$49,MATCH($D76,products!$A$1:$A$49,0),MATCH(orders!K$1,products!$A$1:$G$1,0))</f>
        <v>0.5</v>
      </c>
      <c r="L76" s="6">
        <f>INDEX(products!$A$1:$G$49,MATCH($D76,products!$A$1:$A$49,0),MATCH(orders!L$1,products!$A$1:$G$1,0))</f>
        <v>8.91</v>
      </c>
      <c r="M76" s="6">
        <f t="shared" si="3"/>
        <v>17.82</v>
      </c>
      <c r="N76" t="str">
        <f t="shared" si="4"/>
        <v>Excelsa</v>
      </c>
      <c r="O76" t="str">
        <f t="shared" si="5"/>
        <v>Light</v>
      </c>
      <c r="P76" t="str">
        <f>_xlfn.XLOOKUP(OrdersTable[[#This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cm="1">
        <f t="array" ref="G77">IF(_xlfn.XLOOKUP(C77,customers!A76:$A$1001,customers!C76:$C$1001,,0)=0,"",_xlfn.XLOOKUP(C77,customers!A76:$A$1001,customers!C76:$C$1001,,0))</f>
        <v>kboorn23@ezinearticles.com</v>
      </c>
      <c r="H77" s="2" t="str" cm="1">
        <f t="array" ref="H77">_xlfn.IFNA(_xlfn.XLOOKUP(C77,customers!A76:$A$1001,customers!G76:$G$1001,,0),"United Kingdom")</f>
        <v>Ireland</v>
      </c>
      <c r="I77" t="str">
        <f>INDEX(products!$A$1:$G$49,MATCH($D77,products!$A$1:$A$49,0),MATCH(orders!I$1,products!$A$1:$G$1,0))</f>
        <v>Rob</v>
      </c>
      <c r="J77" t="str">
        <f>INDEX(products!$A$1:$G$49,MATCH($D77,products!$A$1:$A$49,0),MATCH(orders!J$1,products!$A$1:$G$1,0))</f>
        <v>D</v>
      </c>
      <c r="K77" s="5">
        <f>INDEX(products!$A$1:$G$49,MATCH($D77,products!$A$1:$A$49,0),MATCH(orders!K$1,products!$A$1:$G$1,0))</f>
        <v>1</v>
      </c>
      <c r="L77" s="6">
        <f>INDEX(products!$A$1:$G$49,MATCH($D77,products!$A$1:$A$49,0),MATCH(orders!L$1,products!$A$1:$G$1,0))</f>
        <v>8.9499999999999993</v>
      </c>
      <c r="M77" s="6">
        <f t="shared" si="3"/>
        <v>53.699999999999996</v>
      </c>
      <c r="N77" t="str">
        <f t="shared" si="4"/>
        <v>Robusta</v>
      </c>
      <c r="O77" t="str">
        <f t="shared" si="5"/>
        <v>Dark</v>
      </c>
      <c r="P77" t="str">
        <f>_xlfn.XLOOKUP(OrdersTable[[#This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cm="1">
        <f t="array" ref="G78">IF(_xlfn.XLOOKUP(C78,customers!A77:$A$1001,customers!C77:$C$1001,,0)=0,"",_xlfn.XLOOKUP(C78,customers!A77:$A$1001,customers!C77:$C$1001,,0))</f>
        <v/>
      </c>
      <c r="H78" s="2" t="str" cm="1">
        <f t="array" ref="H78">_xlfn.IFNA(_xlfn.XLOOKUP(C78,customers!A77:$A$1001,customers!G77:$G$1001,,0),"United Kingdom")</f>
        <v>Ireland</v>
      </c>
      <c r="I78" t="str">
        <f>INDEX(products!$A$1:$G$49,MATCH($D78,products!$A$1:$A$49,0),MATCH(orders!I$1,products!$A$1:$G$1,0))</f>
        <v>Rob</v>
      </c>
      <c r="J78" t="str">
        <f>INDEX(products!$A$1:$G$49,MATCH($D78,products!$A$1:$A$49,0),MATCH(orders!J$1,products!$A$1:$G$1,0))</f>
        <v>L</v>
      </c>
      <c r="K78" s="5">
        <f>INDEX(products!$A$1:$G$49,MATCH($D78,products!$A$1:$A$49,0),MATCH(orders!K$1,products!$A$1:$G$1,0))</f>
        <v>0.2</v>
      </c>
      <c r="L78" s="6">
        <f>INDEX(products!$A$1:$G$49,MATCH($D78,products!$A$1:$A$49,0),MATCH(orders!L$1,products!$A$1:$G$1,0))</f>
        <v>3.5849999999999995</v>
      </c>
      <c r="M78" s="6">
        <f t="shared" si="3"/>
        <v>3.5849999999999995</v>
      </c>
      <c r="N78" t="str">
        <f t="shared" si="4"/>
        <v>Robusta</v>
      </c>
      <c r="O78" t="str">
        <f t="shared" si="5"/>
        <v>Light</v>
      </c>
      <c r="P78" t="str">
        <f>_xlfn.XLOOKUP(OrdersTable[[#This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cm="1">
        <f t="array" ref="G79">IF(_xlfn.XLOOKUP(C79,customers!A78:$A$1001,customers!C78:$C$1001,,0)=0,"",_xlfn.XLOOKUP(C79,customers!A78:$A$1001,customers!C78:$C$1001,,0))</f>
        <v>celgey25@webs.com</v>
      </c>
      <c r="H79" s="2" t="str" cm="1">
        <f t="array" ref="H79">_xlfn.IFNA(_xlfn.XLOOKUP(C79,customers!A78:$A$1001,customers!G78:$G$1001,,0),"United Kingdom")</f>
        <v>United States</v>
      </c>
      <c r="I79" t="str">
        <f>INDEX(products!$A$1:$G$49,MATCH($D79,products!$A$1:$A$49,0),MATCH(orders!I$1,products!$A$1:$G$1,0))</f>
        <v>Exc</v>
      </c>
      <c r="J79" t="str">
        <f>INDEX(products!$A$1:$G$49,MATCH($D79,products!$A$1:$A$49,0),MATCH(orders!J$1,products!$A$1:$G$1,0))</f>
        <v>D</v>
      </c>
      <c r="K79" s="5">
        <f>INDEX(products!$A$1:$G$49,MATCH($D79,products!$A$1:$A$49,0),MATCH(orders!K$1,products!$A$1:$G$1,0))</f>
        <v>0.2</v>
      </c>
      <c r="L79" s="6">
        <f>INDEX(products!$A$1:$G$49,MATCH($D79,products!$A$1:$A$49,0),MATCH(orders!L$1,products!$A$1:$G$1,0))</f>
        <v>3.645</v>
      </c>
      <c r="M79" s="6">
        <f t="shared" si="3"/>
        <v>7.29</v>
      </c>
      <c r="N79" t="str">
        <f t="shared" si="4"/>
        <v>Excelsa</v>
      </c>
      <c r="O79" t="str">
        <f t="shared" si="5"/>
        <v>Dark</v>
      </c>
      <c r="P79" t="str">
        <f>_xlfn.XLOOKUP(OrdersTable[[#This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cm="1">
        <f t="array" ref="G80">IF(_xlfn.XLOOKUP(C80,customers!A79:$A$1001,customers!C79:$C$1001,,0)=0,"",_xlfn.XLOOKUP(C80,customers!A79:$A$1001,customers!C79:$C$1001,,0))</f>
        <v>lmizzi26@rakuten.co.jp</v>
      </c>
      <c r="H80" s="2" t="str" cm="1">
        <f t="array" ref="H80">_xlfn.IFNA(_xlfn.XLOOKUP(C80,customers!A79:$A$1001,customers!G79:$G$1001,,0),"United Kingdom")</f>
        <v>United States</v>
      </c>
      <c r="I80" t="str">
        <f>INDEX(products!$A$1:$G$49,MATCH($D80,products!$A$1:$A$49,0),MATCH(orders!I$1,products!$A$1:$G$1,0))</f>
        <v>Ara</v>
      </c>
      <c r="J80" t="str">
        <f>INDEX(products!$A$1:$G$49,MATCH($D80,products!$A$1:$A$49,0),MATCH(orders!J$1,products!$A$1:$G$1,0))</f>
        <v>M</v>
      </c>
      <c r="K80" s="5">
        <f>INDEX(products!$A$1:$G$49,MATCH($D80,products!$A$1:$A$49,0),MATCH(orders!K$1,products!$A$1:$G$1,0))</f>
        <v>0.5</v>
      </c>
      <c r="L80" s="6">
        <f>INDEX(products!$A$1:$G$49,MATCH($D80,products!$A$1:$A$49,0),MATCH(orders!L$1,products!$A$1:$G$1,0))</f>
        <v>6.75</v>
      </c>
      <c r="M80" s="6">
        <f t="shared" si="3"/>
        <v>40.5</v>
      </c>
      <c r="N80" t="str">
        <f t="shared" si="4"/>
        <v>Arabica</v>
      </c>
      <c r="O80" t="str">
        <f t="shared" si="5"/>
        <v>Medium</v>
      </c>
      <c r="P80" t="str">
        <f>_xlfn.XLOOKUP(OrdersTable[[#This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cm="1">
        <f t="array" ref="G81">IF(_xlfn.XLOOKUP(C81,customers!A80:$A$1001,customers!C80:$C$1001,,0)=0,"",_xlfn.XLOOKUP(C81,customers!A80:$A$1001,customers!C80:$C$1001,,0))</f>
        <v>cgiacomazzo27@jigsy.com</v>
      </c>
      <c r="H81" s="2" t="str" cm="1">
        <f t="array" ref="H81">_xlfn.IFNA(_xlfn.XLOOKUP(C81,customers!A80:$A$1001,customers!G80:$G$1001,,0),"United Kingdom")</f>
        <v>United States</v>
      </c>
      <c r="I81" t="str">
        <f>INDEX(products!$A$1:$G$49,MATCH($D81,products!$A$1:$A$49,0),MATCH(orders!I$1,products!$A$1:$G$1,0))</f>
        <v>Rob</v>
      </c>
      <c r="J81" t="str">
        <f>INDEX(products!$A$1:$G$49,MATCH($D81,products!$A$1:$A$49,0),MATCH(orders!J$1,products!$A$1:$G$1,0))</f>
        <v>L</v>
      </c>
      <c r="K81" s="5">
        <f>INDEX(products!$A$1:$G$49,MATCH($D81,products!$A$1:$A$49,0),MATCH(orders!K$1,products!$A$1:$G$1,0))</f>
        <v>1</v>
      </c>
      <c r="L81" s="6">
        <f>INDEX(products!$A$1:$G$49,MATCH($D81,products!$A$1:$A$49,0),MATCH(orders!L$1,products!$A$1:$G$1,0))</f>
        <v>11.95</v>
      </c>
      <c r="M81" s="6">
        <f t="shared" si="3"/>
        <v>47.8</v>
      </c>
      <c r="N81" t="str">
        <f t="shared" si="4"/>
        <v>Robusta</v>
      </c>
      <c r="O81" t="str">
        <f t="shared" si="5"/>
        <v>Light</v>
      </c>
      <c r="P81" t="str">
        <f>_xlfn.XLOOKUP(OrdersTable[[#This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cm="1">
        <f t="array" ref="G82">IF(_xlfn.XLOOKUP(C82,customers!A81:$A$1001,customers!C81:$C$1001,,0)=0,"",_xlfn.XLOOKUP(C82,customers!A81:$A$1001,customers!C81:$C$1001,,0))</f>
        <v>aarnow28@arizona.edu</v>
      </c>
      <c r="H82" s="2" t="str" cm="1">
        <f t="array" ref="H82">_xlfn.IFNA(_xlfn.XLOOKUP(C82,customers!A81:$A$1001,customers!G81:$G$1001,,0),"United Kingdom")</f>
        <v>United States</v>
      </c>
      <c r="I82" t="str">
        <f>INDEX(products!$A$1:$G$49,MATCH($D82,products!$A$1:$A$49,0),MATCH(orders!I$1,products!$A$1:$G$1,0))</f>
        <v>Ara</v>
      </c>
      <c r="J82" t="str">
        <f>INDEX(products!$A$1:$G$49,MATCH($D82,products!$A$1:$A$49,0),MATCH(orders!J$1,products!$A$1:$G$1,0))</f>
        <v>L</v>
      </c>
      <c r="K82" s="5">
        <f>INDEX(products!$A$1:$G$49,MATCH($D82,products!$A$1:$A$49,0),MATCH(orders!K$1,products!$A$1:$G$1,0))</f>
        <v>0.5</v>
      </c>
      <c r="L82" s="6">
        <f>INDEX(products!$A$1:$G$49,MATCH($D82,products!$A$1:$A$49,0),MATCH(orders!L$1,products!$A$1:$G$1,0))</f>
        <v>7.77</v>
      </c>
      <c r="M82" s="6">
        <f t="shared" si="3"/>
        <v>38.849999999999994</v>
      </c>
      <c r="N82" t="str">
        <f t="shared" si="4"/>
        <v>Arabica</v>
      </c>
      <c r="O82" t="str">
        <f t="shared" si="5"/>
        <v>Light</v>
      </c>
      <c r="P82" t="str">
        <f>_xlfn.XLOOKUP(OrdersTable[[#This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cm="1">
        <f t="array" ref="G83">IF(_xlfn.XLOOKUP(C83,customers!A82:$A$1001,customers!C82:$C$1001,,0)=0,"",_xlfn.XLOOKUP(C83,customers!A82:$A$1001,customers!C82:$C$1001,,0))</f>
        <v>syann29@senate.gov</v>
      </c>
      <c r="H83" s="2" t="str" cm="1">
        <f t="array" ref="H83">_xlfn.IFNA(_xlfn.XLOOKUP(C83,customers!A82:$A$1001,customers!G82:$G$1001,,0),"United Kingdom")</f>
        <v>United States</v>
      </c>
      <c r="I83" t="str">
        <f>INDEX(products!$A$1:$G$49,MATCH($D83,products!$A$1:$A$49,0),MATCH(orders!I$1,products!$A$1:$G$1,0))</f>
        <v>Lib</v>
      </c>
      <c r="J83" t="str">
        <f>INDEX(products!$A$1:$G$49,MATCH($D83,products!$A$1:$A$49,0),MATCH(orders!J$1,products!$A$1:$G$1,0))</f>
        <v>L</v>
      </c>
      <c r="K83" s="5">
        <f>INDEX(products!$A$1:$G$49,MATCH($D83,products!$A$1:$A$49,0),MATCH(orders!K$1,products!$A$1:$G$1,0))</f>
        <v>2.5</v>
      </c>
      <c r="L83" s="6">
        <f>INDEX(products!$A$1:$G$49,MATCH($D83,products!$A$1:$A$49,0),MATCH(orders!L$1,products!$A$1:$G$1,0))</f>
        <v>36.454999999999998</v>
      </c>
      <c r="M83" s="6">
        <f t="shared" si="3"/>
        <v>109.36499999999999</v>
      </c>
      <c r="N83" t="str">
        <f t="shared" si="4"/>
        <v>Liberica</v>
      </c>
      <c r="O83" t="str">
        <f t="shared" si="5"/>
        <v>Light</v>
      </c>
      <c r="P83" t="str">
        <f>_xlfn.XLOOKUP(OrdersTable[[#This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cm="1">
        <f t="array" ref="G84">IF(_xlfn.XLOOKUP(C84,customers!A83:$A$1001,customers!C83:$C$1001,,0)=0,"",_xlfn.XLOOKUP(C84,customers!A83:$A$1001,customers!C83:$C$1001,,0))</f>
        <v>bnaulls2a@tiny.cc</v>
      </c>
      <c r="H84" s="2" t="str" cm="1">
        <f t="array" ref="H84">_xlfn.IFNA(_xlfn.XLOOKUP(C84,customers!A83:$A$1001,customers!G83:$G$1001,,0),"United Kingdom")</f>
        <v>Ireland</v>
      </c>
      <c r="I84" t="str">
        <f>INDEX(products!$A$1:$G$49,MATCH($D84,products!$A$1:$A$49,0),MATCH(orders!I$1,products!$A$1:$G$1,0))</f>
        <v>Lib</v>
      </c>
      <c r="J84" t="str">
        <f>INDEX(products!$A$1:$G$49,MATCH($D84,products!$A$1:$A$49,0),MATCH(orders!J$1,products!$A$1:$G$1,0))</f>
        <v>M</v>
      </c>
      <c r="K84" s="5">
        <f>INDEX(products!$A$1:$G$49,MATCH($D84,products!$A$1:$A$49,0),MATCH(orders!K$1,products!$A$1:$G$1,0))</f>
        <v>2.5</v>
      </c>
      <c r="L84" s="6">
        <f>INDEX(products!$A$1:$G$49,MATCH($D84,products!$A$1:$A$49,0),MATCH(orders!L$1,products!$A$1:$G$1,0))</f>
        <v>33.464999999999996</v>
      </c>
      <c r="M84" s="6">
        <f t="shared" si="3"/>
        <v>100.39499999999998</v>
      </c>
      <c r="N84" t="str">
        <f t="shared" si="4"/>
        <v>Liberica</v>
      </c>
      <c r="O84" t="str">
        <f t="shared" si="5"/>
        <v>Medium</v>
      </c>
      <c r="P84" t="str">
        <f>_xlfn.XLOOKUP(OrdersTable[[#This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cm="1">
        <f t="array" ref="G85">IF(_xlfn.XLOOKUP(C85,customers!A84:$A$1001,customers!C84:$C$1001,,0)=0,"",_xlfn.XLOOKUP(C85,customers!A84:$A$1001,customers!C84:$C$1001,,0))</f>
        <v/>
      </c>
      <c r="H85" s="2" t="str" cm="1">
        <f t="array" ref="H85">_xlfn.IFNA(_xlfn.XLOOKUP(C85,customers!A84:$A$1001,customers!G84:$G$1001,,0),"United Kingdom")</f>
        <v>United States</v>
      </c>
      <c r="I85" t="str">
        <f>INDEX(products!$A$1:$G$49,MATCH($D85,products!$A$1:$A$49,0),MATCH(orders!I$1,products!$A$1:$G$1,0))</f>
        <v>Rob</v>
      </c>
      <c r="J85" t="str">
        <f>INDEX(products!$A$1:$G$49,MATCH($D85,products!$A$1:$A$49,0),MATCH(orders!J$1,products!$A$1:$G$1,0))</f>
        <v>D</v>
      </c>
      <c r="K85" s="5">
        <f>INDEX(products!$A$1:$G$49,MATCH($D85,products!$A$1:$A$49,0),MATCH(orders!K$1,products!$A$1:$G$1,0))</f>
        <v>2.5</v>
      </c>
      <c r="L85" s="6">
        <f>INDEX(products!$A$1:$G$49,MATCH($D85,products!$A$1:$A$49,0),MATCH(orders!L$1,products!$A$1:$G$1,0))</f>
        <v>20.584999999999997</v>
      </c>
      <c r="M85" s="6">
        <f t="shared" si="3"/>
        <v>82.339999999999989</v>
      </c>
      <c r="N85" t="str">
        <f t="shared" si="4"/>
        <v>Robusta</v>
      </c>
      <c r="O85" t="str">
        <f t="shared" si="5"/>
        <v>Dark</v>
      </c>
      <c r="P85" t="str">
        <f>_xlfn.XLOOKUP(OrdersTable[[#This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cm="1">
        <f t="array" ref="G86">IF(_xlfn.XLOOKUP(C86,customers!A85:$A$1001,customers!C85:$C$1001,,0)=0,"",_xlfn.XLOOKUP(C86,customers!A85:$A$1001,customers!C85:$C$1001,,0))</f>
        <v>zsherewood2c@apache.org</v>
      </c>
      <c r="H86" s="2" t="str" cm="1">
        <f t="array" ref="H86">_xlfn.IFNA(_xlfn.XLOOKUP(C86,customers!A85:$A$1001,customers!G85:$G$1001,,0),"United Kingdom")</f>
        <v>United States</v>
      </c>
      <c r="I86" t="str">
        <f>INDEX(products!$A$1:$G$49,MATCH($D86,products!$A$1:$A$49,0),MATCH(orders!I$1,products!$A$1:$G$1,0))</f>
        <v>Lib</v>
      </c>
      <c r="J86" t="str">
        <f>INDEX(products!$A$1:$G$49,MATCH($D86,products!$A$1:$A$49,0),MATCH(orders!J$1,products!$A$1:$G$1,0))</f>
        <v>L</v>
      </c>
      <c r="K86" s="5">
        <f>INDEX(products!$A$1:$G$49,MATCH($D86,products!$A$1:$A$49,0),MATCH(orders!K$1,products!$A$1:$G$1,0))</f>
        <v>0.5</v>
      </c>
      <c r="L86" s="6">
        <f>INDEX(products!$A$1:$G$49,MATCH($D86,products!$A$1:$A$49,0),MATCH(orders!L$1,products!$A$1:$G$1,0))</f>
        <v>9.51</v>
      </c>
      <c r="M86" s="6">
        <f t="shared" si="3"/>
        <v>9.51</v>
      </c>
      <c r="N86" t="str">
        <f t="shared" si="4"/>
        <v>Liberica</v>
      </c>
      <c r="O86" t="str">
        <f t="shared" si="5"/>
        <v>Light</v>
      </c>
      <c r="P86" t="str">
        <f>_xlfn.XLOOKUP(OrdersTable[[#This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cm="1">
        <f t="array" ref="G87">IF(_xlfn.XLOOKUP(C87,customers!A86:$A$1001,customers!C86:$C$1001,,0)=0,"",_xlfn.XLOOKUP(C87,customers!A86:$A$1001,customers!C86:$C$1001,,0))</f>
        <v>jdufaire2d@fc2.com</v>
      </c>
      <c r="H87" s="2" t="str" cm="1">
        <f t="array" ref="H87">_xlfn.IFNA(_xlfn.XLOOKUP(C87,customers!A86:$A$1001,customers!G86:$G$1001,,0),"United Kingdom")</f>
        <v>United States</v>
      </c>
      <c r="I87" t="str">
        <f>INDEX(products!$A$1:$G$49,MATCH($D87,products!$A$1:$A$49,0),MATCH(orders!I$1,products!$A$1:$G$1,0))</f>
        <v>Ara</v>
      </c>
      <c r="J87" t="str">
        <f>INDEX(products!$A$1:$G$49,MATCH($D87,products!$A$1:$A$49,0),MATCH(orders!J$1,products!$A$1:$G$1,0))</f>
        <v>L</v>
      </c>
      <c r="K87" s="5">
        <f>INDEX(products!$A$1:$G$49,MATCH($D87,products!$A$1:$A$49,0),MATCH(orders!K$1,products!$A$1:$G$1,0))</f>
        <v>2.5</v>
      </c>
      <c r="L87" s="6">
        <f>INDEX(products!$A$1:$G$49,MATCH($D87,products!$A$1:$A$49,0),MATCH(orders!L$1,products!$A$1:$G$1,0))</f>
        <v>29.784999999999997</v>
      </c>
      <c r="M87" s="6">
        <f t="shared" si="3"/>
        <v>89.35499999999999</v>
      </c>
      <c r="N87" t="str">
        <f t="shared" si="4"/>
        <v>Arabica</v>
      </c>
      <c r="O87" t="str">
        <f t="shared" si="5"/>
        <v>Light</v>
      </c>
      <c r="P87" t="str">
        <f>_xlfn.XLOOKUP(OrdersTable[[#This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cm="1">
        <f t="array" ref="G88">IF(_xlfn.XLOOKUP(C88,customers!A87:$A$1001,customers!C87:$C$1001,,0)=0,"",_xlfn.XLOOKUP(C88,customers!A87:$A$1001,customers!C87:$C$1001,,0))</f>
        <v>jdufaire2d@fc2.com</v>
      </c>
      <c r="H88" s="2" t="str" cm="1">
        <f t="array" ref="H88">_xlfn.IFNA(_xlfn.XLOOKUP(C88,customers!A87:$A$1001,customers!G87:$G$1001,,0),"United Kingdom")</f>
        <v>United States</v>
      </c>
      <c r="I88" t="str">
        <f>INDEX(products!$A$1:$G$49,MATCH($D88,products!$A$1:$A$49,0),MATCH(orders!I$1,products!$A$1:$G$1,0))</f>
        <v>Ara</v>
      </c>
      <c r="J88" t="str">
        <f>INDEX(products!$A$1:$G$49,MATCH($D88,products!$A$1:$A$49,0),MATCH(orders!J$1,products!$A$1:$G$1,0))</f>
        <v>D</v>
      </c>
      <c r="K88" s="5">
        <f>INDEX(products!$A$1:$G$49,MATCH($D88,products!$A$1:$A$49,0),MATCH(orders!K$1,products!$A$1:$G$1,0))</f>
        <v>0.2</v>
      </c>
      <c r="L88" s="6">
        <f>INDEX(products!$A$1:$G$49,MATCH($D88,products!$A$1:$A$49,0),MATCH(orders!L$1,products!$A$1:$G$1,0))</f>
        <v>2.9849999999999999</v>
      </c>
      <c r="M88" s="6">
        <f t="shared" si="3"/>
        <v>11.94</v>
      </c>
      <c r="N88" t="str">
        <f t="shared" si="4"/>
        <v>Arabica</v>
      </c>
      <c r="O88" t="str">
        <f t="shared" si="5"/>
        <v>Dark</v>
      </c>
      <c r="P88" t="str">
        <f>_xlfn.XLOOKUP(OrdersTable[[#This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cm="1">
        <f t="array" ref="G89">IF(_xlfn.XLOOKUP(C89,customers!A88:$A$1001,customers!C88:$C$1001,,0)=0,"",_xlfn.XLOOKUP(C89,customers!A88:$A$1001,customers!C88:$C$1001,,0))</f>
        <v>bkeaveney2f@netlog.com</v>
      </c>
      <c r="H89" s="2" t="str" cm="1">
        <f t="array" ref="H89">_xlfn.IFNA(_xlfn.XLOOKUP(C89,customers!A88:$A$1001,customers!G88:$G$1001,,0),"United Kingdom")</f>
        <v>United States</v>
      </c>
      <c r="I89" t="str">
        <f>INDEX(products!$A$1:$G$49,MATCH($D89,products!$A$1:$A$49,0),MATCH(orders!I$1,products!$A$1:$G$1,0))</f>
        <v>Ara</v>
      </c>
      <c r="J89" t="str">
        <f>INDEX(products!$A$1:$G$49,MATCH($D89,products!$A$1:$A$49,0),MATCH(orders!J$1,products!$A$1:$G$1,0))</f>
        <v>M</v>
      </c>
      <c r="K89" s="5">
        <f>INDEX(products!$A$1:$G$49,MATCH($D89,products!$A$1:$A$49,0),MATCH(orders!K$1,products!$A$1:$G$1,0))</f>
        <v>1</v>
      </c>
      <c r="L89" s="6">
        <f>INDEX(products!$A$1:$G$49,MATCH($D89,products!$A$1:$A$49,0),MATCH(orders!L$1,products!$A$1:$G$1,0))</f>
        <v>11.25</v>
      </c>
      <c r="M89" s="6">
        <f t="shared" si="3"/>
        <v>33.75</v>
      </c>
      <c r="N89" t="str">
        <f t="shared" si="4"/>
        <v>Arabica</v>
      </c>
      <c r="O89" t="str">
        <f t="shared" si="5"/>
        <v>Medium</v>
      </c>
      <c r="P89" t="str">
        <f>_xlfn.XLOOKUP(OrdersTable[[#This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cm="1">
        <f t="array" ref="G90">IF(_xlfn.XLOOKUP(C90,customers!A89:$A$1001,customers!C89:$C$1001,,0)=0,"",_xlfn.XLOOKUP(C90,customers!A89:$A$1001,customers!C89:$C$1001,,0))</f>
        <v>egrise2g@cargocollective.com</v>
      </c>
      <c r="H90" s="2" t="str" cm="1">
        <f t="array" ref="H90">_xlfn.IFNA(_xlfn.XLOOKUP(C90,customers!A89:$A$1001,customers!G89:$G$1001,,0),"United Kingdom")</f>
        <v>United States</v>
      </c>
      <c r="I90" t="str">
        <f>INDEX(products!$A$1:$G$49,MATCH($D90,products!$A$1:$A$49,0),MATCH(orders!I$1,products!$A$1:$G$1,0))</f>
        <v>Rob</v>
      </c>
      <c r="J90" t="str">
        <f>INDEX(products!$A$1:$G$49,MATCH($D90,products!$A$1:$A$49,0),MATCH(orders!J$1,products!$A$1:$G$1,0))</f>
        <v>L</v>
      </c>
      <c r="K90" s="5">
        <f>INDEX(products!$A$1:$G$49,MATCH($D90,products!$A$1:$A$49,0),MATCH(orders!K$1,products!$A$1:$G$1,0))</f>
        <v>1</v>
      </c>
      <c r="L90" s="6">
        <f>INDEX(products!$A$1:$G$49,MATCH($D90,products!$A$1:$A$49,0),MATCH(orders!L$1,products!$A$1:$G$1,0))</f>
        <v>11.95</v>
      </c>
      <c r="M90" s="6">
        <f t="shared" si="3"/>
        <v>35.849999999999994</v>
      </c>
      <c r="N90" t="str">
        <f t="shared" si="4"/>
        <v>Robusta</v>
      </c>
      <c r="O90" t="str">
        <f t="shared" si="5"/>
        <v>Light</v>
      </c>
      <c r="P90" t="str">
        <f>_xlfn.XLOOKUP(OrdersTable[[#This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cm="1">
        <f t="array" ref="G91">IF(_xlfn.XLOOKUP(C91,customers!A90:$A$1001,customers!C90:$C$1001,,0)=0,"",_xlfn.XLOOKUP(C91,customers!A90:$A$1001,customers!C90:$C$1001,,0))</f>
        <v>tgottelier2h@vistaprint.com</v>
      </c>
      <c r="H91" s="2" t="str" cm="1">
        <f t="array" ref="H91">_xlfn.IFNA(_xlfn.XLOOKUP(C91,customers!A90:$A$1001,customers!G90:$G$1001,,0),"United Kingdom")</f>
        <v>United States</v>
      </c>
      <c r="I91" t="str">
        <f>INDEX(products!$A$1:$G$49,MATCH($D91,products!$A$1:$A$49,0),MATCH(orders!I$1,products!$A$1:$G$1,0))</f>
        <v>Ara</v>
      </c>
      <c r="J91" t="str">
        <f>INDEX(products!$A$1:$G$49,MATCH($D91,products!$A$1:$A$49,0),MATCH(orders!J$1,products!$A$1:$G$1,0))</f>
        <v>L</v>
      </c>
      <c r="K91" s="5">
        <f>INDEX(products!$A$1:$G$49,MATCH($D91,products!$A$1:$A$49,0),MATCH(orders!K$1,products!$A$1:$G$1,0))</f>
        <v>1</v>
      </c>
      <c r="L91" s="6">
        <f>INDEX(products!$A$1:$G$49,MATCH($D91,products!$A$1:$A$49,0),MATCH(orders!L$1,products!$A$1:$G$1,0))</f>
        <v>12.95</v>
      </c>
      <c r="M91" s="6">
        <f t="shared" si="3"/>
        <v>77.699999999999989</v>
      </c>
      <c r="N91" t="str">
        <f t="shared" si="4"/>
        <v>Arabica</v>
      </c>
      <c r="O91" t="str">
        <f t="shared" si="5"/>
        <v>Light</v>
      </c>
      <c r="P91" t="str">
        <f>_xlfn.XLOOKUP(OrdersTable[[#This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cm="1">
        <f t="array" ref="G92">IF(_xlfn.XLOOKUP(C92,customers!A91:$A$1001,customers!C91:$C$1001,,0)=0,"",_xlfn.XLOOKUP(C92,customers!A91:$A$1001,customers!C91:$C$1001,,0))</f>
        <v/>
      </c>
      <c r="H92" s="2" t="str" cm="1">
        <f t="array" ref="H92">_xlfn.IFNA(_xlfn.XLOOKUP(C92,customers!A91:$A$1001,customers!G91:$G$1001,,0),"United Kingdom")</f>
        <v>Ireland</v>
      </c>
      <c r="I92" t="str">
        <f>INDEX(products!$A$1:$G$49,MATCH($D92,products!$A$1:$A$49,0),MATCH(orders!I$1,products!$A$1:$G$1,0))</f>
        <v>Ara</v>
      </c>
      <c r="J92" t="str">
        <f>INDEX(products!$A$1:$G$49,MATCH($D92,products!$A$1:$A$49,0),MATCH(orders!J$1,products!$A$1:$G$1,0))</f>
        <v>L</v>
      </c>
      <c r="K92" s="5">
        <f>INDEX(products!$A$1:$G$49,MATCH($D92,products!$A$1:$A$49,0),MATCH(orders!K$1,products!$A$1:$G$1,0))</f>
        <v>1</v>
      </c>
      <c r="L92" s="6">
        <f>INDEX(products!$A$1:$G$49,MATCH($D92,products!$A$1:$A$49,0),MATCH(orders!L$1,products!$A$1:$G$1,0))</f>
        <v>12.95</v>
      </c>
      <c r="M92" s="6">
        <f t="shared" si="3"/>
        <v>51.8</v>
      </c>
      <c r="N92" t="str">
        <f t="shared" si="4"/>
        <v>Arabica</v>
      </c>
      <c r="O92" t="str">
        <f t="shared" si="5"/>
        <v>Light</v>
      </c>
      <c r="P92" t="str">
        <f>_xlfn.XLOOKUP(OrdersTable[[#This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cm="1">
        <f t="array" ref="G93">IF(_xlfn.XLOOKUP(C93,customers!A92:$A$1001,customers!C92:$C$1001,,0)=0,"",_xlfn.XLOOKUP(C93,customers!A92:$A$1001,customers!C92:$C$1001,,0))</f>
        <v>agreenhead2j@dailymail.co.uk</v>
      </c>
      <c r="H93" s="2" t="str" cm="1">
        <f t="array" ref="H93">_xlfn.IFNA(_xlfn.XLOOKUP(C93,customers!A92:$A$1001,customers!G92:$G$1001,,0),"United Kingdom")</f>
        <v>United States</v>
      </c>
      <c r="I93" t="str">
        <f>INDEX(products!$A$1:$G$49,MATCH($D93,products!$A$1:$A$49,0),MATCH(orders!I$1,products!$A$1:$G$1,0))</f>
        <v>Ara</v>
      </c>
      <c r="J93" t="str">
        <f>INDEX(products!$A$1:$G$49,MATCH($D93,products!$A$1:$A$49,0),MATCH(orders!J$1,products!$A$1:$G$1,0))</f>
        <v>M</v>
      </c>
      <c r="K93" s="5">
        <f>INDEX(products!$A$1:$G$49,MATCH($D93,products!$A$1:$A$49,0),MATCH(orders!K$1,products!$A$1:$G$1,0))</f>
        <v>2.5</v>
      </c>
      <c r="L93" s="6">
        <f>INDEX(products!$A$1:$G$49,MATCH($D93,products!$A$1:$A$49,0),MATCH(orders!L$1,products!$A$1:$G$1,0))</f>
        <v>25.874999999999996</v>
      </c>
      <c r="M93" s="6">
        <f t="shared" si="3"/>
        <v>103.49999999999999</v>
      </c>
      <c r="N93" t="str">
        <f t="shared" si="4"/>
        <v>Arabica</v>
      </c>
      <c r="O93" t="str">
        <f t="shared" si="5"/>
        <v>Medium</v>
      </c>
      <c r="P93" t="str">
        <f>_xlfn.XLOOKUP(OrdersTable[[#This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cm="1">
        <f t="array" ref="G94">IF(_xlfn.XLOOKUP(C94,customers!A93:$A$1001,customers!C93:$C$1001,,0)=0,"",_xlfn.XLOOKUP(C94,customers!A93:$A$1001,customers!C93:$C$1001,,0))</f>
        <v/>
      </c>
      <c r="H94" s="2" t="str" cm="1">
        <f t="array" ref="H94">_xlfn.IFNA(_xlfn.XLOOKUP(C94,customers!A93:$A$1001,customers!G93:$G$1001,,0),"United Kingdom")</f>
        <v>United States</v>
      </c>
      <c r="I94" t="str">
        <f>INDEX(products!$A$1:$G$49,MATCH($D94,products!$A$1:$A$49,0),MATCH(orders!I$1,products!$A$1:$G$1,0))</f>
        <v>Exc</v>
      </c>
      <c r="J94" t="str">
        <f>INDEX(products!$A$1:$G$49,MATCH($D94,products!$A$1:$A$49,0),MATCH(orders!J$1,products!$A$1:$G$1,0))</f>
        <v>L</v>
      </c>
      <c r="K94" s="5">
        <f>INDEX(products!$A$1:$G$49,MATCH($D94,products!$A$1:$A$49,0),MATCH(orders!K$1,products!$A$1:$G$1,0))</f>
        <v>1</v>
      </c>
      <c r="L94" s="6">
        <f>INDEX(products!$A$1:$G$49,MATCH($D94,products!$A$1:$A$49,0),MATCH(orders!L$1,products!$A$1:$G$1,0))</f>
        <v>14.85</v>
      </c>
      <c r="M94" s="6">
        <f t="shared" si="3"/>
        <v>44.55</v>
      </c>
      <c r="N94" t="str">
        <f t="shared" si="4"/>
        <v>Excelsa</v>
      </c>
      <c r="O94" t="str">
        <f t="shared" si="5"/>
        <v>Light</v>
      </c>
      <c r="P94" t="str">
        <f>_xlfn.XLOOKUP(OrdersTable[[#This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cm="1">
        <f t="array" ref="G95">IF(_xlfn.XLOOKUP(C95,customers!A94:$A$1001,customers!C94:$C$1001,,0)=0,"",_xlfn.XLOOKUP(C95,customers!A94:$A$1001,customers!C94:$C$1001,,0))</f>
        <v>elangcaster2l@spotify.com</v>
      </c>
      <c r="H95" s="2" t="str" cm="1">
        <f t="array" ref="H95">_xlfn.IFNA(_xlfn.XLOOKUP(C95,customers!A94:$A$1001,customers!G94:$G$1001,,0),"United Kingdom")</f>
        <v>United Kingdom</v>
      </c>
      <c r="I95" t="str">
        <f>INDEX(products!$A$1:$G$49,MATCH($D95,products!$A$1:$A$49,0),MATCH(orders!I$1,products!$A$1:$G$1,0))</f>
        <v>Exc</v>
      </c>
      <c r="J95" t="str">
        <f>INDEX(products!$A$1:$G$49,MATCH($D95,products!$A$1:$A$49,0),MATCH(orders!J$1,products!$A$1:$G$1,0))</f>
        <v>L</v>
      </c>
      <c r="K95" s="5">
        <f>INDEX(products!$A$1:$G$49,MATCH($D95,products!$A$1:$A$49,0),MATCH(orders!K$1,products!$A$1:$G$1,0))</f>
        <v>0.5</v>
      </c>
      <c r="L95" s="6">
        <f>INDEX(products!$A$1:$G$49,MATCH($D95,products!$A$1:$A$49,0),MATCH(orders!L$1,products!$A$1:$G$1,0))</f>
        <v>8.91</v>
      </c>
      <c r="M95" s="6">
        <f t="shared" si="3"/>
        <v>35.64</v>
      </c>
      <c r="N95" t="str">
        <f t="shared" si="4"/>
        <v>Excelsa</v>
      </c>
      <c r="O95" t="str">
        <f t="shared" si="5"/>
        <v>Light</v>
      </c>
      <c r="P95" t="str">
        <f>_xlfn.XLOOKUP(OrdersTable[[#This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cm="1">
        <f t="array" ref="G96">IF(_xlfn.XLOOKUP(C96,customers!A95:$A$1001,customers!C95:$C$1001,,0)=0,"",_xlfn.XLOOKUP(C96,customers!A95:$A$1001,customers!C95:$C$1001,,0))</f>
        <v/>
      </c>
      <c r="H96" s="2" t="str" cm="1">
        <f t="array" ref="H96">_xlfn.IFNA(_xlfn.XLOOKUP(C96,customers!A95:$A$1001,customers!G95:$G$1001,,0),"United Kingdom")</f>
        <v>Ireland</v>
      </c>
      <c r="I96" t="str">
        <f>INDEX(products!$A$1:$G$49,MATCH($D96,products!$A$1:$A$49,0),MATCH(orders!I$1,products!$A$1:$G$1,0))</f>
        <v>Ara</v>
      </c>
      <c r="J96" t="str">
        <f>INDEX(products!$A$1:$G$49,MATCH($D96,products!$A$1:$A$49,0),MATCH(orders!J$1,products!$A$1:$G$1,0))</f>
        <v>D</v>
      </c>
      <c r="K96" s="5">
        <f>INDEX(products!$A$1:$G$49,MATCH($D96,products!$A$1:$A$49,0),MATCH(orders!K$1,products!$A$1:$G$1,0))</f>
        <v>0.2</v>
      </c>
      <c r="L96" s="6">
        <f>INDEX(products!$A$1:$G$49,MATCH($D96,products!$A$1:$A$49,0),MATCH(orders!L$1,products!$A$1:$G$1,0))</f>
        <v>2.9849999999999999</v>
      </c>
      <c r="M96" s="6">
        <f t="shared" si="3"/>
        <v>17.91</v>
      </c>
      <c r="N96" t="str">
        <f t="shared" si="4"/>
        <v>Arabica</v>
      </c>
      <c r="O96" t="str">
        <f t="shared" si="5"/>
        <v>Dark</v>
      </c>
      <c r="P96" t="str">
        <f>_xlfn.XLOOKUP(OrdersTable[[#This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cm="1">
        <f t="array" ref="G97">IF(_xlfn.XLOOKUP(C97,customers!A96:$A$1001,customers!C96:$C$1001,,0)=0,"",_xlfn.XLOOKUP(C97,customers!A96:$A$1001,customers!C96:$C$1001,,0))</f>
        <v>nmagauran2n@51.la</v>
      </c>
      <c r="H97" s="2" t="str" cm="1">
        <f t="array" ref="H97">_xlfn.IFNA(_xlfn.XLOOKUP(C97,customers!A96:$A$1001,customers!G96:$G$1001,,0),"United Kingdom")</f>
        <v>United States</v>
      </c>
      <c r="I97" t="str">
        <f>INDEX(products!$A$1:$G$49,MATCH($D97,products!$A$1:$A$49,0),MATCH(orders!I$1,products!$A$1:$G$1,0))</f>
        <v>Ara</v>
      </c>
      <c r="J97" t="str">
        <f>INDEX(products!$A$1:$G$49,MATCH($D97,products!$A$1:$A$49,0),MATCH(orders!J$1,products!$A$1:$G$1,0))</f>
        <v>M</v>
      </c>
      <c r="K97" s="5">
        <f>INDEX(products!$A$1:$G$49,MATCH($D97,products!$A$1:$A$49,0),MATCH(orders!K$1,products!$A$1:$G$1,0))</f>
        <v>2.5</v>
      </c>
      <c r="L97" s="6">
        <f>INDEX(products!$A$1:$G$49,MATCH($D97,products!$A$1:$A$49,0),MATCH(orders!L$1,products!$A$1:$G$1,0))</f>
        <v>25.874999999999996</v>
      </c>
      <c r="M97" s="6">
        <f t="shared" si="3"/>
        <v>155.24999999999997</v>
      </c>
      <c r="N97" t="str">
        <f t="shared" si="4"/>
        <v>Arabica</v>
      </c>
      <c r="O97" t="str">
        <f t="shared" si="5"/>
        <v>Medium</v>
      </c>
      <c r="P97" t="str">
        <f>_xlfn.XLOOKUP(OrdersTable[[#This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cm="1">
        <f t="array" ref="G98">IF(_xlfn.XLOOKUP(C98,customers!A97:$A$1001,customers!C97:$C$1001,,0)=0,"",_xlfn.XLOOKUP(C98,customers!A97:$A$1001,customers!C97:$C$1001,,0))</f>
        <v>vkirdsch2o@google.fr</v>
      </c>
      <c r="H98" s="2" t="str" cm="1">
        <f t="array" ref="H98">_xlfn.IFNA(_xlfn.XLOOKUP(C98,customers!A97:$A$1001,customers!G97:$G$1001,,0),"United Kingdom")</f>
        <v>United States</v>
      </c>
      <c r="I98" t="str">
        <f>INDEX(products!$A$1:$G$49,MATCH($D98,products!$A$1:$A$49,0),MATCH(orders!I$1,products!$A$1:$G$1,0))</f>
        <v>Ara</v>
      </c>
      <c r="J98" t="str">
        <f>INDEX(products!$A$1:$G$49,MATCH($D98,products!$A$1:$A$49,0),MATCH(orders!J$1,products!$A$1:$G$1,0))</f>
        <v>D</v>
      </c>
      <c r="K98" s="5">
        <f>INDEX(products!$A$1:$G$49,MATCH($D98,products!$A$1:$A$49,0),MATCH(orders!K$1,products!$A$1:$G$1,0))</f>
        <v>0.2</v>
      </c>
      <c r="L98" s="6">
        <f>INDEX(products!$A$1:$G$49,MATCH($D98,products!$A$1:$A$49,0),MATCH(orders!L$1,products!$A$1:$G$1,0))</f>
        <v>2.9849999999999999</v>
      </c>
      <c r="M98" s="6">
        <f t="shared" si="3"/>
        <v>5.97</v>
      </c>
      <c r="N98" t="str">
        <f t="shared" si="4"/>
        <v>Arabica</v>
      </c>
      <c r="O98" t="str">
        <f t="shared" si="5"/>
        <v>Dark</v>
      </c>
      <c r="P98" t="str">
        <f>_xlfn.XLOOKUP(OrdersTable[[#This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cm="1">
        <f t="array" ref="G99">IF(_xlfn.XLOOKUP(C99,customers!A98:$A$1001,customers!C98:$C$1001,,0)=0,"",_xlfn.XLOOKUP(C99,customers!A98:$A$1001,customers!C98:$C$1001,,0))</f>
        <v>iwhapple2p@com.com</v>
      </c>
      <c r="H99" s="2" t="str" cm="1">
        <f t="array" ref="H99">_xlfn.IFNA(_xlfn.XLOOKUP(C99,customers!A98:$A$1001,customers!G98:$G$1001,,0),"United Kingdom")</f>
        <v>United States</v>
      </c>
      <c r="I99" t="str">
        <f>INDEX(products!$A$1:$G$49,MATCH($D99,products!$A$1:$A$49,0),MATCH(orders!I$1,products!$A$1:$G$1,0))</f>
        <v>Ara</v>
      </c>
      <c r="J99" t="str">
        <f>INDEX(products!$A$1:$G$49,MATCH($D99,products!$A$1:$A$49,0),MATCH(orders!J$1,products!$A$1:$G$1,0))</f>
        <v>M</v>
      </c>
      <c r="K99" s="5">
        <f>INDEX(products!$A$1:$G$49,MATCH($D99,products!$A$1:$A$49,0),MATCH(orders!K$1,products!$A$1:$G$1,0))</f>
        <v>0.5</v>
      </c>
      <c r="L99" s="6">
        <f>INDEX(products!$A$1:$G$49,MATCH($D99,products!$A$1:$A$49,0),MATCH(orders!L$1,products!$A$1:$G$1,0))</f>
        <v>6.75</v>
      </c>
      <c r="M99" s="6">
        <f t="shared" si="3"/>
        <v>13.5</v>
      </c>
      <c r="N99" t="str">
        <f t="shared" si="4"/>
        <v>Arabica</v>
      </c>
      <c r="O99" t="str">
        <f t="shared" si="5"/>
        <v>Medium</v>
      </c>
      <c r="P99" t="str">
        <f>_xlfn.XLOOKUP(OrdersTable[[#This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cm="1">
        <f t="array" ref="G100">IF(_xlfn.XLOOKUP(C100,customers!A99:$A$1001,customers!C99:$C$1001,,0)=0,"",_xlfn.XLOOKUP(C100,customers!A99:$A$1001,customers!C99:$C$1001,,0))</f>
        <v/>
      </c>
      <c r="H100" s="2" t="str" cm="1">
        <f t="array" ref="H100">_xlfn.IFNA(_xlfn.XLOOKUP(C100,customers!A99:$A$1001,customers!G99:$G$1001,,0),"United Kingdom")</f>
        <v>Ireland</v>
      </c>
      <c r="I100" t="str">
        <f>INDEX(products!$A$1:$G$49,MATCH($D100,products!$A$1:$A$49,0),MATCH(orders!I$1,products!$A$1:$G$1,0))</f>
        <v>Ara</v>
      </c>
      <c r="J100" t="str">
        <f>INDEX(products!$A$1:$G$49,MATCH($D100,products!$A$1:$A$49,0),MATCH(orders!J$1,products!$A$1:$G$1,0))</f>
        <v>D</v>
      </c>
      <c r="K100" s="5">
        <f>INDEX(products!$A$1:$G$49,MATCH($D100,products!$A$1:$A$49,0),MATCH(orders!K$1,products!$A$1:$G$1,0))</f>
        <v>0.2</v>
      </c>
      <c r="L100" s="6">
        <f>INDEX(products!$A$1:$G$49,MATCH($D100,products!$A$1:$A$49,0),MATCH(orders!L$1,products!$A$1:$G$1,0))</f>
        <v>2.9849999999999999</v>
      </c>
      <c r="M100" s="6">
        <f t="shared" si="3"/>
        <v>2.9849999999999999</v>
      </c>
      <c r="N100" t="str">
        <f t="shared" si="4"/>
        <v>Arabica</v>
      </c>
      <c r="O100" t="str">
        <f t="shared" si="5"/>
        <v>Dark</v>
      </c>
      <c r="P100" t="str">
        <f>_xlfn.XLOOKUP(OrdersTable[[#This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cm="1">
        <f t="array" ref="G101">IF(_xlfn.XLOOKUP(C101,customers!A100:$A$1001,customers!C100:$C$1001,,0)=0,"",_xlfn.XLOOKUP(C101,customers!A100:$A$1001,customers!C100:$C$1001,,0))</f>
        <v/>
      </c>
      <c r="H101" s="2" t="str" cm="1">
        <f t="array" ref="H101">_xlfn.IFNA(_xlfn.XLOOKUP(C101,customers!A100:$A$1001,customers!G100:$G$1001,,0),"United Kingdom")</f>
        <v>United States</v>
      </c>
      <c r="I101" t="str">
        <f>INDEX(products!$A$1:$G$49,MATCH($D101,products!$A$1:$A$49,0),MATCH(orders!I$1,products!$A$1:$G$1,0))</f>
        <v>Lib</v>
      </c>
      <c r="J101" t="str">
        <f>INDEX(products!$A$1:$G$49,MATCH($D101,products!$A$1:$A$49,0),MATCH(orders!J$1,products!$A$1:$G$1,0))</f>
        <v>M</v>
      </c>
      <c r="K101" s="5">
        <f>INDEX(products!$A$1:$G$49,MATCH($D101,products!$A$1:$A$49,0),MATCH(orders!K$1,products!$A$1:$G$1,0))</f>
        <v>0.2</v>
      </c>
      <c r="L101" s="6">
        <f>INDEX(products!$A$1:$G$49,MATCH($D101,products!$A$1:$A$49,0),MATCH(orders!L$1,products!$A$1:$G$1,0))</f>
        <v>4.3650000000000002</v>
      </c>
      <c r="M101" s="6">
        <f t="shared" si="3"/>
        <v>13.095000000000001</v>
      </c>
      <c r="N101" t="str">
        <f t="shared" si="4"/>
        <v>Liberica</v>
      </c>
      <c r="O101" t="str">
        <f t="shared" si="5"/>
        <v>Medium</v>
      </c>
      <c r="P101" t="str">
        <f>_xlfn.XLOOKUP(OrdersTable[[#This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cm="1">
        <f t="array" ref="G102">IF(_xlfn.XLOOKUP(C102,customers!A101:$A$1001,customers!C101:$C$1001,,0)=0,"",_xlfn.XLOOKUP(C102,customers!A101:$A$1001,customers!C101:$C$1001,,0))</f>
        <v/>
      </c>
      <c r="H102" s="2" t="str" cm="1">
        <f t="array" ref="H102">_xlfn.IFNA(_xlfn.XLOOKUP(C102,customers!A101:$A$1001,customers!G101:$G$1001,,0),"United Kingdom")</f>
        <v>United States</v>
      </c>
      <c r="I102" t="str">
        <f>INDEX(products!$A$1:$G$49,MATCH($D102,products!$A$1:$A$49,0),MATCH(orders!I$1,products!$A$1:$G$1,0))</f>
        <v>Ara</v>
      </c>
      <c r="J102" t="str">
        <f>INDEX(products!$A$1:$G$49,MATCH($D102,products!$A$1:$A$49,0),MATCH(orders!J$1,products!$A$1:$G$1,0))</f>
        <v>L</v>
      </c>
      <c r="K102" s="5">
        <f>INDEX(products!$A$1:$G$49,MATCH($D102,products!$A$1:$A$49,0),MATCH(orders!K$1,products!$A$1:$G$1,0))</f>
        <v>0.2</v>
      </c>
      <c r="L102" s="6">
        <f>INDEX(products!$A$1:$G$49,MATCH($D102,products!$A$1:$A$49,0),MATCH(orders!L$1,products!$A$1:$G$1,0))</f>
        <v>3.8849999999999998</v>
      </c>
      <c r="M102" s="6">
        <f t="shared" si="3"/>
        <v>7.77</v>
      </c>
      <c r="N102" t="str">
        <f t="shared" si="4"/>
        <v>Arabica</v>
      </c>
      <c r="O102" t="str">
        <f t="shared" si="5"/>
        <v>Light</v>
      </c>
      <c r="P102" t="str">
        <f>_xlfn.XLOOKUP(OrdersTable[[#This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cm="1">
        <f t="array" ref="H103">_xlfn.IFNA(_xlfn.XLOOKUP(C103,customers!A102:$A$1001,customers!G102:$G$1001,,0),"United Kingdom")</f>
        <v>Ireland</v>
      </c>
      <c r="I103" t="str">
        <f>INDEX(products!$A$1:$G$49,MATCH($D103,products!$A$1:$A$49,0),MATCH(orders!I$1,products!$A$1:$G$1,0))</f>
        <v>Lib</v>
      </c>
      <c r="J103" t="str">
        <f>INDEX(products!$A$1:$G$49,MATCH($D103,products!$A$1:$A$49,0),MATCH(orders!J$1,products!$A$1:$G$1,0))</f>
        <v>D</v>
      </c>
      <c r="K103" s="5">
        <f>INDEX(products!$A$1:$G$49,MATCH($D103,products!$A$1:$A$49,0),MATCH(orders!K$1,products!$A$1:$G$1,0))</f>
        <v>2.5</v>
      </c>
      <c r="L103" s="6">
        <f>INDEX(products!$A$1:$G$49,MATCH($D103,products!$A$1:$A$49,0),MATCH(orders!L$1,products!$A$1:$G$1,0))</f>
        <v>29.784999999999997</v>
      </c>
      <c r="M103" s="6">
        <f t="shared" si="3"/>
        <v>148.92499999999998</v>
      </c>
      <c r="N103" t="str">
        <f t="shared" si="4"/>
        <v>Liberica</v>
      </c>
      <c r="O103" t="str">
        <f t="shared" si="5"/>
        <v>Dark</v>
      </c>
      <c r="P103" t="str">
        <f>_xlfn.XLOOKUP(OrdersTable[[#This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cm="1">
        <f t="array" ref="H104">_xlfn.IFNA(_xlfn.XLOOKUP(C104,customers!A103:$A$1001,customers!G103:$G$1001,,0),"United Kingdom")</f>
        <v>Ireland</v>
      </c>
      <c r="I104" t="str">
        <f>INDEX(products!$A$1:$G$49,MATCH($D104,products!$A$1:$A$49,0),MATCH(orders!I$1,products!$A$1:$G$1,0))</f>
        <v>Lib</v>
      </c>
      <c r="J104" t="str">
        <f>INDEX(products!$A$1:$G$49,MATCH($D104,products!$A$1:$A$49,0),MATCH(orders!J$1,products!$A$1:$G$1,0))</f>
        <v>D</v>
      </c>
      <c r="K104" s="5">
        <f>INDEX(products!$A$1:$G$49,MATCH($D104,products!$A$1:$A$49,0),MATCH(orders!K$1,products!$A$1:$G$1,0))</f>
        <v>1</v>
      </c>
      <c r="L104" s="6">
        <f>INDEX(products!$A$1:$G$49,MATCH($D104,products!$A$1:$A$49,0),MATCH(orders!L$1,products!$A$1:$G$1,0))</f>
        <v>12.95</v>
      </c>
      <c r="M104" s="6">
        <f t="shared" si="3"/>
        <v>38.849999999999994</v>
      </c>
      <c r="N104" t="str">
        <f t="shared" si="4"/>
        <v>Liberica</v>
      </c>
      <c r="O104" t="str">
        <f t="shared" si="5"/>
        <v>Dark</v>
      </c>
      <c r="P104" t="str">
        <f>_xlfn.XLOOKUP(OrdersTable[[#This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cm="1">
        <f t="array" ref="H105">_xlfn.IFNA(_xlfn.XLOOKUP(C105,customers!A104:$A$1001,customers!G104:$G$1001,,0),"United Kingdom")</f>
        <v>United States</v>
      </c>
      <c r="I105" t="str">
        <f>INDEX(products!$A$1:$G$49,MATCH($D105,products!$A$1:$A$49,0),MATCH(orders!I$1,products!$A$1:$G$1,0))</f>
        <v>Rob</v>
      </c>
      <c r="J105" t="str">
        <f>INDEX(products!$A$1:$G$49,MATCH($D105,products!$A$1:$A$49,0),MATCH(orders!J$1,products!$A$1:$G$1,0))</f>
        <v>M</v>
      </c>
      <c r="K105" s="5">
        <f>INDEX(products!$A$1:$G$49,MATCH($D105,products!$A$1:$A$49,0),MATCH(orders!K$1,products!$A$1:$G$1,0))</f>
        <v>0.2</v>
      </c>
      <c r="L105" s="6">
        <f>INDEX(products!$A$1:$G$49,MATCH($D105,products!$A$1:$A$49,0),MATCH(orders!L$1,products!$A$1:$G$1,0))</f>
        <v>2.9849999999999999</v>
      </c>
      <c r="M105" s="6">
        <f t="shared" si="3"/>
        <v>11.94</v>
      </c>
      <c r="N105" t="str">
        <f t="shared" si="4"/>
        <v>Robusta</v>
      </c>
      <c r="O105" t="str">
        <f t="shared" si="5"/>
        <v>Medium</v>
      </c>
      <c r="P105" t="str">
        <f>_xlfn.XLOOKUP(OrdersTable[[#This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cm="1">
        <f t="array" ref="H106">_xlfn.IFNA(_xlfn.XLOOKUP(C106,customers!A105:$A$1001,customers!G105:$G$1001,,0),"United Kingdom")</f>
        <v>United States</v>
      </c>
      <c r="I106" t="str">
        <f>INDEX(products!$A$1:$G$49,MATCH($D106,products!$A$1:$A$49,0),MATCH(orders!I$1,products!$A$1:$G$1,0))</f>
        <v>Lib</v>
      </c>
      <c r="J106" t="str">
        <f>INDEX(products!$A$1:$G$49,MATCH($D106,products!$A$1:$A$49,0),MATCH(orders!J$1,products!$A$1:$G$1,0))</f>
        <v>M</v>
      </c>
      <c r="K106" s="5">
        <f>INDEX(products!$A$1:$G$49,MATCH($D106,products!$A$1:$A$49,0),MATCH(orders!K$1,products!$A$1:$G$1,0))</f>
        <v>1</v>
      </c>
      <c r="L106" s="6">
        <f>INDEX(products!$A$1:$G$49,MATCH($D106,products!$A$1:$A$49,0),MATCH(orders!L$1,products!$A$1:$G$1,0))</f>
        <v>14.55</v>
      </c>
      <c r="M106" s="6">
        <f t="shared" si="3"/>
        <v>87.300000000000011</v>
      </c>
      <c r="N106" t="str">
        <f t="shared" si="4"/>
        <v>Liberica</v>
      </c>
      <c r="O106" t="str">
        <f t="shared" si="5"/>
        <v>Medium</v>
      </c>
      <c r="P106" t="str">
        <f>_xlfn.XLOOKUP(OrdersTable[[#This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cm="1">
        <f t="array" ref="G107">IF(_xlfn.XLOOKUP(C107,customers!A106:$A$1001,customers!C106:$C$1001,,0)=0,"",_xlfn.XLOOKUP(C107,customers!A106:$A$1001,customers!C106:$C$1001,,0))</f>
        <v>qveel2x@jugem.jp</v>
      </c>
      <c r="H107" s="2" t="str" cm="1">
        <f t="array" ref="H107">_xlfn.IFNA(_xlfn.XLOOKUP(C107,customers!A106:$A$1001,customers!G106:$G$1001,,0),"United Kingdom")</f>
        <v>United States</v>
      </c>
      <c r="I107" t="str">
        <f>INDEX(products!$A$1:$G$49,MATCH($D107,products!$A$1:$A$49,0),MATCH(orders!I$1,products!$A$1:$G$1,0))</f>
        <v>Ara</v>
      </c>
      <c r="J107" t="str">
        <f>INDEX(products!$A$1:$G$49,MATCH($D107,products!$A$1:$A$49,0),MATCH(orders!J$1,products!$A$1:$G$1,0))</f>
        <v>M</v>
      </c>
      <c r="K107" s="5">
        <f>INDEX(products!$A$1:$G$49,MATCH($D107,products!$A$1:$A$49,0),MATCH(orders!K$1,products!$A$1:$G$1,0))</f>
        <v>0.5</v>
      </c>
      <c r="L107" s="6">
        <f>INDEX(products!$A$1:$G$49,MATCH($D107,products!$A$1:$A$49,0),MATCH(orders!L$1,products!$A$1:$G$1,0))</f>
        <v>6.75</v>
      </c>
      <c r="M107" s="6">
        <f t="shared" si="3"/>
        <v>40.5</v>
      </c>
      <c r="N107" t="str">
        <f t="shared" si="4"/>
        <v>Arabica</v>
      </c>
      <c r="O107" t="str">
        <f t="shared" si="5"/>
        <v>Medium</v>
      </c>
      <c r="P107" t="str">
        <f>_xlfn.XLOOKUP(OrdersTable[[#This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cm="1">
        <f t="array" ref="H108">_xlfn.IFNA(_xlfn.XLOOKUP(C108,customers!A107:$A$1001,customers!G107:$G$1001,,0),"United Kingdom")</f>
        <v>United States</v>
      </c>
      <c r="I108" t="str">
        <f>INDEX(products!$A$1:$G$49,MATCH($D108,products!$A$1:$A$49,0),MATCH(orders!I$1,products!$A$1:$G$1,0))</f>
        <v>Exc</v>
      </c>
      <c r="J108" t="str">
        <f>INDEX(products!$A$1:$G$49,MATCH($D108,products!$A$1:$A$49,0),MATCH(orders!J$1,products!$A$1:$G$1,0))</f>
        <v>D</v>
      </c>
      <c r="K108" s="5">
        <f>INDEX(products!$A$1:$G$49,MATCH($D108,products!$A$1:$A$49,0),MATCH(orders!K$1,products!$A$1:$G$1,0))</f>
        <v>1</v>
      </c>
      <c r="L108" s="6">
        <f>INDEX(products!$A$1:$G$49,MATCH($D108,products!$A$1:$A$49,0),MATCH(orders!L$1,products!$A$1:$G$1,0))</f>
        <v>12.15</v>
      </c>
      <c r="M108" s="6">
        <f t="shared" si="3"/>
        <v>24.3</v>
      </c>
      <c r="N108" t="str">
        <f t="shared" si="4"/>
        <v>Excelsa</v>
      </c>
      <c r="O108" t="str">
        <f t="shared" si="5"/>
        <v>Dark</v>
      </c>
      <c r="P108" t="str">
        <f>_xlfn.XLOOKUP(OrdersTable[[#This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cm="1">
        <f t="array" ref="G109">IF(_xlfn.XLOOKUP(C109,customers!A108:$A$1001,customers!C108:$C$1001,,0)=0,"",_xlfn.XLOOKUP(C109,customers!A108:$A$1001,customers!C108:$C$1001,,0))</f>
        <v>pwye2z@dagondesign.com</v>
      </c>
      <c r="H109" s="2" t="str" cm="1">
        <f t="array" ref="H109">_xlfn.IFNA(_xlfn.XLOOKUP(C109,customers!A108:$A$1001,customers!G108:$G$1001,,0),"United Kingdom")</f>
        <v>United States</v>
      </c>
      <c r="I109" t="str">
        <f>INDEX(products!$A$1:$G$49,MATCH($D109,products!$A$1:$A$49,0),MATCH(orders!I$1,products!$A$1:$G$1,0))</f>
        <v>Rob</v>
      </c>
      <c r="J109" t="str">
        <f>INDEX(products!$A$1:$G$49,MATCH($D109,products!$A$1:$A$49,0),MATCH(orders!J$1,products!$A$1:$G$1,0))</f>
        <v>M</v>
      </c>
      <c r="K109" s="5">
        <f>INDEX(products!$A$1:$G$49,MATCH($D109,products!$A$1:$A$49,0),MATCH(orders!K$1,products!$A$1:$G$1,0))</f>
        <v>0.5</v>
      </c>
      <c r="L109" s="6">
        <f>INDEX(products!$A$1:$G$49,MATCH($D109,products!$A$1:$A$49,0),MATCH(orders!L$1,products!$A$1:$G$1,0))</f>
        <v>5.97</v>
      </c>
      <c r="M109" s="6">
        <f t="shared" si="3"/>
        <v>17.91</v>
      </c>
      <c r="N109" t="str">
        <f t="shared" si="4"/>
        <v>Robusta</v>
      </c>
      <c r="O109" t="str">
        <f t="shared" si="5"/>
        <v>Medium</v>
      </c>
      <c r="P109" t="str">
        <f>_xlfn.XLOOKUP(OrdersTable[[#This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cm="1">
        <f t="array" ref="G110">IF(_xlfn.XLOOKUP(C110,customers!A109:$A$1001,customers!C109:$C$1001,,0)=0,"",_xlfn.XLOOKUP(C110,customers!A109:$A$1001,customers!C109:$C$1001,,0))</f>
        <v/>
      </c>
      <c r="H110" s="2" t="str" cm="1">
        <f t="array" ref="H110">_xlfn.IFNA(_xlfn.XLOOKUP(C110,customers!A109:$A$1001,customers!G109:$G$1001,,0),"United Kingdom")</f>
        <v>United States</v>
      </c>
      <c r="I110" t="str">
        <f>INDEX(products!$A$1:$G$49,MATCH($D110,products!$A$1:$A$49,0),MATCH(orders!I$1,products!$A$1:$G$1,0))</f>
        <v>Ara</v>
      </c>
      <c r="J110" t="str">
        <f>INDEX(products!$A$1:$G$49,MATCH($D110,products!$A$1:$A$49,0),MATCH(orders!J$1,products!$A$1:$G$1,0))</f>
        <v>M</v>
      </c>
      <c r="K110" s="5">
        <f>INDEX(products!$A$1:$G$49,MATCH($D110,products!$A$1:$A$49,0),MATCH(orders!K$1,products!$A$1:$G$1,0))</f>
        <v>0.5</v>
      </c>
      <c r="L110" s="6">
        <f>INDEX(products!$A$1:$G$49,MATCH($D110,products!$A$1:$A$49,0),MATCH(orders!L$1,products!$A$1:$G$1,0))</f>
        <v>6.75</v>
      </c>
      <c r="M110" s="6">
        <f t="shared" si="3"/>
        <v>27</v>
      </c>
      <c r="N110" t="str">
        <f t="shared" si="4"/>
        <v>Arabica</v>
      </c>
      <c r="O110" t="str">
        <f t="shared" si="5"/>
        <v>Medium</v>
      </c>
      <c r="P110" t="str">
        <f>_xlfn.XLOOKUP(OrdersTable[[#This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cm="1">
        <f t="array" ref="G111">IF(_xlfn.XLOOKUP(C111,customers!A110:$A$1001,customers!C110:$C$1001,,0)=0,"",_xlfn.XLOOKUP(C111,customers!A110:$A$1001,customers!C110:$C$1001,,0))</f>
        <v>tsheryn31@mtv.com</v>
      </c>
      <c r="H111" s="2" t="str" cm="1">
        <f t="array" ref="H111">_xlfn.IFNA(_xlfn.XLOOKUP(C111,customers!A110:$A$1001,customers!G110:$G$1001,,0),"United Kingdom")</f>
        <v>United States</v>
      </c>
      <c r="I111" t="str">
        <f>INDEX(products!$A$1:$G$49,MATCH($D111,products!$A$1:$A$49,0),MATCH(orders!I$1,products!$A$1:$G$1,0))</f>
        <v>Lib</v>
      </c>
      <c r="J111" t="str">
        <f>INDEX(products!$A$1:$G$49,MATCH($D111,products!$A$1:$A$49,0),MATCH(orders!J$1,products!$A$1:$G$1,0))</f>
        <v>D</v>
      </c>
      <c r="K111" s="5">
        <f>INDEX(products!$A$1:$G$49,MATCH($D111,products!$A$1:$A$49,0),MATCH(orders!K$1,products!$A$1:$G$1,0))</f>
        <v>0.5</v>
      </c>
      <c r="L111" s="6">
        <f>INDEX(products!$A$1:$G$49,MATCH($D111,products!$A$1:$A$49,0),MATCH(orders!L$1,products!$A$1:$G$1,0))</f>
        <v>7.77</v>
      </c>
      <c r="M111" s="6">
        <f t="shared" si="3"/>
        <v>7.77</v>
      </c>
      <c r="N111" t="str">
        <f t="shared" si="4"/>
        <v>Liberica</v>
      </c>
      <c r="O111" t="str">
        <f t="shared" si="5"/>
        <v>Dark</v>
      </c>
      <c r="P111" t="str">
        <f>_xlfn.XLOOKUP(OrdersTable[[#This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cm="1">
        <f t="array" ref="H112">_xlfn.IFNA(_xlfn.XLOOKUP(C112,customers!A111:$A$1001,customers!G111:$G$1001,,0),"United Kingdom")</f>
        <v>United States</v>
      </c>
      <c r="I112" t="str">
        <f>INDEX(products!$A$1:$G$49,MATCH($D112,products!$A$1:$A$49,0),MATCH(orders!I$1,products!$A$1:$G$1,0))</f>
        <v>Exc</v>
      </c>
      <c r="J112" t="str">
        <f>INDEX(products!$A$1:$G$49,MATCH($D112,products!$A$1:$A$49,0),MATCH(orders!J$1,products!$A$1:$G$1,0))</f>
        <v>L</v>
      </c>
      <c r="K112" s="5">
        <f>INDEX(products!$A$1:$G$49,MATCH($D112,products!$A$1:$A$49,0),MATCH(orders!K$1,products!$A$1:$G$1,0))</f>
        <v>0.2</v>
      </c>
      <c r="L112" s="6">
        <f>INDEX(products!$A$1:$G$49,MATCH($D112,products!$A$1:$A$49,0),MATCH(orders!L$1,products!$A$1:$G$1,0))</f>
        <v>4.4550000000000001</v>
      </c>
      <c r="M112" s="6">
        <f t="shared" si="3"/>
        <v>13.365</v>
      </c>
      <c r="N112" t="str">
        <f t="shared" si="4"/>
        <v>Excelsa</v>
      </c>
      <c r="O112" t="str">
        <f t="shared" si="5"/>
        <v>Light</v>
      </c>
      <c r="P112" t="str">
        <f>_xlfn.XLOOKUP(OrdersTable[[#This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cm="1">
        <f t="array" ref="G113">IF(_xlfn.XLOOKUP(C113,customers!A112:$A$1001,customers!C112:$C$1001,,0)=0,"",_xlfn.XLOOKUP(C113,customers!A112:$A$1001,customers!C112:$C$1001,,0))</f>
        <v>bfominov33@yale.edu</v>
      </c>
      <c r="H113" s="2" t="str" cm="1">
        <f t="array" ref="H113">_xlfn.IFNA(_xlfn.XLOOKUP(C113,customers!A112:$A$1001,customers!G112:$G$1001,,0),"United Kingdom")</f>
        <v>United States</v>
      </c>
      <c r="I113" t="str">
        <f>INDEX(products!$A$1:$G$49,MATCH($D113,products!$A$1:$A$49,0),MATCH(orders!I$1,products!$A$1:$G$1,0))</f>
        <v>Rob</v>
      </c>
      <c r="J113" t="str">
        <f>INDEX(products!$A$1:$G$49,MATCH($D113,products!$A$1:$A$49,0),MATCH(orders!J$1,products!$A$1:$G$1,0))</f>
        <v>D</v>
      </c>
      <c r="K113" s="5">
        <f>INDEX(products!$A$1:$G$49,MATCH($D113,products!$A$1:$A$49,0),MATCH(orders!K$1,products!$A$1:$G$1,0))</f>
        <v>0.5</v>
      </c>
      <c r="L113" s="6">
        <f>INDEX(products!$A$1:$G$49,MATCH($D113,products!$A$1:$A$49,0),MATCH(orders!L$1,products!$A$1:$G$1,0))</f>
        <v>5.3699999999999992</v>
      </c>
      <c r="M113" s="6">
        <f t="shared" si="3"/>
        <v>26.849999999999994</v>
      </c>
      <c r="N113" t="str">
        <f t="shared" si="4"/>
        <v>Robusta</v>
      </c>
      <c r="O113" t="str">
        <f t="shared" si="5"/>
        <v>Dark</v>
      </c>
      <c r="P113" t="str">
        <f>_xlfn.XLOOKUP(OrdersTable[[#This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cm="1">
        <f t="array" ref="H114">_xlfn.IFNA(_xlfn.XLOOKUP(C114,customers!A113:$A$1001,customers!G113:$G$1001,,0),"United Kingdom")</f>
        <v>United States</v>
      </c>
      <c r="I114" t="str">
        <f>INDEX(products!$A$1:$G$49,MATCH($D114,products!$A$1:$A$49,0),MATCH(orders!I$1,products!$A$1:$G$1,0))</f>
        <v>Ara</v>
      </c>
      <c r="J114" t="str">
        <f>INDEX(products!$A$1:$G$49,MATCH($D114,products!$A$1:$A$49,0),MATCH(orders!J$1,products!$A$1:$G$1,0))</f>
        <v>M</v>
      </c>
      <c r="K114" s="5">
        <f>INDEX(products!$A$1:$G$49,MATCH($D114,products!$A$1:$A$49,0),MATCH(orders!K$1,products!$A$1:$G$1,0))</f>
        <v>1</v>
      </c>
      <c r="L114" s="6">
        <f>INDEX(products!$A$1:$G$49,MATCH($D114,products!$A$1:$A$49,0),MATCH(orders!L$1,products!$A$1:$G$1,0))</f>
        <v>11.25</v>
      </c>
      <c r="M114" s="6">
        <f t="shared" si="3"/>
        <v>11.25</v>
      </c>
      <c r="N114" t="str">
        <f t="shared" si="4"/>
        <v>Arabica</v>
      </c>
      <c r="O114" t="str">
        <f t="shared" si="5"/>
        <v>Medium</v>
      </c>
      <c r="P114" t="str">
        <f>_xlfn.XLOOKUP(OrdersTable[[#This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cm="1">
        <f t="array" ref="H115">_xlfn.IFNA(_xlfn.XLOOKUP(C115,customers!A114:$A$1001,customers!G114:$G$1001,,0),"United Kingdom")</f>
        <v>Ireland</v>
      </c>
      <c r="I115" t="str">
        <f>INDEX(products!$A$1:$G$49,MATCH($D115,products!$A$1:$A$49,0),MATCH(orders!I$1,products!$A$1:$G$1,0))</f>
        <v>Lib</v>
      </c>
      <c r="J115" t="str">
        <f>INDEX(products!$A$1:$G$49,MATCH($D115,products!$A$1:$A$49,0),MATCH(orders!J$1,products!$A$1:$G$1,0))</f>
        <v>M</v>
      </c>
      <c r="K115" s="5">
        <f>INDEX(products!$A$1:$G$49,MATCH($D115,products!$A$1:$A$49,0),MATCH(orders!K$1,products!$A$1:$G$1,0))</f>
        <v>1</v>
      </c>
      <c r="L115" s="6">
        <f>INDEX(products!$A$1:$G$49,MATCH($D115,products!$A$1:$A$49,0),MATCH(orders!L$1,products!$A$1:$G$1,0))</f>
        <v>14.55</v>
      </c>
      <c r="M115" s="6">
        <f t="shared" si="3"/>
        <v>14.55</v>
      </c>
      <c r="N115" t="str">
        <f t="shared" si="4"/>
        <v>Liberica</v>
      </c>
      <c r="O115" t="str">
        <f t="shared" si="5"/>
        <v>Medium</v>
      </c>
      <c r="P115" t="str">
        <f>_xlfn.XLOOKUP(OrdersTable[[#This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cm="1">
        <f t="array" ref="G116">IF(_xlfn.XLOOKUP(C116,customers!A115:$A$1001,customers!C115:$C$1001,,0)=0,"",_xlfn.XLOOKUP(C116,customers!A115:$A$1001,customers!C115:$C$1001,,0))</f>
        <v/>
      </c>
      <c r="H116" s="2" t="str" cm="1">
        <f t="array" ref="H116">_xlfn.IFNA(_xlfn.XLOOKUP(C116,customers!A115:$A$1001,customers!G115:$G$1001,,0),"United Kingdom")</f>
        <v>United States</v>
      </c>
      <c r="I116" t="str">
        <f>INDEX(products!$A$1:$G$49,MATCH($D116,products!$A$1:$A$49,0),MATCH(orders!I$1,products!$A$1:$G$1,0))</f>
        <v>Rob</v>
      </c>
      <c r="J116" t="str">
        <f>INDEX(products!$A$1:$G$49,MATCH($D116,products!$A$1:$A$49,0),MATCH(orders!J$1,products!$A$1:$G$1,0))</f>
        <v>L</v>
      </c>
      <c r="K116" s="5">
        <f>INDEX(products!$A$1:$G$49,MATCH($D116,products!$A$1:$A$49,0),MATCH(orders!K$1,products!$A$1:$G$1,0))</f>
        <v>0.2</v>
      </c>
      <c r="L116" s="6">
        <f>INDEX(products!$A$1:$G$49,MATCH($D116,products!$A$1:$A$49,0),MATCH(orders!L$1,products!$A$1:$G$1,0))</f>
        <v>3.5849999999999995</v>
      </c>
      <c r="M116" s="6">
        <f t="shared" si="3"/>
        <v>14.339999999999998</v>
      </c>
      <c r="N116" t="str">
        <f t="shared" si="4"/>
        <v>Robusta</v>
      </c>
      <c r="O116" t="str">
        <f t="shared" si="5"/>
        <v>Light</v>
      </c>
      <c r="P116" t="str">
        <f>_xlfn.XLOOKUP(OrdersTable[[#This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cm="1">
        <f t="array" ref="H117">_xlfn.IFNA(_xlfn.XLOOKUP(C117,customers!A116:$A$1001,customers!G116:$G$1001,,0),"United Kingdom")</f>
        <v>United Kingdom</v>
      </c>
      <c r="I117" t="str">
        <f>INDEX(products!$A$1:$G$49,MATCH($D117,products!$A$1:$A$49,0),MATCH(orders!I$1,products!$A$1:$G$1,0))</f>
        <v>Lib</v>
      </c>
      <c r="J117" t="str">
        <f>INDEX(products!$A$1:$G$49,MATCH($D117,products!$A$1:$A$49,0),MATCH(orders!J$1,products!$A$1:$G$1,0))</f>
        <v>L</v>
      </c>
      <c r="K117" s="5">
        <f>INDEX(products!$A$1:$G$49,MATCH($D117,products!$A$1:$A$49,0),MATCH(orders!K$1,products!$A$1:$G$1,0))</f>
        <v>1</v>
      </c>
      <c r="L117" s="6">
        <f>INDEX(products!$A$1:$G$49,MATCH($D117,products!$A$1:$A$49,0),MATCH(orders!L$1,products!$A$1:$G$1,0))</f>
        <v>15.85</v>
      </c>
      <c r="M117" s="6">
        <f t="shared" si="3"/>
        <v>15.85</v>
      </c>
      <c r="N117" t="str">
        <f t="shared" si="4"/>
        <v>Liberica</v>
      </c>
      <c r="O117" t="str">
        <f t="shared" si="5"/>
        <v>Light</v>
      </c>
      <c r="P117" t="str">
        <f>_xlfn.XLOOKUP(OrdersTable[[#This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cm="1">
        <f t="array" ref="H118">_xlfn.IFNA(_xlfn.XLOOKUP(C118,customers!A117:$A$1001,customers!G117:$G$1001,,0),"United Kingdom")</f>
        <v>Ireland</v>
      </c>
      <c r="I118" t="str">
        <f>INDEX(products!$A$1:$G$49,MATCH($D118,products!$A$1:$A$49,0),MATCH(orders!I$1,products!$A$1:$G$1,0))</f>
        <v>Lib</v>
      </c>
      <c r="J118" t="str">
        <f>INDEX(products!$A$1:$G$49,MATCH($D118,products!$A$1:$A$49,0),MATCH(orders!J$1,products!$A$1:$G$1,0))</f>
        <v>L</v>
      </c>
      <c r="K118" s="5">
        <f>INDEX(products!$A$1:$G$49,MATCH($D118,products!$A$1:$A$49,0),MATCH(orders!K$1,products!$A$1:$G$1,0))</f>
        <v>0.2</v>
      </c>
      <c r="L118" s="6">
        <f>INDEX(products!$A$1:$G$49,MATCH($D118,products!$A$1:$A$49,0),MATCH(orders!L$1,products!$A$1:$G$1,0))</f>
        <v>4.7549999999999999</v>
      </c>
      <c r="M118" s="6">
        <f t="shared" si="3"/>
        <v>19.02</v>
      </c>
      <c r="N118" t="str">
        <f t="shared" si="4"/>
        <v>Liberica</v>
      </c>
      <c r="O118" t="str">
        <f t="shared" si="5"/>
        <v>Light</v>
      </c>
      <c r="P118" t="str">
        <f>_xlfn.XLOOKUP(OrdersTable[[#This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cm="1">
        <f t="array" ref="G119">IF(_xlfn.XLOOKUP(C119,customers!A118:$A$1001,customers!C118:$C$1001,,0)=0,"",_xlfn.XLOOKUP(C119,customers!A118:$A$1001,customers!C118:$C$1001,,0))</f>
        <v>bdrage39@youku.com</v>
      </c>
      <c r="H119" s="2" t="str" cm="1">
        <f t="array" ref="H119">_xlfn.IFNA(_xlfn.XLOOKUP(C119,customers!A118:$A$1001,customers!G118:$G$1001,,0),"United Kingdom")</f>
        <v>United States</v>
      </c>
      <c r="I119" t="str">
        <f>INDEX(products!$A$1:$G$49,MATCH($D119,products!$A$1:$A$49,0),MATCH(orders!I$1,products!$A$1:$G$1,0))</f>
        <v>Lib</v>
      </c>
      <c r="J119" t="str">
        <f>INDEX(products!$A$1:$G$49,MATCH($D119,products!$A$1:$A$49,0),MATCH(orders!J$1,products!$A$1:$G$1,0))</f>
        <v>L</v>
      </c>
      <c r="K119" s="5">
        <f>INDEX(products!$A$1:$G$49,MATCH($D119,products!$A$1:$A$49,0),MATCH(orders!K$1,products!$A$1:$G$1,0))</f>
        <v>0.5</v>
      </c>
      <c r="L119" s="6">
        <f>INDEX(products!$A$1:$G$49,MATCH($D119,products!$A$1:$A$49,0),MATCH(orders!L$1,products!$A$1:$G$1,0))</f>
        <v>9.51</v>
      </c>
      <c r="M119" s="6">
        <f t="shared" si="3"/>
        <v>38.04</v>
      </c>
      <c r="N119" t="str">
        <f t="shared" si="4"/>
        <v>Liberica</v>
      </c>
      <c r="O119" t="str">
        <f t="shared" si="5"/>
        <v>Light</v>
      </c>
      <c r="P119" t="str">
        <f>_xlfn.XLOOKUP(OrdersTable[[#This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cm="1">
        <f t="array" ref="G120">IF(_xlfn.XLOOKUP(C120,customers!A119:$A$1001,customers!C119:$C$1001,,0)=0,"",_xlfn.XLOOKUP(C120,customers!A119:$A$1001,customers!C119:$C$1001,,0))</f>
        <v>myallop3a@fema.gov</v>
      </c>
      <c r="H120" s="2" t="str" cm="1">
        <f t="array" ref="H120">_xlfn.IFNA(_xlfn.XLOOKUP(C120,customers!A119:$A$1001,customers!G119:$G$1001,,0),"United Kingdom")</f>
        <v>United States</v>
      </c>
      <c r="I120" t="str">
        <f>INDEX(products!$A$1:$G$49,MATCH($D120,products!$A$1:$A$49,0),MATCH(orders!I$1,products!$A$1:$G$1,0))</f>
        <v>Exc</v>
      </c>
      <c r="J120" t="str">
        <f>INDEX(products!$A$1:$G$49,MATCH($D120,products!$A$1:$A$49,0),MATCH(orders!J$1,products!$A$1:$G$1,0))</f>
        <v>D</v>
      </c>
      <c r="K120" s="5">
        <f>INDEX(products!$A$1:$G$49,MATCH($D120,products!$A$1:$A$49,0),MATCH(orders!K$1,products!$A$1:$G$1,0))</f>
        <v>0.5</v>
      </c>
      <c r="L120" s="6">
        <f>INDEX(products!$A$1:$G$49,MATCH($D120,products!$A$1:$A$49,0),MATCH(orders!L$1,products!$A$1:$G$1,0))</f>
        <v>7.29</v>
      </c>
      <c r="M120" s="6">
        <f t="shared" si="3"/>
        <v>21.87</v>
      </c>
      <c r="N120" t="str">
        <f t="shared" si="4"/>
        <v>Excelsa</v>
      </c>
      <c r="O120" t="str">
        <f t="shared" si="5"/>
        <v>Dark</v>
      </c>
      <c r="P120" t="str">
        <f>_xlfn.XLOOKUP(OrdersTable[[#This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cm="1">
        <f t="array" ref="H121">_xlfn.IFNA(_xlfn.XLOOKUP(C121,customers!A120:$A$1001,customers!G120:$G$1001,,0),"United Kingdom")</f>
        <v>United States</v>
      </c>
      <c r="I121" t="str">
        <f>INDEX(products!$A$1:$G$49,MATCH($D121,products!$A$1:$A$49,0),MATCH(orders!I$1,products!$A$1:$G$1,0))</f>
        <v>Exc</v>
      </c>
      <c r="J121" t="str">
        <f>INDEX(products!$A$1:$G$49,MATCH($D121,products!$A$1:$A$49,0),MATCH(orders!J$1,products!$A$1:$G$1,0))</f>
        <v>M</v>
      </c>
      <c r="K121" s="5">
        <f>INDEX(products!$A$1:$G$49,MATCH($D121,products!$A$1:$A$49,0),MATCH(orders!K$1,products!$A$1:$G$1,0))</f>
        <v>0.2</v>
      </c>
      <c r="L121" s="6">
        <f>INDEX(products!$A$1:$G$49,MATCH($D121,products!$A$1:$A$49,0),MATCH(orders!L$1,products!$A$1:$G$1,0))</f>
        <v>4.125</v>
      </c>
      <c r="M121" s="6">
        <f t="shared" si="3"/>
        <v>4.125</v>
      </c>
      <c r="N121" t="str">
        <f t="shared" si="4"/>
        <v>Excelsa</v>
      </c>
      <c r="O121" t="str">
        <f t="shared" si="5"/>
        <v>Medium</v>
      </c>
      <c r="P121" t="str">
        <f>_xlfn.XLOOKUP(OrdersTable[[#This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cm="1">
        <f t="array" ref="H122">_xlfn.IFNA(_xlfn.XLOOKUP(C122,customers!A121:$A$1001,customers!G121:$G$1001,,0),"United Kingdom")</f>
        <v>United States</v>
      </c>
      <c r="I122" t="str">
        <f>INDEX(products!$A$1:$G$49,MATCH($D122,products!$A$1:$A$49,0),MATCH(orders!I$1,products!$A$1:$G$1,0))</f>
        <v>Ara</v>
      </c>
      <c r="J122" t="str">
        <f>INDEX(products!$A$1:$G$49,MATCH($D122,products!$A$1:$A$49,0),MATCH(orders!J$1,products!$A$1:$G$1,0))</f>
        <v>L</v>
      </c>
      <c r="K122" s="5">
        <f>INDEX(products!$A$1:$G$49,MATCH($D122,products!$A$1:$A$49,0),MATCH(orders!K$1,products!$A$1:$G$1,0))</f>
        <v>0.2</v>
      </c>
      <c r="L122" s="6">
        <f>INDEX(products!$A$1:$G$49,MATCH($D122,products!$A$1:$A$49,0),MATCH(orders!L$1,products!$A$1:$G$1,0))</f>
        <v>3.8849999999999998</v>
      </c>
      <c r="M122" s="6">
        <f t="shared" si="3"/>
        <v>3.8849999999999998</v>
      </c>
      <c r="N122" t="str">
        <f t="shared" si="4"/>
        <v>Arabica</v>
      </c>
      <c r="O122" t="str">
        <f t="shared" si="5"/>
        <v>Light</v>
      </c>
      <c r="P122" t="str">
        <f>_xlfn.XLOOKUP(OrdersTable[[#This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e" cm="1">
        <f t="array" ref="G123">IF(_xlfn.XLOOKUP(C123,customers!A122:$A$1001,customers!C122:$C$1001,,0)=0,"",_xlfn.XLOOKUP(C123,customers!A122:$A$1001,customers!C122:$C$1001,,0))</f>
        <v>#N/A</v>
      </c>
      <c r="H123" s="2" t="str" cm="1">
        <f t="array" ref="H123">_xlfn.IFNA(_xlfn.XLOOKUP(C123,customers!A122:$A$1001,customers!G122:$G$1001,,0),"United Kingdom")</f>
        <v>United Kingdom</v>
      </c>
      <c r="I123" t="str">
        <f>INDEX(products!$A$1:$G$49,MATCH($D123,products!$A$1:$A$49,0),MATCH(orders!I$1,products!$A$1:$G$1,0))</f>
        <v>Exc</v>
      </c>
      <c r="J123" t="str">
        <f>INDEX(products!$A$1:$G$49,MATCH($D123,products!$A$1:$A$49,0),MATCH(orders!J$1,products!$A$1:$G$1,0))</f>
        <v>M</v>
      </c>
      <c r="K123" s="5">
        <f>INDEX(products!$A$1:$G$49,MATCH($D123,products!$A$1:$A$49,0),MATCH(orders!K$1,products!$A$1:$G$1,0))</f>
        <v>1</v>
      </c>
      <c r="L123" s="6">
        <f>INDEX(products!$A$1:$G$49,MATCH($D123,products!$A$1:$A$49,0),MATCH(orders!L$1,products!$A$1:$G$1,0))</f>
        <v>13.75</v>
      </c>
      <c r="M123" s="6">
        <f t="shared" si="3"/>
        <v>68.75</v>
      </c>
      <c r="N123" t="str">
        <f t="shared" si="4"/>
        <v>Excelsa</v>
      </c>
      <c r="O123" t="str">
        <f t="shared" si="5"/>
        <v>Medium</v>
      </c>
      <c r="P123" t="str">
        <f>_xlfn.XLOOKUP(OrdersTable[[#This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cm="1">
        <f t="array" ref="H124">_xlfn.IFNA(_xlfn.XLOOKUP(C124,customers!A123:$A$1001,customers!G123:$G$1001,,0),"United Kingdom")</f>
        <v>United States</v>
      </c>
      <c r="I124" t="str">
        <f>INDEX(products!$A$1:$G$49,MATCH($D124,products!$A$1:$A$49,0),MATCH(orders!I$1,products!$A$1:$G$1,0))</f>
        <v>Ara</v>
      </c>
      <c r="J124" t="str">
        <f>INDEX(products!$A$1:$G$49,MATCH($D124,products!$A$1:$A$49,0),MATCH(orders!J$1,products!$A$1:$G$1,0))</f>
        <v>D</v>
      </c>
      <c r="K124" s="5">
        <f>INDEX(products!$A$1:$G$49,MATCH($D124,products!$A$1:$A$49,0),MATCH(orders!K$1,products!$A$1:$G$1,0))</f>
        <v>0.5</v>
      </c>
      <c r="L124" s="6">
        <f>INDEX(products!$A$1:$G$49,MATCH($D124,products!$A$1:$A$49,0),MATCH(orders!L$1,products!$A$1:$G$1,0))</f>
        <v>5.97</v>
      </c>
      <c r="M124" s="6">
        <f t="shared" si="3"/>
        <v>23.88</v>
      </c>
      <c r="N124" t="str">
        <f t="shared" si="4"/>
        <v>Arabica</v>
      </c>
      <c r="O124" t="str">
        <f t="shared" si="5"/>
        <v>Dark</v>
      </c>
      <c r="P124" t="str">
        <f>_xlfn.XLOOKUP(OrdersTable[[#This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cm="1">
        <f t="array" ref="H125">_xlfn.IFNA(_xlfn.XLOOKUP(C125,customers!A124:$A$1001,customers!G124:$G$1001,,0),"United Kingdom")</f>
        <v>United States</v>
      </c>
      <c r="I125" t="str">
        <f>INDEX(products!$A$1:$G$49,MATCH($D125,products!$A$1:$A$49,0),MATCH(orders!I$1,products!$A$1:$G$1,0))</f>
        <v>Lib</v>
      </c>
      <c r="J125" t="str">
        <f>INDEX(products!$A$1:$G$49,MATCH($D125,products!$A$1:$A$49,0),MATCH(orders!J$1,products!$A$1:$G$1,0))</f>
        <v>L</v>
      </c>
      <c r="K125" s="5">
        <f>INDEX(products!$A$1:$G$49,MATCH($D125,products!$A$1:$A$49,0),MATCH(orders!K$1,products!$A$1:$G$1,0))</f>
        <v>2.5</v>
      </c>
      <c r="L125" s="6">
        <f>INDEX(products!$A$1:$G$49,MATCH($D125,products!$A$1:$A$49,0),MATCH(orders!L$1,products!$A$1:$G$1,0))</f>
        <v>36.454999999999998</v>
      </c>
      <c r="M125" s="6">
        <f t="shared" si="3"/>
        <v>145.82</v>
      </c>
      <c r="N125" t="str">
        <f t="shared" si="4"/>
        <v>Liberica</v>
      </c>
      <c r="O125" t="str">
        <f t="shared" si="5"/>
        <v>Light</v>
      </c>
      <c r="P125" t="str">
        <f>_xlfn.XLOOKUP(OrdersTable[[#This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cm="1">
        <f t="array" ref="H126">_xlfn.IFNA(_xlfn.XLOOKUP(C126,customers!A125:$A$1001,customers!G125:$G$1001,,0),"United Kingdom")</f>
        <v>United States</v>
      </c>
      <c r="I126" t="str">
        <f>INDEX(products!$A$1:$G$49,MATCH($D126,products!$A$1:$A$49,0),MATCH(orders!I$1,products!$A$1:$G$1,0))</f>
        <v>Lib</v>
      </c>
      <c r="J126" t="str">
        <f>INDEX(products!$A$1:$G$49,MATCH($D126,products!$A$1:$A$49,0),MATCH(orders!J$1,products!$A$1:$G$1,0))</f>
        <v>M</v>
      </c>
      <c r="K126" s="5">
        <f>INDEX(products!$A$1:$G$49,MATCH($D126,products!$A$1:$A$49,0),MATCH(orders!K$1,products!$A$1:$G$1,0))</f>
        <v>0.2</v>
      </c>
      <c r="L126" s="6">
        <f>INDEX(products!$A$1:$G$49,MATCH($D126,products!$A$1:$A$49,0),MATCH(orders!L$1,products!$A$1:$G$1,0))</f>
        <v>4.3650000000000002</v>
      </c>
      <c r="M126" s="6">
        <f t="shared" si="3"/>
        <v>21.825000000000003</v>
      </c>
      <c r="N126" t="str">
        <f t="shared" si="4"/>
        <v>Liberica</v>
      </c>
      <c r="O126" t="str">
        <f t="shared" si="5"/>
        <v>Medium</v>
      </c>
      <c r="P126" t="str">
        <f>_xlfn.XLOOKUP(OrdersTable[[#This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cm="1">
        <f t="array" ref="H127">_xlfn.IFNA(_xlfn.XLOOKUP(C127,customers!A126:$A$1001,customers!G126:$G$1001,,0),"United Kingdom")</f>
        <v>Ireland</v>
      </c>
      <c r="I127" t="str">
        <f>INDEX(products!$A$1:$G$49,MATCH($D127,products!$A$1:$A$49,0),MATCH(orders!I$1,products!$A$1:$G$1,0))</f>
        <v>Lib</v>
      </c>
      <c r="J127" t="str">
        <f>INDEX(products!$A$1:$G$49,MATCH($D127,products!$A$1:$A$49,0),MATCH(orders!J$1,products!$A$1:$G$1,0))</f>
        <v>M</v>
      </c>
      <c r="K127" s="5">
        <f>INDEX(products!$A$1:$G$49,MATCH($D127,products!$A$1:$A$49,0),MATCH(orders!K$1,products!$A$1:$G$1,0))</f>
        <v>0.5</v>
      </c>
      <c r="L127" s="6">
        <f>INDEX(products!$A$1:$G$49,MATCH($D127,products!$A$1:$A$49,0),MATCH(orders!L$1,products!$A$1:$G$1,0))</f>
        <v>8.73</v>
      </c>
      <c r="M127" s="6">
        <f t="shared" si="3"/>
        <v>26.19</v>
      </c>
      <c r="N127" t="str">
        <f t="shared" si="4"/>
        <v>Liberica</v>
      </c>
      <c r="O127" t="str">
        <f t="shared" si="5"/>
        <v>Medium</v>
      </c>
      <c r="P127" t="str">
        <f>_xlfn.XLOOKUP(OrdersTable[[#This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cm="1">
        <f t="array" ref="G128">IF(_xlfn.XLOOKUP(C128,customers!A127:$A$1001,customers!C127:$C$1001,,0)=0,"",_xlfn.XLOOKUP(C128,customers!A127:$A$1001,customers!C127:$C$1001,,0))</f>
        <v>hsynnot3i@about.com</v>
      </c>
      <c r="H128" s="2" t="str" cm="1">
        <f t="array" ref="H128">_xlfn.IFNA(_xlfn.XLOOKUP(C128,customers!A127:$A$1001,customers!G127:$G$1001,,0),"United Kingdom")</f>
        <v>United States</v>
      </c>
      <c r="I128" t="str">
        <f>INDEX(products!$A$1:$G$49,MATCH($D128,products!$A$1:$A$49,0),MATCH(orders!I$1,products!$A$1:$G$1,0))</f>
        <v>Ara</v>
      </c>
      <c r="J128" t="str">
        <f>INDEX(products!$A$1:$G$49,MATCH($D128,products!$A$1:$A$49,0),MATCH(orders!J$1,products!$A$1:$G$1,0))</f>
        <v>M</v>
      </c>
      <c r="K128" s="5">
        <f>INDEX(products!$A$1:$G$49,MATCH($D128,products!$A$1:$A$49,0),MATCH(orders!K$1,products!$A$1:$G$1,0))</f>
        <v>1</v>
      </c>
      <c r="L128" s="6">
        <f>INDEX(products!$A$1:$G$49,MATCH($D128,products!$A$1:$A$49,0),MATCH(orders!L$1,products!$A$1:$G$1,0))</f>
        <v>11.25</v>
      </c>
      <c r="M128" s="6">
        <f t="shared" si="3"/>
        <v>11.25</v>
      </c>
      <c r="N128" t="str">
        <f t="shared" si="4"/>
        <v>Arabica</v>
      </c>
      <c r="O128" t="str">
        <f t="shared" si="5"/>
        <v>Medium</v>
      </c>
      <c r="P128" t="str">
        <f>_xlfn.XLOOKUP(OrdersTable[[#This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cm="1">
        <f t="array" ref="H129">_xlfn.IFNA(_xlfn.XLOOKUP(C129,customers!A128:$A$1001,customers!G128:$G$1001,,0),"United Kingdom")</f>
        <v>Ireland</v>
      </c>
      <c r="I129" t="str">
        <f>INDEX(products!$A$1:$G$49,MATCH($D129,products!$A$1:$A$49,0),MATCH(orders!I$1,products!$A$1:$G$1,0))</f>
        <v>Lib</v>
      </c>
      <c r="J129" t="str">
        <f>INDEX(products!$A$1:$G$49,MATCH($D129,products!$A$1:$A$49,0),MATCH(orders!J$1,products!$A$1:$G$1,0))</f>
        <v>D</v>
      </c>
      <c r="K129" s="5">
        <f>INDEX(products!$A$1:$G$49,MATCH($D129,products!$A$1:$A$49,0),MATCH(orders!K$1,products!$A$1:$G$1,0))</f>
        <v>1</v>
      </c>
      <c r="L129" s="6">
        <f>INDEX(products!$A$1:$G$49,MATCH($D129,products!$A$1:$A$49,0),MATCH(orders!L$1,products!$A$1:$G$1,0))</f>
        <v>12.95</v>
      </c>
      <c r="M129" s="6">
        <f t="shared" si="3"/>
        <v>77.699999999999989</v>
      </c>
      <c r="N129" t="str">
        <f t="shared" si="4"/>
        <v>Liberica</v>
      </c>
      <c r="O129" t="str">
        <f t="shared" si="5"/>
        <v>Dark</v>
      </c>
      <c r="P129" t="str">
        <f>_xlfn.XLOOKUP(OrdersTable[[#This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cm="1">
        <f t="array" ref="H130">_xlfn.IFNA(_xlfn.XLOOKUP(C130,customers!A129:$A$1001,customers!G129:$G$1001,,0),"United Kingdom")</f>
        <v>United States</v>
      </c>
      <c r="I130" t="str">
        <f>INDEX(products!$A$1:$G$49,MATCH($D130,products!$A$1:$A$49,0),MATCH(orders!I$1,products!$A$1:$G$1,0))</f>
        <v>Ara</v>
      </c>
      <c r="J130" t="str">
        <f>INDEX(products!$A$1:$G$49,MATCH($D130,products!$A$1:$A$49,0),MATCH(orders!J$1,products!$A$1:$G$1,0))</f>
        <v>M</v>
      </c>
      <c r="K130" s="5">
        <f>INDEX(products!$A$1:$G$49,MATCH($D130,products!$A$1:$A$49,0),MATCH(orders!K$1,products!$A$1:$G$1,0))</f>
        <v>0.5</v>
      </c>
      <c r="L130" s="6">
        <f>INDEX(products!$A$1:$G$49,MATCH($D130,products!$A$1:$A$49,0),MATCH(orders!L$1,products!$A$1:$G$1,0))</f>
        <v>6.75</v>
      </c>
      <c r="M130" s="6">
        <f t="shared" ref="M130:M193" si="6">E130*L130</f>
        <v>6.75</v>
      </c>
      <c r="N130" t="str">
        <f t="shared" ref="N130:N193" si="7">IF(I130="Rob","Robusta",IF(I130="Exc","Excelsa",IF(I130="Ara","Arabica",IF(I130="Lib","Liberica"))))</f>
        <v>Arabica</v>
      </c>
      <c r="O130" t="str">
        <f t="shared" ref="O130:O193" si="8">IF(J130="M","Medium",IF(J130="L","Light",IF(J130="D","Dark")))</f>
        <v>Medium</v>
      </c>
      <c r="P130" t="str">
        <f>_xlfn.XLOOKUP(OrdersTable[[#This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cm="1">
        <f t="array" ref="G131">IF(_xlfn.XLOOKUP(C131,customers!A130:$A$1001,customers!C130:$C$1001,,0)=0,"",_xlfn.XLOOKUP(C131,customers!A130:$A$1001,customers!C130:$C$1001,,0))</f>
        <v>edacca3l@google.pl</v>
      </c>
      <c r="H131" s="2" t="str" cm="1">
        <f t="array" ref="H131">_xlfn.IFNA(_xlfn.XLOOKUP(C131,customers!A130:$A$1001,customers!G130:$G$1001,,0),"United Kingdom")</f>
        <v>United States</v>
      </c>
      <c r="I131" t="str">
        <f>INDEX(products!$A$1:$G$49,MATCH($D131,products!$A$1:$A$49,0),MATCH(orders!I$1,products!$A$1:$G$1,0))</f>
        <v>Exc</v>
      </c>
      <c r="J131" t="str">
        <f>INDEX(products!$A$1:$G$49,MATCH($D131,products!$A$1:$A$49,0),MATCH(orders!J$1,products!$A$1:$G$1,0))</f>
        <v>D</v>
      </c>
      <c r="K131" s="5">
        <f>INDEX(products!$A$1:$G$49,MATCH($D131,products!$A$1:$A$49,0),MATCH(orders!K$1,products!$A$1:$G$1,0))</f>
        <v>1</v>
      </c>
      <c r="L131" s="6">
        <f>INDEX(products!$A$1:$G$49,MATCH($D131,products!$A$1:$A$49,0),MATCH(orders!L$1,products!$A$1:$G$1,0))</f>
        <v>12.15</v>
      </c>
      <c r="M131" s="6">
        <f t="shared" si="6"/>
        <v>12.15</v>
      </c>
      <c r="N131" t="str">
        <f t="shared" si="7"/>
        <v>Excelsa</v>
      </c>
      <c r="O131" t="str">
        <f t="shared" si="8"/>
        <v>Dark</v>
      </c>
      <c r="P131" t="str">
        <f>_xlfn.XLOOKUP(OrdersTable[[#This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cm="1">
        <f t="array" ref="G132">IF(_xlfn.XLOOKUP(C132,customers!A131:$A$1001,customers!C131:$C$1001,,0)=0,"",_xlfn.XLOOKUP(C132,customers!A131:$A$1001,customers!C131:$C$1001,,0))</f>
        <v/>
      </c>
      <c r="H132" s="2" t="str" cm="1">
        <f t="array" ref="H132">_xlfn.IFNA(_xlfn.XLOOKUP(C132,customers!A131:$A$1001,customers!G131:$G$1001,,0),"United Kingdom")</f>
        <v>Ireland</v>
      </c>
      <c r="I132" t="str">
        <f>INDEX(products!$A$1:$G$49,MATCH($D132,products!$A$1:$A$49,0),MATCH(orders!I$1,products!$A$1:$G$1,0))</f>
        <v>Ara</v>
      </c>
      <c r="J132" t="str">
        <f>INDEX(products!$A$1:$G$49,MATCH($D132,products!$A$1:$A$49,0),MATCH(orders!J$1,products!$A$1:$G$1,0))</f>
        <v>L</v>
      </c>
      <c r="K132" s="5">
        <f>INDEX(products!$A$1:$G$49,MATCH($D132,products!$A$1:$A$49,0),MATCH(orders!K$1,products!$A$1:$G$1,0))</f>
        <v>2.5</v>
      </c>
      <c r="L132" s="6">
        <f>INDEX(products!$A$1:$G$49,MATCH($D132,products!$A$1:$A$49,0),MATCH(orders!L$1,products!$A$1:$G$1,0))</f>
        <v>29.784999999999997</v>
      </c>
      <c r="M132" s="6">
        <f t="shared" si="6"/>
        <v>148.92499999999998</v>
      </c>
      <c r="N132" t="str">
        <f t="shared" si="7"/>
        <v>Arabica</v>
      </c>
      <c r="O132" t="str">
        <f t="shared" si="8"/>
        <v>Light</v>
      </c>
      <c r="P132" t="str">
        <f>_xlfn.XLOOKUP(OrdersTable[[#This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cm="1">
        <f t="array" ref="H133">_xlfn.IFNA(_xlfn.XLOOKUP(C133,customers!A132:$A$1001,customers!G132:$G$1001,,0),"United Kingdom")</f>
        <v>United States</v>
      </c>
      <c r="I133" t="str">
        <f>INDEX(products!$A$1:$G$49,MATCH($D133,products!$A$1:$A$49,0),MATCH(orders!I$1,products!$A$1:$G$1,0))</f>
        <v>Exc</v>
      </c>
      <c r="J133" t="str">
        <f>INDEX(products!$A$1:$G$49,MATCH($D133,products!$A$1:$A$49,0),MATCH(orders!J$1,products!$A$1:$G$1,0))</f>
        <v>D</v>
      </c>
      <c r="K133" s="5">
        <f>INDEX(products!$A$1:$G$49,MATCH($D133,products!$A$1:$A$49,0),MATCH(orders!K$1,products!$A$1:$G$1,0))</f>
        <v>0.5</v>
      </c>
      <c r="L133" s="6">
        <f>INDEX(products!$A$1:$G$49,MATCH($D133,products!$A$1:$A$49,0),MATCH(orders!L$1,products!$A$1:$G$1,0))</f>
        <v>7.29</v>
      </c>
      <c r="M133" s="6">
        <f t="shared" si="6"/>
        <v>14.58</v>
      </c>
      <c r="N133" t="str">
        <f t="shared" si="7"/>
        <v>Excelsa</v>
      </c>
      <c r="O133" t="str">
        <f t="shared" si="8"/>
        <v>Dark</v>
      </c>
      <c r="P133" t="str">
        <f>_xlfn.XLOOKUP(OrdersTable[[#This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cm="1">
        <f t="array" ref="G134">IF(_xlfn.XLOOKUP(C134,customers!A133:$A$1001,customers!C133:$C$1001,,0)=0,"",_xlfn.XLOOKUP(C134,customers!A133:$A$1001,customers!C133:$C$1001,,0))</f>
        <v>orobins3o@salon.com</v>
      </c>
      <c r="H134" s="2" t="str" cm="1">
        <f t="array" ref="H134">_xlfn.IFNA(_xlfn.XLOOKUP(C134,customers!A133:$A$1001,customers!G133:$G$1001,,0),"United Kingdom")</f>
        <v>United States</v>
      </c>
      <c r="I134" t="str">
        <f>INDEX(products!$A$1:$G$49,MATCH($D134,products!$A$1:$A$49,0),MATCH(orders!I$1,products!$A$1:$G$1,0))</f>
        <v>Ara</v>
      </c>
      <c r="J134" t="str">
        <f>INDEX(products!$A$1:$G$49,MATCH($D134,products!$A$1:$A$49,0),MATCH(orders!J$1,products!$A$1:$G$1,0))</f>
        <v>L</v>
      </c>
      <c r="K134" s="5">
        <f>INDEX(products!$A$1:$G$49,MATCH($D134,products!$A$1:$A$49,0),MATCH(orders!K$1,products!$A$1:$G$1,0))</f>
        <v>2.5</v>
      </c>
      <c r="L134" s="6">
        <f>INDEX(products!$A$1:$G$49,MATCH($D134,products!$A$1:$A$49,0),MATCH(orders!L$1,products!$A$1:$G$1,0))</f>
        <v>29.784999999999997</v>
      </c>
      <c r="M134" s="6">
        <f t="shared" si="6"/>
        <v>148.92499999999998</v>
      </c>
      <c r="N134" t="str">
        <f t="shared" si="7"/>
        <v>Arabica</v>
      </c>
      <c r="O134" t="str">
        <f t="shared" si="8"/>
        <v>Light</v>
      </c>
      <c r="P134" t="str">
        <f>_xlfn.XLOOKUP(OrdersTable[[#This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cm="1">
        <f t="array" ref="H135">_xlfn.IFNA(_xlfn.XLOOKUP(C135,customers!A134:$A$1001,customers!G134:$G$1001,,0),"United Kingdom")</f>
        <v>United States</v>
      </c>
      <c r="I135" t="str">
        <f>INDEX(products!$A$1:$G$49,MATCH($D135,products!$A$1:$A$49,0),MATCH(orders!I$1,products!$A$1:$G$1,0))</f>
        <v>Lib</v>
      </c>
      <c r="J135" t="str">
        <f>INDEX(products!$A$1:$G$49,MATCH($D135,products!$A$1:$A$49,0),MATCH(orders!J$1,products!$A$1:$G$1,0))</f>
        <v>D</v>
      </c>
      <c r="K135" s="5">
        <f>INDEX(products!$A$1:$G$49,MATCH($D135,products!$A$1:$A$49,0),MATCH(orders!K$1,products!$A$1:$G$1,0))</f>
        <v>1</v>
      </c>
      <c r="L135" s="6">
        <f>INDEX(products!$A$1:$G$49,MATCH($D135,products!$A$1:$A$49,0),MATCH(orders!L$1,products!$A$1:$G$1,0))</f>
        <v>12.95</v>
      </c>
      <c r="M135" s="6">
        <f t="shared" si="6"/>
        <v>12.95</v>
      </c>
      <c r="N135" t="str">
        <f t="shared" si="7"/>
        <v>Liberica</v>
      </c>
      <c r="O135" t="str">
        <f t="shared" si="8"/>
        <v>Dark</v>
      </c>
      <c r="P135" t="str">
        <f>_xlfn.XLOOKUP(OrdersTable[[#This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cm="1">
        <f t="array" ref="G136">IF(_xlfn.XLOOKUP(C136,customers!A135:$A$1001,customers!C135:$C$1001,,0)=0,"",_xlfn.XLOOKUP(C136,customers!A135:$A$1001,customers!C135:$C$1001,,0))</f>
        <v/>
      </c>
      <c r="H136" s="2" t="str" cm="1">
        <f t="array" ref="H136">_xlfn.IFNA(_xlfn.XLOOKUP(C136,customers!A135:$A$1001,customers!G135:$G$1001,,0),"United Kingdom")</f>
        <v>United States</v>
      </c>
      <c r="I136" t="str">
        <f>INDEX(products!$A$1:$G$49,MATCH($D136,products!$A$1:$A$49,0),MATCH(orders!I$1,products!$A$1:$G$1,0))</f>
        <v>Exc</v>
      </c>
      <c r="J136" t="str">
        <f>INDEX(products!$A$1:$G$49,MATCH($D136,products!$A$1:$A$49,0),MATCH(orders!J$1,products!$A$1:$G$1,0))</f>
        <v>M</v>
      </c>
      <c r="K136" s="5">
        <f>INDEX(products!$A$1:$G$49,MATCH($D136,products!$A$1:$A$49,0),MATCH(orders!K$1,products!$A$1:$G$1,0))</f>
        <v>2.5</v>
      </c>
      <c r="L136" s="6">
        <f>INDEX(products!$A$1:$G$49,MATCH($D136,products!$A$1:$A$49,0),MATCH(orders!L$1,products!$A$1:$G$1,0))</f>
        <v>31.624999999999996</v>
      </c>
      <c r="M136" s="6">
        <f t="shared" si="6"/>
        <v>94.874999999999986</v>
      </c>
      <c r="N136" t="str">
        <f t="shared" si="7"/>
        <v>Excelsa</v>
      </c>
      <c r="O136" t="str">
        <f t="shared" si="8"/>
        <v>Medium</v>
      </c>
      <c r="P136" t="str">
        <f>_xlfn.XLOOKUP(OrdersTable[[#This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e" cm="1">
        <f t="array" ref="G137">IF(_xlfn.XLOOKUP(C137,customers!A136:$A$1001,customers!C136:$C$1001,,0)=0,"",_xlfn.XLOOKUP(C137,customers!A136:$A$1001,customers!C136:$C$1001,,0))</f>
        <v>#N/A</v>
      </c>
      <c r="H137" s="2" t="str" cm="1">
        <f t="array" ref="H137">_xlfn.IFNA(_xlfn.XLOOKUP(C137,customers!A136:$A$1001,customers!G136:$G$1001,,0),"United Kingdom")</f>
        <v>United Kingdom</v>
      </c>
      <c r="I137" t="str">
        <f>INDEX(products!$A$1:$G$49,MATCH($D137,products!$A$1:$A$49,0),MATCH(orders!I$1,products!$A$1:$G$1,0))</f>
        <v>Ara</v>
      </c>
      <c r="J137" t="str">
        <f>INDEX(products!$A$1:$G$49,MATCH($D137,products!$A$1:$A$49,0),MATCH(orders!J$1,products!$A$1:$G$1,0))</f>
        <v>L</v>
      </c>
      <c r="K137" s="5">
        <f>INDEX(products!$A$1:$G$49,MATCH($D137,products!$A$1:$A$49,0),MATCH(orders!K$1,products!$A$1:$G$1,0))</f>
        <v>0.5</v>
      </c>
      <c r="L137" s="6">
        <f>INDEX(products!$A$1:$G$49,MATCH($D137,products!$A$1:$A$49,0),MATCH(orders!L$1,products!$A$1:$G$1,0))</f>
        <v>7.77</v>
      </c>
      <c r="M137" s="6">
        <f t="shared" si="6"/>
        <v>38.849999999999994</v>
      </c>
      <c r="N137" t="str">
        <f t="shared" si="7"/>
        <v>Arabica</v>
      </c>
      <c r="O137" t="str">
        <f t="shared" si="8"/>
        <v>Light</v>
      </c>
      <c r="P137" t="str">
        <f>_xlfn.XLOOKUP(OrdersTable[[#This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cm="1">
        <f t="array" ref="H138">_xlfn.IFNA(_xlfn.XLOOKUP(C138,customers!A137:$A$1001,customers!G137:$G$1001,,0),"United Kingdom")</f>
        <v>United States</v>
      </c>
      <c r="I138" t="str">
        <f>INDEX(products!$A$1:$G$49,MATCH($D138,products!$A$1:$A$49,0),MATCH(orders!I$1,products!$A$1:$G$1,0))</f>
        <v>Ara</v>
      </c>
      <c r="J138" t="str">
        <f>INDEX(products!$A$1:$G$49,MATCH($D138,products!$A$1:$A$49,0),MATCH(orders!J$1,products!$A$1:$G$1,0))</f>
        <v>D</v>
      </c>
      <c r="K138" s="5">
        <f>INDEX(products!$A$1:$G$49,MATCH($D138,products!$A$1:$A$49,0),MATCH(orders!K$1,products!$A$1:$G$1,0))</f>
        <v>0.2</v>
      </c>
      <c r="L138" s="6">
        <f>INDEX(products!$A$1:$G$49,MATCH($D138,products!$A$1:$A$49,0),MATCH(orders!L$1,products!$A$1:$G$1,0))</f>
        <v>2.9849999999999999</v>
      </c>
      <c r="M138" s="6">
        <f t="shared" si="6"/>
        <v>11.94</v>
      </c>
      <c r="N138" t="str">
        <f t="shared" si="7"/>
        <v>Arabica</v>
      </c>
      <c r="O138" t="str">
        <f t="shared" si="8"/>
        <v>Dark</v>
      </c>
      <c r="P138" t="str">
        <f>_xlfn.XLOOKUP(OrdersTable[[#This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cm="1">
        <f t="array" ref="G139">IF(_xlfn.XLOOKUP(C139,customers!A138:$A$1001,customers!C138:$C$1001,,0)=0,"",_xlfn.XLOOKUP(C139,customers!A138:$A$1001,customers!C138:$C$1001,,0))</f>
        <v/>
      </c>
      <c r="H139" s="2" t="str" cm="1">
        <f t="array" ref="H139">_xlfn.IFNA(_xlfn.XLOOKUP(C139,customers!A138:$A$1001,customers!G138:$G$1001,,0),"United Kingdom")</f>
        <v>Ireland</v>
      </c>
      <c r="I139" t="str">
        <f>INDEX(products!$A$1:$G$49,MATCH($D139,products!$A$1:$A$49,0),MATCH(orders!I$1,products!$A$1:$G$1,0))</f>
        <v>Exc</v>
      </c>
      <c r="J139" t="str">
        <f>INDEX(products!$A$1:$G$49,MATCH($D139,products!$A$1:$A$49,0),MATCH(orders!J$1,products!$A$1:$G$1,0))</f>
        <v>L</v>
      </c>
      <c r="K139" s="5">
        <f>INDEX(products!$A$1:$G$49,MATCH($D139,products!$A$1:$A$49,0),MATCH(orders!K$1,products!$A$1:$G$1,0))</f>
        <v>2.5</v>
      </c>
      <c r="L139" s="6">
        <f>INDEX(products!$A$1:$G$49,MATCH($D139,products!$A$1:$A$49,0),MATCH(orders!L$1,products!$A$1:$G$1,0))</f>
        <v>34.154999999999994</v>
      </c>
      <c r="M139" s="6">
        <f t="shared" si="6"/>
        <v>102.46499999999997</v>
      </c>
      <c r="N139" t="str">
        <f t="shared" si="7"/>
        <v>Excelsa</v>
      </c>
      <c r="O139" t="str">
        <f t="shared" si="8"/>
        <v>Light</v>
      </c>
      <c r="P139" t="str">
        <f>_xlfn.XLOOKUP(OrdersTable[[#This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cm="1">
        <f t="array" ref="G140">IF(_xlfn.XLOOKUP(C140,customers!A139:$A$1001,customers!C139:$C$1001,,0)=0,"",_xlfn.XLOOKUP(C140,customers!A139:$A$1001,customers!C139:$C$1001,,0))</f>
        <v/>
      </c>
      <c r="H140" s="2" t="str" cm="1">
        <f t="array" ref="H140">_xlfn.IFNA(_xlfn.XLOOKUP(C140,customers!A139:$A$1001,customers!G139:$G$1001,,0),"United Kingdom")</f>
        <v>United States</v>
      </c>
      <c r="I140" t="str">
        <f>INDEX(products!$A$1:$G$49,MATCH($D140,products!$A$1:$A$49,0),MATCH(orders!I$1,products!$A$1:$G$1,0))</f>
        <v>Exc</v>
      </c>
      <c r="J140" t="str">
        <f>INDEX(products!$A$1:$G$49,MATCH($D140,products!$A$1:$A$49,0),MATCH(orders!J$1,products!$A$1:$G$1,0))</f>
        <v>D</v>
      </c>
      <c r="K140" s="5">
        <f>INDEX(products!$A$1:$G$49,MATCH($D140,products!$A$1:$A$49,0),MATCH(orders!K$1,products!$A$1:$G$1,0))</f>
        <v>1</v>
      </c>
      <c r="L140" s="6">
        <f>INDEX(products!$A$1:$G$49,MATCH($D140,products!$A$1:$A$49,0),MATCH(orders!L$1,products!$A$1:$G$1,0))</f>
        <v>12.15</v>
      </c>
      <c r="M140" s="6">
        <f t="shared" si="6"/>
        <v>48.6</v>
      </c>
      <c r="N140" t="str">
        <f t="shared" si="7"/>
        <v>Excelsa</v>
      </c>
      <c r="O140" t="str">
        <f t="shared" si="8"/>
        <v>Dark</v>
      </c>
      <c r="P140" t="str">
        <f>_xlfn.XLOOKUP(OrdersTable[[#This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cm="1">
        <f t="array" ref="G141">IF(_xlfn.XLOOKUP(C141,customers!A140:$A$1001,customers!C140:$C$1001,,0)=0,"",_xlfn.XLOOKUP(C141,customers!A140:$A$1001,customers!C140:$C$1001,,0))</f>
        <v/>
      </c>
      <c r="H141" s="2" t="str" cm="1">
        <f t="array" ref="H141">_xlfn.IFNA(_xlfn.XLOOKUP(C141,customers!A140:$A$1001,customers!G140:$G$1001,,0),"United Kingdom")</f>
        <v>United States</v>
      </c>
      <c r="I141" t="str">
        <f>INDEX(products!$A$1:$G$49,MATCH($D141,products!$A$1:$A$49,0),MATCH(orders!I$1,products!$A$1:$G$1,0))</f>
        <v>Lib</v>
      </c>
      <c r="J141" t="str">
        <f>INDEX(products!$A$1:$G$49,MATCH($D141,products!$A$1:$A$49,0),MATCH(orders!J$1,products!$A$1:$G$1,0))</f>
        <v>D</v>
      </c>
      <c r="K141" s="5">
        <f>INDEX(products!$A$1:$G$49,MATCH($D141,products!$A$1:$A$49,0),MATCH(orders!K$1,products!$A$1:$G$1,0))</f>
        <v>1</v>
      </c>
      <c r="L141" s="6">
        <f>INDEX(products!$A$1:$G$49,MATCH($D141,products!$A$1:$A$49,0),MATCH(orders!L$1,products!$A$1:$G$1,0))</f>
        <v>12.95</v>
      </c>
      <c r="M141" s="6">
        <f t="shared" si="6"/>
        <v>77.699999999999989</v>
      </c>
      <c r="N141" t="str">
        <f t="shared" si="7"/>
        <v>Liberica</v>
      </c>
      <c r="O141" t="str">
        <f t="shared" si="8"/>
        <v>Dark</v>
      </c>
      <c r="P141" t="str">
        <f>_xlfn.XLOOKUP(OrdersTable[[#This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cm="1">
        <f t="array" ref="H142">_xlfn.IFNA(_xlfn.XLOOKUP(C142,customers!A141:$A$1001,customers!G141:$G$1001,,0),"United Kingdom")</f>
        <v>Ireland</v>
      </c>
      <c r="I142" t="str">
        <f>INDEX(products!$A$1:$G$49,MATCH($D142,products!$A$1:$A$49,0),MATCH(orders!I$1,products!$A$1:$G$1,0))</f>
        <v>Lib</v>
      </c>
      <c r="J142" t="str">
        <f>INDEX(products!$A$1:$G$49,MATCH($D142,products!$A$1:$A$49,0),MATCH(orders!J$1,products!$A$1:$G$1,0))</f>
        <v>D</v>
      </c>
      <c r="K142" s="5">
        <f>INDEX(products!$A$1:$G$49,MATCH($D142,products!$A$1:$A$49,0),MATCH(orders!K$1,products!$A$1:$G$1,0))</f>
        <v>2.5</v>
      </c>
      <c r="L142" s="6">
        <f>INDEX(products!$A$1:$G$49,MATCH($D142,products!$A$1:$A$49,0),MATCH(orders!L$1,products!$A$1:$G$1,0))</f>
        <v>29.784999999999997</v>
      </c>
      <c r="M142" s="6">
        <f t="shared" si="6"/>
        <v>29.784999999999997</v>
      </c>
      <c r="N142" t="str">
        <f t="shared" si="7"/>
        <v>Liberica</v>
      </c>
      <c r="O142" t="str">
        <f t="shared" si="8"/>
        <v>Dark</v>
      </c>
      <c r="P142" t="str">
        <f>_xlfn.XLOOKUP(OrdersTable[[#This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cm="1">
        <f t="array" ref="G143">IF(_xlfn.XLOOKUP(C143,customers!A142:$A$1001,customers!C142:$C$1001,,0)=0,"",_xlfn.XLOOKUP(C143,customers!A142:$A$1001,customers!C142:$C$1001,,0))</f>
        <v>bbett3x@google.de</v>
      </c>
      <c r="H143" s="2" t="str" cm="1">
        <f t="array" ref="H143">_xlfn.IFNA(_xlfn.XLOOKUP(C143,customers!A142:$A$1001,customers!G142:$G$1001,,0),"United Kingdom")</f>
        <v>United States</v>
      </c>
      <c r="I143" t="str">
        <f>INDEX(products!$A$1:$G$49,MATCH($D143,products!$A$1:$A$49,0),MATCH(orders!I$1,products!$A$1:$G$1,0))</f>
        <v>Ara</v>
      </c>
      <c r="J143" t="str">
        <f>INDEX(products!$A$1:$G$49,MATCH($D143,products!$A$1:$A$49,0),MATCH(orders!J$1,products!$A$1:$G$1,0))</f>
        <v>L</v>
      </c>
      <c r="K143" s="5">
        <f>INDEX(products!$A$1:$G$49,MATCH($D143,products!$A$1:$A$49,0),MATCH(orders!K$1,products!$A$1:$G$1,0))</f>
        <v>0.2</v>
      </c>
      <c r="L143" s="6">
        <f>INDEX(products!$A$1:$G$49,MATCH($D143,products!$A$1:$A$49,0),MATCH(orders!L$1,products!$A$1:$G$1,0))</f>
        <v>3.8849999999999998</v>
      </c>
      <c r="M143" s="6">
        <f t="shared" si="6"/>
        <v>15.54</v>
      </c>
      <c r="N143" t="str">
        <f t="shared" si="7"/>
        <v>Arabica</v>
      </c>
      <c r="O143" t="str">
        <f t="shared" si="8"/>
        <v>Light</v>
      </c>
      <c r="P143" t="str">
        <f>_xlfn.XLOOKUP(OrdersTable[[#This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cm="1">
        <f t="array" ref="G144">IF(_xlfn.XLOOKUP(C144,customers!A143:$A$1001,customers!C143:$C$1001,,0)=0,"",_xlfn.XLOOKUP(C144,customers!A143:$A$1001,customers!C143:$C$1001,,0))</f>
        <v/>
      </c>
      <c r="H144" s="2" t="str" cm="1">
        <f t="array" ref="H144">_xlfn.IFNA(_xlfn.XLOOKUP(C144,customers!A143:$A$1001,customers!G143:$G$1001,,0),"United Kingdom")</f>
        <v>Ireland</v>
      </c>
      <c r="I144" t="str">
        <f>INDEX(products!$A$1:$G$49,MATCH($D144,products!$A$1:$A$49,0),MATCH(orders!I$1,products!$A$1:$G$1,0))</f>
        <v>Exc</v>
      </c>
      <c r="J144" t="str">
        <f>INDEX(products!$A$1:$G$49,MATCH($D144,products!$A$1:$A$49,0),MATCH(orders!J$1,products!$A$1:$G$1,0))</f>
        <v>L</v>
      </c>
      <c r="K144" s="5">
        <f>INDEX(products!$A$1:$G$49,MATCH($D144,products!$A$1:$A$49,0),MATCH(orders!K$1,products!$A$1:$G$1,0))</f>
        <v>2.5</v>
      </c>
      <c r="L144" s="6">
        <f>INDEX(products!$A$1:$G$49,MATCH($D144,products!$A$1:$A$49,0),MATCH(orders!L$1,products!$A$1:$G$1,0))</f>
        <v>34.154999999999994</v>
      </c>
      <c r="M144" s="6">
        <f t="shared" si="6"/>
        <v>136.61999999999998</v>
      </c>
      <c r="N144" t="str">
        <f t="shared" si="7"/>
        <v>Excelsa</v>
      </c>
      <c r="O144" t="str">
        <f t="shared" si="8"/>
        <v>Light</v>
      </c>
      <c r="P144" t="str">
        <f>_xlfn.XLOOKUP(OrdersTable[[#This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cm="1">
        <f t="array" ref="H145">_xlfn.IFNA(_xlfn.XLOOKUP(C145,customers!A144:$A$1001,customers!G144:$G$1001,,0),"United Kingdom")</f>
        <v>United States</v>
      </c>
      <c r="I145" t="str">
        <f>INDEX(products!$A$1:$G$49,MATCH($D145,products!$A$1:$A$49,0),MATCH(orders!I$1,products!$A$1:$G$1,0))</f>
        <v>Lib</v>
      </c>
      <c r="J145" t="str">
        <f>INDEX(products!$A$1:$G$49,MATCH($D145,products!$A$1:$A$49,0),MATCH(orders!J$1,products!$A$1:$G$1,0))</f>
        <v>M</v>
      </c>
      <c r="K145" s="5">
        <f>INDEX(products!$A$1:$G$49,MATCH($D145,products!$A$1:$A$49,0),MATCH(orders!K$1,products!$A$1:$G$1,0))</f>
        <v>0.5</v>
      </c>
      <c r="L145" s="6">
        <f>INDEX(products!$A$1:$G$49,MATCH($D145,products!$A$1:$A$49,0),MATCH(orders!L$1,products!$A$1:$G$1,0))</f>
        <v>8.73</v>
      </c>
      <c r="M145" s="6">
        <f t="shared" si="6"/>
        <v>17.46</v>
      </c>
      <c r="N145" t="str">
        <f t="shared" si="7"/>
        <v>Liberica</v>
      </c>
      <c r="O145" t="str">
        <f t="shared" si="8"/>
        <v>Medium</v>
      </c>
      <c r="P145" t="str">
        <f>_xlfn.XLOOKUP(OrdersTable[[#This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cm="1">
        <f t="array" ref="G146">IF(_xlfn.XLOOKUP(C146,customers!A145:$A$1001,customers!C145:$C$1001,,0)=0,"",_xlfn.XLOOKUP(C146,customers!A145:$A$1001,customers!C145:$C$1001,,0))</f>
        <v>wkeyse40@apple.com</v>
      </c>
      <c r="H146" s="2" t="str" cm="1">
        <f t="array" ref="H146">_xlfn.IFNA(_xlfn.XLOOKUP(C146,customers!A145:$A$1001,customers!G145:$G$1001,,0),"United Kingdom")</f>
        <v>United States</v>
      </c>
      <c r="I146" t="str">
        <f>INDEX(products!$A$1:$G$49,MATCH($D146,products!$A$1:$A$49,0),MATCH(orders!I$1,products!$A$1:$G$1,0))</f>
        <v>Exc</v>
      </c>
      <c r="J146" t="str">
        <f>INDEX(products!$A$1:$G$49,MATCH($D146,products!$A$1:$A$49,0),MATCH(orders!J$1,products!$A$1:$G$1,0))</f>
        <v>L</v>
      </c>
      <c r="K146" s="5">
        <f>INDEX(products!$A$1:$G$49,MATCH($D146,products!$A$1:$A$49,0),MATCH(orders!K$1,products!$A$1:$G$1,0))</f>
        <v>2.5</v>
      </c>
      <c r="L146" s="6">
        <f>INDEX(products!$A$1:$G$49,MATCH($D146,products!$A$1:$A$49,0),MATCH(orders!L$1,products!$A$1:$G$1,0))</f>
        <v>34.154999999999994</v>
      </c>
      <c r="M146" s="6">
        <f t="shared" si="6"/>
        <v>68.309999999999988</v>
      </c>
      <c r="N146" t="str">
        <f t="shared" si="7"/>
        <v>Excelsa</v>
      </c>
      <c r="O146" t="str">
        <f t="shared" si="8"/>
        <v>Light</v>
      </c>
      <c r="P146" t="str">
        <f>_xlfn.XLOOKUP(OrdersTable[[#This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cm="1">
        <f t="array" ref="H147">_xlfn.IFNA(_xlfn.XLOOKUP(C147,customers!A146:$A$1001,customers!G146:$G$1001,,0),"United Kingdom")</f>
        <v>United States</v>
      </c>
      <c r="I147" t="str">
        <f>INDEX(products!$A$1:$G$49,MATCH($D147,products!$A$1:$A$49,0),MATCH(orders!I$1,products!$A$1:$G$1,0))</f>
        <v>Lib</v>
      </c>
      <c r="J147" t="str">
        <f>INDEX(products!$A$1:$G$49,MATCH($D147,products!$A$1:$A$49,0),MATCH(orders!J$1,products!$A$1:$G$1,0))</f>
        <v>M</v>
      </c>
      <c r="K147" s="5">
        <f>INDEX(products!$A$1:$G$49,MATCH($D147,products!$A$1:$A$49,0),MATCH(orders!K$1,products!$A$1:$G$1,0))</f>
        <v>0.2</v>
      </c>
      <c r="L147" s="6">
        <f>INDEX(products!$A$1:$G$49,MATCH($D147,products!$A$1:$A$49,0),MATCH(orders!L$1,products!$A$1:$G$1,0))</f>
        <v>4.3650000000000002</v>
      </c>
      <c r="M147" s="6">
        <f t="shared" si="6"/>
        <v>17.46</v>
      </c>
      <c r="N147" t="str">
        <f t="shared" si="7"/>
        <v>Liberica</v>
      </c>
      <c r="O147" t="str">
        <f t="shared" si="8"/>
        <v>Medium</v>
      </c>
      <c r="P147" t="str">
        <f>_xlfn.XLOOKUP(OrdersTable[[#This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cm="1">
        <f t="array" ref="H148">_xlfn.IFNA(_xlfn.XLOOKUP(C148,customers!A147:$A$1001,customers!G147:$G$1001,,0),"United Kingdom")</f>
        <v>United States</v>
      </c>
      <c r="I148" t="str">
        <f>INDEX(products!$A$1:$G$49,MATCH($D148,products!$A$1:$A$49,0),MATCH(orders!I$1,products!$A$1:$G$1,0))</f>
        <v>Lib</v>
      </c>
      <c r="J148" t="str">
        <f>INDEX(products!$A$1:$G$49,MATCH($D148,products!$A$1:$A$49,0),MATCH(orders!J$1,products!$A$1:$G$1,0))</f>
        <v>M</v>
      </c>
      <c r="K148" s="5">
        <f>INDEX(products!$A$1:$G$49,MATCH($D148,products!$A$1:$A$49,0),MATCH(orders!K$1,products!$A$1:$G$1,0))</f>
        <v>1</v>
      </c>
      <c r="L148" s="6">
        <f>INDEX(products!$A$1:$G$49,MATCH($D148,products!$A$1:$A$49,0),MATCH(orders!L$1,products!$A$1:$G$1,0))</f>
        <v>14.55</v>
      </c>
      <c r="M148" s="6">
        <f t="shared" si="6"/>
        <v>43.650000000000006</v>
      </c>
      <c r="N148" t="str">
        <f t="shared" si="7"/>
        <v>Liberica</v>
      </c>
      <c r="O148" t="str">
        <f t="shared" si="8"/>
        <v>Medium</v>
      </c>
      <c r="P148" t="str">
        <f>_xlfn.XLOOKUP(OrdersTable[[#This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cm="1">
        <f t="array" ref="H149">_xlfn.IFNA(_xlfn.XLOOKUP(C149,customers!A148:$A$1001,customers!G148:$G$1001,,0),"United Kingdom")</f>
        <v>United States</v>
      </c>
      <c r="I149" t="str">
        <f>INDEX(products!$A$1:$G$49,MATCH($D149,products!$A$1:$A$49,0),MATCH(orders!I$1,products!$A$1:$G$1,0))</f>
        <v>Exc</v>
      </c>
      <c r="J149" t="str">
        <f>INDEX(products!$A$1:$G$49,MATCH($D149,products!$A$1:$A$49,0),MATCH(orders!J$1,products!$A$1:$G$1,0))</f>
        <v>M</v>
      </c>
      <c r="K149" s="5">
        <f>INDEX(products!$A$1:$G$49,MATCH($D149,products!$A$1:$A$49,0),MATCH(orders!K$1,products!$A$1:$G$1,0))</f>
        <v>1</v>
      </c>
      <c r="L149" s="6">
        <f>INDEX(products!$A$1:$G$49,MATCH($D149,products!$A$1:$A$49,0),MATCH(orders!L$1,products!$A$1:$G$1,0))</f>
        <v>13.75</v>
      </c>
      <c r="M149" s="6">
        <f t="shared" si="6"/>
        <v>27.5</v>
      </c>
      <c r="N149" t="str">
        <f t="shared" si="7"/>
        <v>Excelsa</v>
      </c>
      <c r="O149" t="str">
        <f t="shared" si="8"/>
        <v>Medium</v>
      </c>
      <c r="P149" t="str">
        <f>_xlfn.XLOOKUP(OrdersTable[[#This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cm="1">
        <f t="array" ref="H150">_xlfn.IFNA(_xlfn.XLOOKUP(C150,customers!A149:$A$1001,customers!G149:$G$1001,,0),"United Kingdom")</f>
        <v>United States</v>
      </c>
      <c r="I150" t="str">
        <f>INDEX(products!$A$1:$G$49,MATCH($D150,products!$A$1:$A$49,0),MATCH(orders!I$1,products!$A$1:$G$1,0))</f>
        <v>Exc</v>
      </c>
      <c r="J150" t="str">
        <f>INDEX(products!$A$1:$G$49,MATCH($D150,products!$A$1:$A$49,0),MATCH(orders!J$1,products!$A$1:$G$1,0))</f>
        <v>D</v>
      </c>
      <c r="K150" s="5">
        <f>INDEX(products!$A$1:$G$49,MATCH($D150,products!$A$1:$A$49,0),MATCH(orders!K$1,products!$A$1:$G$1,0))</f>
        <v>0.2</v>
      </c>
      <c r="L150" s="6">
        <f>INDEX(products!$A$1:$G$49,MATCH($D150,products!$A$1:$A$49,0),MATCH(orders!L$1,products!$A$1:$G$1,0))</f>
        <v>3.645</v>
      </c>
      <c r="M150" s="6">
        <f t="shared" si="6"/>
        <v>18.225000000000001</v>
      </c>
      <c r="N150" t="str">
        <f t="shared" si="7"/>
        <v>Excelsa</v>
      </c>
      <c r="O150" t="str">
        <f t="shared" si="8"/>
        <v>Dark</v>
      </c>
      <c r="P150" t="str">
        <f>_xlfn.XLOOKUP(OrdersTable[[#This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cm="1">
        <f t="array" ref="G151">IF(_xlfn.XLOOKUP(C151,customers!A150:$A$1001,customers!C150:$C$1001,,0)=0,"",_xlfn.XLOOKUP(C151,customers!A150:$A$1001,customers!C150:$C$1001,,0))</f>
        <v/>
      </c>
      <c r="H151" s="2" t="str" cm="1">
        <f t="array" ref="H151">_xlfn.IFNA(_xlfn.XLOOKUP(C151,customers!A150:$A$1001,customers!G150:$G$1001,,0),"United Kingdom")</f>
        <v>United States</v>
      </c>
      <c r="I151" t="str">
        <f>INDEX(products!$A$1:$G$49,MATCH($D151,products!$A$1:$A$49,0),MATCH(orders!I$1,products!$A$1:$G$1,0))</f>
        <v>Ara</v>
      </c>
      <c r="J151" t="str">
        <f>INDEX(products!$A$1:$G$49,MATCH($D151,products!$A$1:$A$49,0),MATCH(orders!J$1,products!$A$1:$G$1,0))</f>
        <v>M</v>
      </c>
      <c r="K151" s="5">
        <f>INDEX(products!$A$1:$G$49,MATCH($D151,products!$A$1:$A$49,0),MATCH(orders!K$1,products!$A$1:$G$1,0))</f>
        <v>2.5</v>
      </c>
      <c r="L151" s="6">
        <f>INDEX(products!$A$1:$G$49,MATCH($D151,products!$A$1:$A$49,0),MATCH(orders!L$1,products!$A$1:$G$1,0))</f>
        <v>25.874999999999996</v>
      </c>
      <c r="M151" s="6">
        <f t="shared" si="6"/>
        <v>51.749999999999993</v>
      </c>
      <c r="N151" t="str">
        <f t="shared" si="7"/>
        <v>Arabica</v>
      </c>
      <c r="O151" t="str">
        <f t="shared" si="8"/>
        <v>Medium</v>
      </c>
      <c r="P151" t="str">
        <f>_xlfn.XLOOKUP(OrdersTable[[#This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cm="1">
        <f t="array" ref="H152">_xlfn.IFNA(_xlfn.XLOOKUP(C152,customers!A151:$A$1001,customers!G151:$G$1001,,0),"United Kingdom")</f>
        <v>United States</v>
      </c>
      <c r="I152" t="str">
        <f>INDEX(products!$A$1:$G$49,MATCH($D152,products!$A$1:$A$49,0),MATCH(orders!I$1,products!$A$1:$G$1,0))</f>
        <v>Lib</v>
      </c>
      <c r="J152" t="str">
        <f>INDEX(products!$A$1:$G$49,MATCH($D152,products!$A$1:$A$49,0),MATCH(orders!J$1,products!$A$1:$G$1,0))</f>
        <v>D</v>
      </c>
      <c r="K152" s="5">
        <f>INDEX(products!$A$1:$G$49,MATCH($D152,products!$A$1:$A$49,0),MATCH(orders!K$1,products!$A$1:$G$1,0))</f>
        <v>1</v>
      </c>
      <c r="L152" s="6">
        <f>INDEX(products!$A$1:$G$49,MATCH($D152,products!$A$1:$A$49,0),MATCH(orders!L$1,products!$A$1:$G$1,0))</f>
        <v>12.95</v>
      </c>
      <c r="M152" s="6">
        <f t="shared" si="6"/>
        <v>12.95</v>
      </c>
      <c r="N152" t="str">
        <f t="shared" si="7"/>
        <v>Liberica</v>
      </c>
      <c r="O152" t="str">
        <f t="shared" si="8"/>
        <v>Dark</v>
      </c>
      <c r="P152" t="str">
        <f>_xlfn.XLOOKUP(OrdersTable[[#This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cm="1">
        <f t="array" ref="G153">IF(_xlfn.XLOOKUP(C153,customers!A152:$A$1001,customers!C152:$C$1001,,0)=0,"",_xlfn.XLOOKUP(C153,customers!A152:$A$1001,customers!C152:$C$1001,,0))</f>
        <v/>
      </c>
      <c r="H153" s="2" t="str" cm="1">
        <f t="array" ref="H153">_xlfn.IFNA(_xlfn.XLOOKUP(C153,customers!A152:$A$1001,customers!G152:$G$1001,,0),"United Kingdom")</f>
        <v>United States</v>
      </c>
      <c r="I153" t="str">
        <f>INDEX(products!$A$1:$G$49,MATCH($D153,products!$A$1:$A$49,0),MATCH(orders!I$1,products!$A$1:$G$1,0))</f>
        <v>Ara</v>
      </c>
      <c r="J153" t="str">
        <f>INDEX(products!$A$1:$G$49,MATCH($D153,products!$A$1:$A$49,0),MATCH(orders!J$1,products!$A$1:$G$1,0))</f>
        <v>M</v>
      </c>
      <c r="K153" s="5">
        <f>INDEX(products!$A$1:$G$49,MATCH($D153,products!$A$1:$A$49,0),MATCH(orders!K$1,products!$A$1:$G$1,0))</f>
        <v>1</v>
      </c>
      <c r="L153" s="6">
        <f>INDEX(products!$A$1:$G$49,MATCH($D153,products!$A$1:$A$49,0),MATCH(orders!L$1,products!$A$1:$G$1,0))</f>
        <v>11.25</v>
      </c>
      <c r="M153" s="6">
        <f t="shared" si="6"/>
        <v>33.75</v>
      </c>
      <c r="N153" t="str">
        <f t="shared" si="7"/>
        <v>Arabica</v>
      </c>
      <c r="O153" t="str">
        <f t="shared" si="8"/>
        <v>Medium</v>
      </c>
      <c r="P153" t="str">
        <f>_xlfn.XLOOKUP(OrdersTable[[#This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cm="1">
        <f t="array" ref="G154">IF(_xlfn.XLOOKUP(C154,customers!A153:$A$1001,customers!C153:$C$1001,,0)=0,"",_xlfn.XLOOKUP(C154,customers!A153:$A$1001,customers!C153:$C$1001,,0))</f>
        <v>bleffek48@ning.com</v>
      </c>
      <c r="H154" s="2" t="str" cm="1">
        <f t="array" ref="H154">_xlfn.IFNA(_xlfn.XLOOKUP(C154,customers!A153:$A$1001,customers!G153:$G$1001,,0),"United Kingdom")</f>
        <v>United States</v>
      </c>
      <c r="I154" t="str">
        <f>INDEX(products!$A$1:$G$49,MATCH($D154,products!$A$1:$A$49,0),MATCH(orders!I$1,products!$A$1:$G$1,0))</f>
        <v>Rob</v>
      </c>
      <c r="J154" t="str">
        <f>INDEX(products!$A$1:$G$49,MATCH($D154,products!$A$1:$A$49,0),MATCH(orders!J$1,products!$A$1:$G$1,0))</f>
        <v>M</v>
      </c>
      <c r="K154" s="5">
        <f>INDEX(products!$A$1:$G$49,MATCH($D154,products!$A$1:$A$49,0),MATCH(orders!K$1,products!$A$1:$G$1,0))</f>
        <v>2.5</v>
      </c>
      <c r="L154" s="6">
        <f>INDEX(products!$A$1:$G$49,MATCH($D154,products!$A$1:$A$49,0),MATCH(orders!L$1,products!$A$1:$G$1,0))</f>
        <v>22.884999999999998</v>
      </c>
      <c r="M154" s="6">
        <f t="shared" si="6"/>
        <v>68.655000000000001</v>
      </c>
      <c r="N154" t="str">
        <f t="shared" si="7"/>
        <v>Robusta</v>
      </c>
      <c r="O154" t="str">
        <f t="shared" si="8"/>
        <v>Medium</v>
      </c>
      <c r="P154" t="str">
        <f>_xlfn.XLOOKUP(OrdersTable[[#This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cm="1">
        <f t="array" ref="G155">IF(_xlfn.XLOOKUP(C155,customers!A154:$A$1001,customers!C154:$C$1001,,0)=0,"",_xlfn.XLOOKUP(C155,customers!A154:$A$1001,customers!C154:$C$1001,,0))</f>
        <v/>
      </c>
      <c r="H155" s="2" t="str" cm="1">
        <f t="array" ref="H155">_xlfn.IFNA(_xlfn.XLOOKUP(C155,customers!A154:$A$1001,customers!G154:$G$1001,,0),"United Kingdom")</f>
        <v>United States</v>
      </c>
      <c r="I155" t="str">
        <f>INDEX(products!$A$1:$G$49,MATCH($D155,products!$A$1:$A$49,0),MATCH(orders!I$1,products!$A$1:$G$1,0))</f>
        <v>Rob</v>
      </c>
      <c r="J155" t="str">
        <f>INDEX(products!$A$1:$G$49,MATCH($D155,products!$A$1:$A$49,0),MATCH(orders!J$1,products!$A$1:$G$1,0))</f>
        <v>D</v>
      </c>
      <c r="K155" s="5">
        <f>INDEX(products!$A$1:$G$49,MATCH($D155,products!$A$1:$A$49,0),MATCH(orders!K$1,products!$A$1:$G$1,0))</f>
        <v>0.2</v>
      </c>
      <c r="L155" s="6">
        <f>INDEX(products!$A$1:$G$49,MATCH($D155,products!$A$1:$A$49,0),MATCH(orders!L$1,products!$A$1:$G$1,0))</f>
        <v>2.6849999999999996</v>
      </c>
      <c r="M155" s="6">
        <f t="shared" si="6"/>
        <v>2.6849999999999996</v>
      </c>
      <c r="N155" t="str">
        <f t="shared" si="7"/>
        <v>Robusta</v>
      </c>
      <c r="O155" t="str">
        <f t="shared" si="8"/>
        <v>Dark</v>
      </c>
      <c r="P155" t="str">
        <f>_xlfn.XLOOKUP(OrdersTable[[#This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cm="1">
        <f t="array" ref="G156">IF(_xlfn.XLOOKUP(C156,customers!A155:$A$1001,customers!C155:$C$1001,,0)=0,"",_xlfn.XLOOKUP(C156,customers!A155:$A$1001,customers!C155:$C$1001,,0))</f>
        <v>jpray4a@youtube.com</v>
      </c>
      <c r="H156" s="2" t="str" cm="1">
        <f t="array" ref="H156">_xlfn.IFNA(_xlfn.XLOOKUP(C156,customers!A155:$A$1001,customers!G155:$G$1001,,0),"United Kingdom")</f>
        <v>United States</v>
      </c>
      <c r="I156" t="str">
        <f>INDEX(products!$A$1:$G$49,MATCH($D156,products!$A$1:$A$49,0),MATCH(orders!I$1,products!$A$1:$G$1,0))</f>
        <v>Ara</v>
      </c>
      <c r="J156" t="str">
        <f>INDEX(products!$A$1:$G$49,MATCH($D156,products!$A$1:$A$49,0),MATCH(orders!J$1,products!$A$1:$G$1,0))</f>
        <v>D</v>
      </c>
      <c r="K156" s="5">
        <f>INDEX(products!$A$1:$G$49,MATCH($D156,products!$A$1:$A$49,0),MATCH(orders!K$1,products!$A$1:$G$1,0))</f>
        <v>2.5</v>
      </c>
      <c r="L156" s="6">
        <f>INDEX(products!$A$1:$G$49,MATCH($D156,products!$A$1:$A$49,0),MATCH(orders!L$1,products!$A$1:$G$1,0))</f>
        <v>22.884999999999998</v>
      </c>
      <c r="M156" s="6">
        <f t="shared" si="6"/>
        <v>114.42499999999998</v>
      </c>
      <c r="N156" t="str">
        <f t="shared" si="7"/>
        <v>Arabica</v>
      </c>
      <c r="O156" t="str">
        <f t="shared" si="8"/>
        <v>Dark</v>
      </c>
      <c r="P156" t="str">
        <f>_xlfn.XLOOKUP(OrdersTable[[#This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cm="1">
        <f t="array" ref="G157">IF(_xlfn.XLOOKUP(C157,customers!A156:$A$1001,customers!C156:$C$1001,,0)=0,"",_xlfn.XLOOKUP(C157,customers!A156:$A$1001,customers!C156:$C$1001,,0))</f>
        <v>gholborn4b@ow.ly</v>
      </c>
      <c r="H157" s="2" t="str" cm="1">
        <f t="array" ref="H157">_xlfn.IFNA(_xlfn.XLOOKUP(C157,customers!A156:$A$1001,customers!G156:$G$1001,,0),"United Kingdom")</f>
        <v>United States</v>
      </c>
      <c r="I157" t="str">
        <f>INDEX(products!$A$1:$G$49,MATCH($D157,products!$A$1:$A$49,0),MATCH(orders!I$1,products!$A$1:$G$1,0))</f>
        <v>Ara</v>
      </c>
      <c r="J157" t="str">
        <f>INDEX(products!$A$1:$G$49,MATCH($D157,products!$A$1:$A$49,0),MATCH(orders!J$1,products!$A$1:$G$1,0))</f>
        <v>M</v>
      </c>
      <c r="K157" s="5">
        <f>INDEX(products!$A$1:$G$49,MATCH($D157,products!$A$1:$A$49,0),MATCH(orders!K$1,products!$A$1:$G$1,0))</f>
        <v>2.5</v>
      </c>
      <c r="L157" s="6">
        <f>INDEX(products!$A$1:$G$49,MATCH($D157,products!$A$1:$A$49,0),MATCH(orders!L$1,products!$A$1:$G$1,0))</f>
        <v>25.874999999999996</v>
      </c>
      <c r="M157" s="6">
        <f t="shared" si="6"/>
        <v>155.24999999999997</v>
      </c>
      <c r="N157" t="str">
        <f t="shared" si="7"/>
        <v>Arabica</v>
      </c>
      <c r="O157" t="str">
        <f t="shared" si="8"/>
        <v>Medium</v>
      </c>
      <c r="P157" t="str">
        <f>_xlfn.XLOOKUP(OrdersTable[[#This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cm="1">
        <f t="array" ref="H158">_xlfn.IFNA(_xlfn.XLOOKUP(C158,customers!A157:$A$1001,customers!G157:$G$1001,,0),"United Kingdom")</f>
        <v>United States</v>
      </c>
      <c r="I158" t="str">
        <f>INDEX(products!$A$1:$G$49,MATCH($D158,products!$A$1:$A$49,0),MATCH(orders!I$1,products!$A$1:$G$1,0))</f>
        <v>Ara</v>
      </c>
      <c r="J158" t="str">
        <f>INDEX(products!$A$1:$G$49,MATCH($D158,products!$A$1:$A$49,0),MATCH(orders!J$1,products!$A$1:$G$1,0))</f>
        <v>M</v>
      </c>
      <c r="K158" s="5">
        <f>INDEX(products!$A$1:$G$49,MATCH($D158,products!$A$1:$A$49,0),MATCH(orders!K$1,products!$A$1:$G$1,0))</f>
        <v>2.5</v>
      </c>
      <c r="L158" s="6">
        <f>INDEX(products!$A$1:$G$49,MATCH($D158,products!$A$1:$A$49,0),MATCH(orders!L$1,products!$A$1:$G$1,0))</f>
        <v>25.874999999999996</v>
      </c>
      <c r="M158" s="6">
        <f t="shared" si="6"/>
        <v>77.624999999999986</v>
      </c>
      <c r="N158" t="str">
        <f t="shared" si="7"/>
        <v>Arabica</v>
      </c>
      <c r="O158" t="str">
        <f t="shared" si="8"/>
        <v>Medium</v>
      </c>
      <c r="P158" t="str">
        <f>_xlfn.XLOOKUP(OrdersTable[[#This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cm="1">
        <f t="array" ref="G159">IF(_xlfn.XLOOKUP(C159,customers!A158:$A$1001,customers!C158:$C$1001,,0)=0,"",_xlfn.XLOOKUP(C159,customers!A158:$A$1001,customers!C158:$C$1001,,0))</f>
        <v>pyea4d@aol.com</v>
      </c>
      <c r="H159" s="2" t="str" cm="1">
        <f t="array" ref="H159">_xlfn.IFNA(_xlfn.XLOOKUP(C159,customers!A158:$A$1001,customers!G158:$G$1001,,0),"United Kingdom")</f>
        <v>Ireland</v>
      </c>
      <c r="I159" t="str">
        <f>INDEX(products!$A$1:$G$49,MATCH($D159,products!$A$1:$A$49,0),MATCH(orders!I$1,products!$A$1:$G$1,0))</f>
        <v>Rob</v>
      </c>
      <c r="J159" t="str">
        <f>INDEX(products!$A$1:$G$49,MATCH($D159,products!$A$1:$A$49,0),MATCH(orders!J$1,products!$A$1:$G$1,0))</f>
        <v>D</v>
      </c>
      <c r="K159" s="5">
        <f>INDEX(products!$A$1:$G$49,MATCH($D159,products!$A$1:$A$49,0),MATCH(orders!K$1,products!$A$1:$G$1,0))</f>
        <v>2.5</v>
      </c>
      <c r="L159" s="6">
        <f>INDEX(products!$A$1:$G$49,MATCH($D159,products!$A$1:$A$49,0),MATCH(orders!L$1,products!$A$1:$G$1,0))</f>
        <v>20.584999999999997</v>
      </c>
      <c r="M159" s="6">
        <f t="shared" si="6"/>
        <v>61.754999999999995</v>
      </c>
      <c r="N159" t="str">
        <f t="shared" si="7"/>
        <v>Robusta</v>
      </c>
      <c r="O159" t="str">
        <f t="shared" si="8"/>
        <v>Dark</v>
      </c>
      <c r="P159" t="str">
        <f>_xlfn.XLOOKUP(OrdersTable[[#This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cm="1">
        <f t="array" ref="G160">IF(_xlfn.XLOOKUP(C160,customers!A159:$A$1001,customers!C159:$C$1001,,0)=0,"",_xlfn.XLOOKUP(C160,customers!A159:$A$1001,customers!C159:$C$1001,,0))</f>
        <v/>
      </c>
      <c r="H160" s="2" t="str" cm="1">
        <f t="array" ref="H160">_xlfn.IFNA(_xlfn.XLOOKUP(C160,customers!A159:$A$1001,customers!G159:$G$1001,,0),"United Kingdom")</f>
        <v>United States</v>
      </c>
      <c r="I160" t="str">
        <f>INDEX(products!$A$1:$G$49,MATCH($D160,products!$A$1:$A$49,0),MATCH(orders!I$1,products!$A$1:$G$1,0))</f>
        <v>Rob</v>
      </c>
      <c r="J160" t="str">
        <f>INDEX(products!$A$1:$G$49,MATCH($D160,products!$A$1:$A$49,0),MATCH(orders!J$1,products!$A$1:$G$1,0))</f>
        <v>D</v>
      </c>
      <c r="K160" s="5">
        <f>INDEX(products!$A$1:$G$49,MATCH($D160,products!$A$1:$A$49,0),MATCH(orders!K$1,products!$A$1:$G$1,0))</f>
        <v>2.5</v>
      </c>
      <c r="L160" s="6">
        <f>INDEX(products!$A$1:$G$49,MATCH($D160,products!$A$1:$A$49,0),MATCH(orders!L$1,products!$A$1:$G$1,0))</f>
        <v>20.584999999999997</v>
      </c>
      <c r="M160" s="6">
        <f t="shared" si="6"/>
        <v>123.50999999999999</v>
      </c>
      <c r="N160" t="str">
        <f t="shared" si="7"/>
        <v>Robusta</v>
      </c>
      <c r="O160" t="str">
        <f t="shared" si="8"/>
        <v>Dark</v>
      </c>
      <c r="P160" t="str">
        <f>_xlfn.XLOOKUP(OrdersTable[[#This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cm="1">
        <f t="array" ref="G161">IF(_xlfn.XLOOKUP(C161,customers!A160:$A$1001,customers!C160:$C$1001,,0)=0,"",_xlfn.XLOOKUP(C161,customers!A160:$A$1001,customers!C160:$C$1001,,0))</f>
        <v/>
      </c>
      <c r="H161" s="2" t="str" cm="1">
        <f t="array" ref="H161">_xlfn.IFNA(_xlfn.XLOOKUP(C161,customers!A160:$A$1001,customers!G160:$G$1001,,0),"United Kingdom")</f>
        <v>United States</v>
      </c>
      <c r="I161" t="str">
        <f>INDEX(products!$A$1:$G$49,MATCH($D161,products!$A$1:$A$49,0),MATCH(orders!I$1,products!$A$1:$G$1,0))</f>
        <v>Lib</v>
      </c>
      <c r="J161" t="str">
        <f>INDEX(products!$A$1:$G$49,MATCH($D161,products!$A$1:$A$49,0),MATCH(orders!J$1,products!$A$1:$G$1,0))</f>
        <v>L</v>
      </c>
      <c r="K161" s="5">
        <f>INDEX(products!$A$1:$G$49,MATCH($D161,products!$A$1:$A$49,0),MATCH(orders!K$1,products!$A$1:$G$1,0))</f>
        <v>2.5</v>
      </c>
      <c r="L161" s="6">
        <f>INDEX(products!$A$1:$G$49,MATCH($D161,products!$A$1:$A$49,0),MATCH(orders!L$1,products!$A$1:$G$1,0))</f>
        <v>36.454999999999998</v>
      </c>
      <c r="M161" s="6">
        <f t="shared" si="6"/>
        <v>218.73</v>
      </c>
      <c r="N161" t="str">
        <f t="shared" si="7"/>
        <v>Liberica</v>
      </c>
      <c r="O161" t="str">
        <f t="shared" si="8"/>
        <v>Light</v>
      </c>
      <c r="P161" t="str">
        <f>_xlfn.XLOOKUP(OrdersTable[[#This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cm="1">
        <f t="array" ref="G162">IF(_xlfn.XLOOKUP(C162,customers!A161:$A$1001,customers!C161:$C$1001,,0)=0,"",_xlfn.XLOOKUP(C162,customers!A161:$A$1001,customers!C161:$C$1001,,0))</f>
        <v>kswede4g@addthis.com</v>
      </c>
      <c r="H162" s="2" t="str" cm="1">
        <f t="array" ref="H162">_xlfn.IFNA(_xlfn.XLOOKUP(C162,customers!A161:$A$1001,customers!G161:$G$1001,,0),"United Kingdom")</f>
        <v>United States</v>
      </c>
      <c r="I162" t="str">
        <f>INDEX(products!$A$1:$G$49,MATCH($D162,products!$A$1:$A$49,0),MATCH(orders!I$1,products!$A$1:$G$1,0))</f>
        <v>Exc</v>
      </c>
      <c r="J162" t="str">
        <f>INDEX(products!$A$1:$G$49,MATCH($D162,products!$A$1:$A$49,0),MATCH(orders!J$1,products!$A$1:$G$1,0))</f>
        <v>M</v>
      </c>
      <c r="K162" s="5">
        <f>INDEX(products!$A$1:$G$49,MATCH($D162,products!$A$1:$A$49,0),MATCH(orders!K$1,products!$A$1:$G$1,0))</f>
        <v>0.5</v>
      </c>
      <c r="L162" s="6">
        <f>INDEX(products!$A$1:$G$49,MATCH($D162,products!$A$1:$A$49,0),MATCH(orders!L$1,products!$A$1:$G$1,0))</f>
        <v>8.25</v>
      </c>
      <c r="M162" s="6">
        <f t="shared" si="6"/>
        <v>33</v>
      </c>
      <c r="N162" t="str">
        <f t="shared" si="7"/>
        <v>Excelsa</v>
      </c>
      <c r="O162" t="str">
        <f t="shared" si="8"/>
        <v>Medium</v>
      </c>
      <c r="P162" t="str">
        <f>_xlfn.XLOOKUP(OrdersTable[[#This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cm="1">
        <f t="array" ref="H163">_xlfn.IFNA(_xlfn.XLOOKUP(C163,customers!A162:$A$1001,customers!G162:$G$1001,,0),"United Kingdom")</f>
        <v>United States</v>
      </c>
      <c r="I163" t="str">
        <f>INDEX(products!$A$1:$G$49,MATCH($D163,products!$A$1:$A$49,0),MATCH(orders!I$1,products!$A$1:$G$1,0))</f>
        <v>Ara</v>
      </c>
      <c r="J163" t="str">
        <f>INDEX(products!$A$1:$G$49,MATCH($D163,products!$A$1:$A$49,0),MATCH(orders!J$1,products!$A$1:$G$1,0))</f>
        <v>L</v>
      </c>
      <c r="K163" s="5">
        <f>INDEX(products!$A$1:$G$49,MATCH($D163,products!$A$1:$A$49,0),MATCH(orders!K$1,products!$A$1:$G$1,0))</f>
        <v>0.5</v>
      </c>
      <c r="L163" s="6">
        <f>INDEX(products!$A$1:$G$49,MATCH($D163,products!$A$1:$A$49,0),MATCH(orders!L$1,products!$A$1:$G$1,0))</f>
        <v>7.77</v>
      </c>
      <c r="M163" s="6">
        <f t="shared" si="6"/>
        <v>23.31</v>
      </c>
      <c r="N163" t="str">
        <f t="shared" si="7"/>
        <v>Arabica</v>
      </c>
      <c r="O163" t="str">
        <f t="shared" si="8"/>
        <v>Light</v>
      </c>
      <c r="P163" t="str">
        <f>_xlfn.XLOOKUP(OrdersTable[[#This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cm="1">
        <f t="array" ref="G164">IF(_xlfn.XLOOKUP(C164,customers!A163:$A$1001,customers!C163:$C$1001,,0)=0,"",_xlfn.XLOOKUP(C164,customers!A163:$A$1001,customers!C163:$C$1001,,0))</f>
        <v>dtift4i@netvibes.com</v>
      </c>
      <c r="H164" s="2" t="str" cm="1">
        <f t="array" ref="H164">_xlfn.IFNA(_xlfn.XLOOKUP(C164,customers!A163:$A$1001,customers!G163:$G$1001,,0),"United Kingdom")</f>
        <v>United States</v>
      </c>
      <c r="I164" t="str">
        <f>INDEX(products!$A$1:$G$49,MATCH($D164,products!$A$1:$A$49,0),MATCH(orders!I$1,products!$A$1:$G$1,0))</f>
        <v>Exc</v>
      </c>
      <c r="J164" t="str">
        <f>INDEX(products!$A$1:$G$49,MATCH($D164,products!$A$1:$A$49,0),MATCH(orders!J$1,products!$A$1:$G$1,0))</f>
        <v>D</v>
      </c>
      <c r="K164" s="5">
        <f>INDEX(products!$A$1:$G$49,MATCH($D164,products!$A$1:$A$49,0),MATCH(orders!K$1,products!$A$1:$G$1,0))</f>
        <v>0.5</v>
      </c>
      <c r="L164" s="6">
        <f>INDEX(products!$A$1:$G$49,MATCH($D164,products!$A$1:$A$49,0),MATCH(orders!L$1,products!$A$1:$G$1,0))</f>
        <v>7.29</v>
      </c>
      <c r="M164" s="6">
        <f t="shared" si="6"/>
        <v>21.87</v>
      </c>
      <c r="N164" t="str">
        <f t="shared" si="7"/>
        <v>Excelsa</v>
      </c>
      <c r="O164" t="str">
        <f t="shared" si="8"/>
        <v>Dark</v>
      </c>
      <c r="P164" t="str">
        <f>_xlfn.XLOOKUP(OrdersTable[[#This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cm="1">
        <f t="array" ref="H165">_xlfn.IFNA(_xlfn.XLOOKUP(C165,customers!A164:$A$1001,customers!G164:$G$1001,,0),"United Kingdom")</f>
        <v>United States</v>
      </c>
      <c r="I165" t="str">
        <f>INDEX(products!$A$1:$G$49,MATCH($D165,products!$A$1:$A$49,0),MATCH(orders!I$1,products!$A$1:$G$1,0))</f>
        <v>Rob</v>
      </c>
      <c r="J165" t="str">
        <f>INDEX(products!$A$1:$G$49,MATCH($D165,products!$A$1:$A$49,0),MATCH(orders!J$1,products!$A$1:$G$1,0))</f>
        <v>D</v>
      </c>
      <c r="K165" s="5">
        <f>INDEX(products!$A$1:$G$49,MATCH($D165,products!$A$1:$A$49,0),MATCH(orders!K$1,products!$A$1:$G$1,0))</f>
        <v>0.2</v>
      </c>
      <c r="L165" s="6">
        <f>INDEX(products!$A$1:$G$49,MATCH($D165,products!$A$1:$A$49,0),MATCH(orders!L$1,products!$A$1:$G$1,0))</f>
        <v>2.6849999999999996</v>
      </c>
      <c r="M165" s="6">
        <f t="shared" si="6"/>
        <v>16.11</v>
      </c>
      <c r="N165" t="str">
        <f t="shared" si="7"/>
        <v>Robusta</v>
      </c>
      <c r="O165" t="str">
        <f t="shared" si="8"/>
        <v>Dark</v>
      </c>
      <c r="P165" t="str">
        <f>_xlfn.XLOOKUP(OrdersTable[[#This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cm="1">
        <f t="array" ref="G166">IF(_xlfn.XLOOKUP(C166,customers!A165:$A$1001,customers!C165:$C$1001,,0)=0,"",_xlfn.XLOOKUP(C166,customers!A165:$A$1001,customers!C165:$C$1001,,0))</f>
        <v>cfeye4k@google.co.jp</v>
      </c>
      <c r="H166" s="2" t="str" cm="1">
        <f t="array" ref="H166">_xlfn.IFNA(_xlfn.XLOOKUP(C166,customers!A165:$A$1001,customers!G165:$G$1001,,0),"United Kingdom")</f>
        <v>Ireland</v>
      </c>
      <c r="I166" t="str">
        <f>INDEX(products!$A$1:$G$49,MATCH($D166,products!$A$1:$A$49,0),MATCH(orders!I$1,products!$A$1:$G$1,0))</f>
        <v>Exc</v>
      </c>
      <c r="J166" t="str">
        <f>INDEX(products!$A$1:$G$49,MATCH($D166,products!$A$1:$A$49,0),MATCH(orders!J$1,products!$A$1:$G$1,0))</f>
        <v>D</v>
      </c>
      <c r="K166" s="5">
        <f>INDEX(products!$A$1:$G$49,MATCH($D166,products!$A$1:$A$49,0),MATCH(orders!K$1,products!$A$1:$G$1,0))</f>
        <v>0.5</v>
      </c>
      <c r="L166" s="6">
        <f>INDEX(products!$A$1:$G$49,MATCH($D166,products!$A$1:$A$49,0),MATCH(orders!L$1,products!$A$1:$G$1,0))</f>
        <v>7.29</v>
      </c>
      <c r="M166" s="6">
        <f t="shared" si="6"/>
        <v>29.16</v>
      </c>
      <c r="N166" t="str">
        <f t="shared" si="7"/>
        <v>Excelsa</v>
      </c>
      <c r="O166" t="str">
        <f t="shared" si="8"/>
        <v>Dark</v>
      </c>
      <c r="P166" t="str">
        <f>_xlfn.XLOOKUP(OrdersTable[[#This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cm="1">
        <f t="array" ref="G167">IF(_xlfn.XLOOKUP(C167,customers!A166:$A$1001,customers!C166:$C$1001,,0)=0,"",_xlfn.XLOOKUP(C167,customers!A166:$A$1001,customers!C166:$C$1001,,0))</f>
        <v/>
      </c>
      <c r="H167" s="2" t="str" cm="1">
        <f t="array" ref="H167">_xlfn.IFNA(_xlfn.XLOOKUP(C167,customers!A166:$A$1001,customers!G166:$G$1001,,0),"United Kingdom")</f>
        <v>United States</v>
      </c>
      <c r="I167" t="str">
        <f>INDEX(products!$A$1:$G$49,MATCH($D167,products!$A$1:$A$49,0),MATCH(orders!I$1,products!$A$1:$G$1,0))</f>
        <v>Rob</v>
      </c>
      <c r="J167" t="str">
        <f>INDEX(products!$A$1:$G$49,MATCH($D167,products!$A$1:$A$49,0),MATCH(orders!J$1,products!$A$1:$G$1,0))</f>
        <v>D</v>
      </c>
      <c r="K167" s="5">
        <f>INDEX(products!$A$1:$G$49,MATCH($D167,products!$A$1:$A$49,0),MATCH(orders!K$1,products!$A$1:$G$1,0))</f>
        <v>1</v>
      </c>
      <c r="L167" s="6">
        <f>INDEX(products!$A$1:$G$49,MATCH($D167,products!$A$1:$A$49,0),MATCH(orders!L$1,products!$A$1:$G$1,0))</f>
        <v>8.9499999999999993</v>
      </c>
      <c r="M167" s="6">
        <f t="shared" si="6"/>
        <v>53.699999999999996</v>
      </c>
      <c r="N167" t="str">
        <f t="shared" si="7"/>
        <v>Robusta</v>
      </c>
      <c r="O167" t="str">
        <f t="shared" si="8"/>
        <v>Dark</v>
      </c>
      <c r="P167" t="str">
        <f>_xlfn.XLOOKUP(OrdersTable[[#This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cm="1">
        <f t="array" ref="G168">IF(_xlfn.XLOOKUP(C168,customers!A167:$A$1001,customers!C167:$C$1001,,0)=0,"",_xlfn.XLOOKUP(C168,customers!A167:$A$1001,customers!C167:$C$1001,,0))</f>
        <v/>
      </c>
      <c r="H168" s="2" t="str" cm="1">
        <f t="array" ref="H168">_xlfn.IFNA(_xlfn.XLOOKUP(C168,customers!A167:$A$1001,customers!G167:$G$1001,,0),"United Kingdom")</f>
        <v>United States</v>
      </c>
      <c r="I168" t="str">
        <f>INDEX(products!$A$1:$G$49,MATCH($D168,products!$A$1:$A$49,0),MATCH(orders!I$1,products!$A$1:$G$1,0))</f>
        <v>Rob</v>
      </c>
      <c r="J168" t="str">
        <f>INDEX(products!$A$1:$G$49,MATCH($D168,products!$A$1:$A$49,0),MATCH(orders!J$1,products!$A$1:$G$1,0))</f>
        <v>D</v>
      </c>
      <c r="K168" s="5">
        <f>INDEX(products!$A$1:$G$49,MATCH($D168,products!$A$1:$A$49,0),MATCH(orders!K$1,products!$A$1:$G$1,0))</f>
        <v>0.5</v>
      </c>
      <c r="L168" s="6">
        <f>INDEX(products!$A$1:$G$49,MATCH($D168,products!$A$1:$A$49,0),MATCH(orders!L$1,products!$A$1:$G$1,0))</f>
        <v>5.3699999999999992</v>
      </c>
      <c r="M168" s="6">
        <f t="shared" si="6"/>
        <v>26.849999999999994</v>
      </c>
      <c r="N168" t="str">
        <f t="shared" si="7"/>
        <v>Robusta</v>
      </c>
      <c r="O168" t="str">
        <f t="shared" si="8"/>
        <v>Dark</v>
      </c>
      <c r="P168" t="str">
        <f>_xlfn.XLOOKUP(OrdersTable[[#This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cm="1">
        <f t="array" ref="G169">IF(_xlfn.XLOOKUP(C169,customers!A168:$A$1001,customers!C168:$C$1001,,0)=0,"",_xlfn.XLOOKUP(C169,customers!A168:$A$1001,customers!C168:$C$1001,,0))</f>
        <v>tfero4n@comsenz.com</v>
      </c>
      <c r="H169" s="2" t="str" cm="1">
        <f t="array" ref="H169">_xlfn.IFNA(_xlfn.XLOOKUP(C169,customers!A168:$A$1001,customers!G168:$G$1001,,0),"United Kingdom")</f>
        <v>United States</v>
      </c>
      <c r="I169" t="str">
        <f>INDEX(products!$A$1:$G$49,MATCH($D169,products!$A$1:$A$49,0),MATCH(orders!I$1,products!$A$1:$G$1,0))</f>
        <v>Exc</v>
      </c>
      <c r="J169" t="str">
        <f>INDEX(products!$A$1:$G$49,MATCH($D169,products!$A$1:$A$49,0),MATCH(orders!J$1,products!$A$1:$G$1,0))</f>
        <v>M</v>
      </c>
      <c r="K169" s="5">
        <f>INDEX(products!$A$1:$G$49,MATCH($D169,products!$A$1:$A$49,0),MATCH(orders!K$1,products!$A$1:$G$1,0))</f>
        <v>0.5</v>
      </c>
      <c r="L169" s="6">
        <f>INDEX(products!$A$1:$G$49,MATCH($D169,products!$A$1:$A$49,0),MATCH(orders!L$1,products!$A$1:$G$1,0))</f>
        <v>8.25</v>
      </c>
      <c r="M169" s="6">
        <f t="shared" si="6"/>
        <v>41.25</v>
      </c>
      <c r="N169" t="str">
        <f t="shared" si="7"/>
        <v>Excelsa</v>
      </c>
      <c r="O169" t="str">
        <f t="shared" si="8"/>
        <v>Medium</v>
      </c>
      <c r="P169" t="str">
        <f>_xlfn.XLOOKUP(OrdersTable[[#This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cm="1">
        <f t="array" ref="G170">IF(_xlfn.XLOOKUP(C170,customers!A169:$A$1001,customers!C169:$C$1001,,0)=0,"",_xlfn.XLOOKUP(C170,customers!A169:$A$1001,customers!C169:$C$1001,,0))</f>
        <v/>
      </c>
      <c r="H170" s="2" t="str" cm="1">
        <f t="array" ref="H170">_xlfn.IFNA(_xlfn.XLOOKUP(C170,customers!A169:$A$1001,customers!G169:$G$1001,,0),"United Kingdom")</f>
        <v>Ireland</v>
      </c>
      <c r="I170" t="str">
        <f>INDEX(products!$A$1:$G$49,MATCH($D170,products!$A$1:$A$49,0),MATCH(orders!I$1,products!$A$1:$G$1,0))</f>
        <v>Ara</v>
      </c>
      <c r="J170" t="str">
        <f>INDEX(products!$A$1:$G$49,MATCH($D170,products!$A$1:$A$49,0),MATCH(orders!J$1,products!$A$1:$G$1,0))</f>
        <v>M</v>
      </c>
      <c r="K170" s="5">
        <f>INDEX(products!$A$1:$G$49,MATCH($D170,products!$A$1:$A$49,0),MATCH(orders!K$1,products!$A$1:$G$1,0))</f>
        <v>0.5</v>
      </c>
      <c r="L170" s="6">
        <f>INDEX(products!$A$1:$G$49,MATCH($D170,products!$A$1:$A$49,0),MATCH(orders!L$1,products!$A$1:$G$1,0))</f>
        <v>6.75</v>
      </c>
      <c r="M170" s="6">
        <f t="shared" si="6"/>
        <v>40.5</v>
      </c>
      <c r="N170" t="str">
        <f t="shared" si="7"/>
        <v>Arabica</v>
      </c>
      <c r="O170" t="str">
        <f t="shared" si="8"/>
        <v>Medium</v>
      </c>
      <c r="P170" t="str">
        <f>_xlfn.XLOOKUP(OrdersTable[[#This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cm="1">
        <f t="array" ref="G171">IF(_xlfn.XLOOKUP(C171,customers!A170:$A$1001,customers!C170:$C$1001,,0)=0,"",_xlfn.XLOOKUP(C171,customers!A170:$A$1001,customers!C170:$C$1001,,0))</f>
        <v>fdauney4p@sphinn.com</v>
      </c>
      <c r="H171" s="2" t="str" cm="1">
        <f t="array" ref="H171">_xlfn.IFNA(_xlfn.XLOOKUP(C171,customers!A170:$A$1001,customers!G170:$G$1001,,0),"United Kingdom")</f>
        <v>Ireland</v>
      </c>
      <c r="I171" t="str">
        <f>INDEX(products!$A$1:$G$49,MATCH($D171,products!$A$1:$A$49,0),MATCH(orders!I$1,products!$A$1:$G$1,0))</f>
        <v>Rob</v>
      </c>
      <c r="J171" t="str">
        <f>INDEX(products!$A$1:$G$49,MATCH($D171,products!$A$1:$A$49,0),MATCH(orders!J$1,products!$A$1:$G$1,0))</f>
        <v>D</v>
      </c>
      <c r="K171" s="5">
        <f>INDEX(products!$A$1:$G$49,MATCH($D171,products!$A$1:$A$49,0),MATCH(orders!K$1,products!$A$1:$G$1,0))</f>
        <v>1</v>
      </c>
      <c r="L171" s="6">
        <f>INDEX(products!$A$1:$G$49,MATCH($D171,products!$A$1:$A$49,0),MATCH(orders!L$1,products!$A$1:$G$1,0))</f>
        <v>8.9499999999999993</v>
      </c>
      <c r="M171" s="6">
        <f t="shared" si="6"/>
        <v>17.899999999999999</v>
      </c>
      <c r="N171" t="str">
        <f t="shared" si="7"/>
        <v>Robusta</v>
      </c>
      <c r="O171" t="str">
        <f t="shared" si="8"/>
        <v>Dark</v>
      </c>
      <c r="P171" t="str">
        <f>_xlfn.XLOOKUP(OrdersTable[[#This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cm="1">
        <f t="array" ref="G172">IF(_xlfn.XLOOKUP(C172,customers!A171:$A$1001,customers!C171:$C$1001,,0)=0,"",_xlfn.XLOOKUP(C172,customers!A171:$A$1001,customers!C171:$C$1001,,0))</f>
        <v>searley4q@youku.com</v>
      </c>
      <c r="H172" s="2" t="str" cm="1">
        <f t="array" ref="H172">_xlfn.IFNA(_xlfn.XLOOKUP(C172,customers!A171:$A$1001,customers!G171:$G$1001,,0),"United Kingdom")</f>
        <v>United Kingdom</v>
      </c>
      <c r="I172" t="str">
        <f>INDEX(products!$A$1:$G$49,MATCH($D172,products!$A$1:$A$49,0),MATCH(orders!I$1,products!$A$1:$G$1,0))</f>
        <v>Exc</v>
      </c>
      <c r="J172" t="str">
        <f>INDEX(products!$A$1:$G$49,MATCH($D172,products!$A$1:$A$49,0),MATCH(orders!J$1,products!$A$1:$G$1,0))</f>
        <v>L</v>
      </c>
      <c r="K172" s="5">
        <f>INDEX(products!$A$1:$G$49,MATCH($D172,products!$A$1:$A$49,0),MATCH(orders!K$1,products!$A$1:$G$1,0))</f>
        <v>2.5</v>
      </c>
      <c r="L172" s="6">
        <f>INDEX(products!$A$1:$G$49,MATCH($D172,products!$A$1:$A$49,0),MATCH(orders!L$1,products!$A$1:$G$1,0))</f>
        <v>34.154999999999994</v>
      </c>
      <c r="M172" s="6">
        <f t="shared" si="6"/>
        <v>68.309999999999988</v>
      </c>
      <c r="N172" t="str">
        <f t="shared" si="7"/>
        <v>Excelsa</v>
      </c>
      <c r="O172" t="str">
        <f t="shared" si="8"/>
        <v>Light</v>
      </c>
      <c r="P172" t="str">
        <f>_xlfn.XLOOKUP(OrdersTable[[#This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cm="1">
        <f t="array" ref="H173">_xlfn.IFNA(_xlfn.XLOOKUP(C173,customers!A172:$A$1001,customers!G172:$G$1001,,0),"United Kingdom")</f>
        <v>United States</v>
      </c>
      <c r="I173" t="str">
        <f>INDEX(products!$A$1:$G$49,MATCH($D173,products!$A$1:$A$49,0),MATCH(orders!I$1,products!$A$1:$G$1,0))</f>
        <v>Exc</v>
      </c>
      <c r="J173" t="str">
        <f>INDEX(products!$A$1:$G$49,MATCH($D173,products!$A$1:$A$49,0),MATCH(orders!J$1,products!$A$1:$G$1,0))</f>
        <v>M</v>
      </c>
      <c r="K173" s="5">
        <f>INDEX(products!$A$1:$G$49,MATCH($D173,products!$A$1:$A$49,0),MATCH(orders!K$1,products!$A$1:$G$1,0))</f>
        <v>2.5</v>
      </c>
      <c r="L173" s="6">
        <f>INDEX(products!$A$1:$G$49,MATCH($D173,products!$A$1:$A$49,0),MATCH(orders!L$1,products!$A$1:$G$1,0))</f>
        <v>31.624999999999996</v>
      </c>
      <c r="M173" s="6">
        <f t="shared" si="6"/>
        <v>63.249999999999993</v>
      </c>
      <c r="N173" t="str">
        <f t="shared" si="7"/>
        <v>Excelsa</v>
      </c>
      <c r="O173" t="str">
        <f t="shared" si="8"/>
        <v>Medium</v>
      </c>
      <c r="P173" t="str">
        <f>_xlfn.XLOOKUP(OrdersTable[[#This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cm="1">
        <f t="array" ref="H174">_xlfn.IFNA(_xlfn.XLOOKUP(C174,customers!A173:$A$1001,customers!G173:$G$1001,,0),"United Kingdom")</f>
        <v>Ireland</v>
      </c>
      <c r="I174" t="str">
        <f>INDEX(products!$A$1:$G$49,MATCH($D174,products!$A$1:$A$49,0),MATCH(orders!I$1,products!$A$1:$G$1,0))</f>
        <v>Exc</v>
      </c>
      <c r="J174" t="str">
        <f>INDEX(products!$A$1:$G$49,MATCH($D174,products!$A$1:$A$49,0),MATCH(orders!J$1,products!$A$1:$G$1,0))</f>
        <v>D</v>
      </c>
      <c r="K174" s="5">
        <f>INDEX(products!$A$1:$G$49,MATCH($D174,products!$A$1:$A$49,0),MATCH(orders!K$1,products!$A$1:$G$1,0))</f>
        <v>0.5</v>
      </c>
      <c r="L174" s="6">
        <f>INDEX(products!$A$1:$G$49,MATCH($D174,products!$A$1:$A$49,0),MATCH(orders!L$1,products!$A$1:$G$1,0))</f>
        <v>7.29</v>
      </c>
      <c r="M174" s="6">
        <f t="shared" si="6"/>
        <v>21.87</v>
      </c>
      <c r="N174" t="str">
        <f t="shared" si="7"/>
        <v>Excelsa</v>
      </c>
      <c r="O174" t="str">
        <f t="shared" si="8"/>
        <v>Dark</v>
      </c>
      <c r="P174" t="str">
        <f>_xlfn.XLOOKUP(OrdersTable[[#This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cm="1">
        <f t="array" ref="G175">IF(_xlfn.XLOOKUP(C175,customers!A174:$A$1001,customers!C174:$C$1001,,0)=0,"",_xlfn.XLOOKUP(C175,customers!A174:$A$1001,customers!C174:$C$1001,,0))</f>
        <v>ocolbeck4t@sina.com.cn</v>
      </c>
      <c r="H175" s="2" t="str" cm="1">
        <f t="array" ref="H175">_xlfn.IFNA(_xlfn.XLOOKUP(C175,customers!A174:$A$1001,customers!G174:$G$1001,,0),"United Kingdom")</f>
        <v>United States</v>
      </c>
      <c r="I175" t="str">
        <f>INDEX(products!$A$1:$G$49,MATCH($D175,products!$A$1:$A$49,0),MATCH(orders!I$1,products!$A$1:$G$1,0))</f>
        <v>Rob</v>
      </c>
      <c r="J175" t="str">
        <f>INDEX(products!$A$1:$G$49,MATCH($D175,products!$A$1:$A$49,0),MATCH(orders!J$1,products!$A$1:$G$1,0))</f>
        <v>M</v>
      </c>
      <c r="K175" s="5">
        <f>INDEX(products!$A$1:$G$49,MATCH($D175,products!$A$1:$A$49,0),MATCH(orders!K$1,products!$A$1:$G$1,0))</f>
        <v>2.5</v>
      </c>
      <c r="L175" s="6">
        <f>INDEX(products!$A$1:$G$49,MATCH($D175,products!$A$1:$A$49,0),MATCH(orders!L$1,products!$A$1:$G$1,0))</f>
        <v>22.884999999999998</v>
      </c>
      <c r="M175" s="6">
        <f t="shared" si="6"/>
        <v>91.539999999999992</v>
      </c>
      <c r="N175" t="str">
        <f t="shared" si="7"/>
        <v>Robusta</v>
      </c>
      <c r="O175" t="str">
        <f t="shared" si="8"/>
        <v>Medium</v>
      </c>
      <c r="P175" t="str">
        <f>_xlfn.XLOOKUP(OrdersTable[[#This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cm="1">
        <f t="array" ref="G176">IF(_xlfn.XLOOKUP(C176,customers!A175:$A$1001,customers!C175:$C$1001,,0)=0,"",_xlfn.XLOOKUP(C176,customers!A175:$A$1001,customers!C175:$C$1001,,0))</f>
        <v/>
      </c>
      <c r="H176" s="2" t="str" cm="1">
        <f t="array" ref="H176">_xlfn.IFNA(_xlfn.XLOOKUP(C176,customers!A175:$A$1001,customers!G175:$G$1001,,0),"United Kingdom")</f>
        <v>United States</v>
      </c>
      <c r="I176" t="str">
        <f>INDEX(products!$A$1:$G$49,MATCH($D176,products!$A$1:$A$49,0),MATCH(orders!I$1,products!$A$1:$G$1,0))</f>
        <v>Exc</v>
      </c>
      <c r="J176" t="str">
        <f>INDEX(products!$A$1:$G$49,MATCH($D176,products!$A$1:$A$49,0),MATCH(orders!J$1,products!$A$1:$G$1,0))</f>
        <v>L</v>
      </c>
      <c r="K176" s="5">
        <f>INDEX(products!$A$1:$G$49,MATCH($D176,products!$A$1:$A$49,0),MATCH(orders!K$1,products!$A$1:$G$1,0))</f>
        <v>2.5</v>
      </c>
      <c r="L176" s="6">
        <f>INDEX(products!$A$1:$G$49,MATCH($D176,products!$A$1:$A$49,0),MATCH(orders!L$1,products!$A$1:$G$1,0))</f>
        <v>34.154999999999994</v>
      </c>
      <c r="M176" s="6">
        <f t="shared" si="6"/>
        <v>204.92999999999995</v>
      </c>
      <c r="N176" t="str">
        <f t="shared" si="7"/>
        <v>Excelsa</v>
      </c>
      <c r="O176" t="str">
        <f t="shared" si="8"/>
        <v>Light</v>
      </c>
      <c r="P176" t="str">
        <f>_xlfn.XLOOKUP(OrdersTable[[#This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cm="1">
        <f t="array" ref="H177">_xlfn.IFNA(_xlfn.XLOOKUP(C177,customers!A176:$A$1001,customers!G176:$G$1001,,0),"United Kingdom")</f>
        <v>United States</v>
      </c>
      <c r="I177" t="str">
        <f>INDEX(products!$A$1:$G$49,MATCH($D177,products!$A$1:$A$49,0),MATCH(orders!I$1,products!$A$1:$G$1,0))</f>
        <v>Exc</v>
      </c>
      <c r="J177" t="str">
        <f>INDEX(products!$A$1:$G$49,MATCH($D177,products!$A$1:$A$49,0),MATCH(orders!J$1,products!$A$1:$G$1,0))</f>
        <v>M</v>
      </c>
      <c r="K177" s="5">
        <f>INDEX(products!$A$1:$G$49,MATCH($D177,products!$A$1:$A$49,0),MATCH(orders!K$1,products!$A$1:$G$1,0))</f>
        <v>2.5</v>
      </c>
      <c r="L177" s="6">
        <f>INDEX(products!$A$1:$G$49,MATCH($D177,products!$A$1:$A$49,0),MATCH(orders!L$1,products!$A$1:$G$1,0))</f>
        <v>31.624999999999996</v>
      </c>
      <c r="M177" s="6">
        <f t="shared" si="6"/>
        <v>63.249999999999993</v>
      </c>
      <c r="N177" t="str">
        <f t="shared" si="7"/>
        <v>Excelsa</v>
      </c>
      <c r="O177" t="str">
        <f t="shared" si="8"/>
        <v>Medium</v>
      </c>
      <c r="P177" t="str">
        <f>_xlfn.XLOOKUP(OrdersTable[[#This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cm="1">
        <f t="array" ref="G178">IF(_xlfn.XLOOKUP(C178,customers!A177:$A$1001,customers!C177:$C$1001,,0)=0,"",_xlfn.XLOOKUP(C178,customers!A177:$A$1001,customers!C177:$C$1001,,0))</f>
        <v>othynne4w@auda.org.au</v>
      </c>
      <c r="H178" s="2" t="str" cm="1">
        <f t="array" ref="H178">_xlfn.IFNA(_xlfn.XLOOKUP(C178,customers!A177:$A$1001,customers!G177:$G$1001,,0),"United Kingdom")</f>
        <v>United States</v>
      </c>
      <c r="I178" t="str">
        <f>INDEX(products!$A$1:$G$49,MATCH($D178,products!$A$1:$A$49,0),MATCH(orders!I$1,products!$A$1:$G$1,0))</f>
        <v>Exc</v>
      </c>
      <c r="J178" t="str">
        <f>INDEX(products!$A$1:$G$49,MATCH($D178,products!$A$1:$A$49,0),MATCH(orders!J$1,products!$A$1:$G$1,0))</f>
        <v>L</v>
      </c>
      <c r="K178" s="5">
        <f>INDEX(products!$A$1:$G$49,MATCH($D178,products!$A$1:$A$49,0),MATCH(orders!K$1,products!$A$1:$G$1,0))</f>
        <v>2.5</v>
      </c>
      <c r="L178" s="6">
        <f>INDEX(products!$A$1:$G$49,MATCH($D178,products!$A$1:$A$49,0),MATCH(orders!L$1,products!$A$1:$G$1,0))</f>
        <v>34.154999999999994</v>
      </c>
      <c r="M178" s="6">
        <f t="shared" si="6"/>
        <v>34.154999999999994</v>
      </c>
      <c r="N178" t="str">
        <f t="shared" si="7"/>
        <v>Excelsa</v>
      </c>
      <c r="O178" t="str">
        <f t="shared" si="8"/>
        <v>Light</v>
      </c>
      <c r="P178" t="str">
        <f>_xlfn.XLOOKUP(OrdersTable[[#This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cm="1">
        <f t="array" ref="H179">_xlfn.IFNA(_xlfn.XLOOKUP(C179,customers!A178:$A$1001,customers!G178:$G$1001,,0),"United Kingdom")</f>
        <v>United States</v>
      </c>
      <c r="I179" t="str">
        <f>INDEX(products!$A$1:$G$49,MATCH($D179,products!$A$1:$A$49,0),MATCH(orders!I$1,products!$A$1:$G$1,0))</f>
        <v>Rob</v>
      </c>
      <c r="J179" t="str">
        <f>INDEX(products!$A$1:$G$49,MATCH($D179,products!$A$1:$A$49,0),MATCH(orders!J$1,products!$A$1:$G$1,0))</f>
        <v>L</v>
      </c>
      <c r="K179" s="5">
        <f>INDEX(products!$A$1:$G$49,MATCH($D179,products!$A$1:$A$49,0),MATCH(orders!K$1,products!$A$1:$G$1,0))</f>
        <v>2.5</v>
      </c>
      <c r="L179" s="6">
        <f>INDEX(products!$A$1:$G$49,MATCH($D179,products!$A$1:$A$49,0),MATCH(orders!L$1,products!$A$1:$G$1,0))</f>
        <v>27.484999999999996</v>
      </c>
      <c r="M179" s="6">
        <f t="shared" si="6"/>
        <v>109.93999999999998</v>
      </c>
      <c r="N179" t="str">
        <f t="shared" si="7"/>
        <v>Robusta</v>
      </c>
      <c r="O179" t="str">
        <f t="shared" si="8"/>
        <v>Light</v>
      </c>
      <c r="P179" t="str">
        <f>_xlfn.XLOOKUP(OrdersTable[[#This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cm="1">
        <f t="array" ref="G180">IF(_xlfn.XLOOKUP(C180,customers!A179:$A$1001,customers!C179:$C$1001,,0)=0,"",_xlfn.XLOOKUP(C180,customers!A179:$A$1001,customers!C179:$C$1001,,0))</f>
        <v>kmelloi4y@imdb.com</v>
      </c>
      <c r="H180" s="2" t="str" cm="1">
        <f t="array" ref="H180">_xlfn.IFNA(_xlfn.XLOOKUP(C180,customers!A179:$A$1001,customers!G179:$G$1001,,0),"United Kingdom")</f>
        <v>United States</v>
      </c>
      <c r="I180" t="str">
        <f>INDEX(products!$A$1:$G$49,MATCH($D180,products!$A$1:$A$49,0),MATCH(orders!I$1,products!$A$1:$G$1,0))</f>
        <v>Ara</v>
      </c>
      <c r="J180" t="str">
        <f>INDEX(products!$A$1:$G$49,MATCH($D180,products!$A$1:$A$49,0),MATCH(orders!J$1,products!$A$1:$G$1,0))</f>
        <v>L</v>
      </c>
      <c r="K180" s="5">
        <f>INDEX(products!$A$1:$G$49,MATCH($D180,products!$A$1:$A$49,0),MATCH(orders!K$1,products!$A$1:$G$1,0))</f>
        <v>1</v>
      </c>
      <c r="L180" s="6">
        <f>INDEX(products!$A$1:$G$49,MATCH($D180,products!$A$1:$A$49,0),MATCH(orders!L$1,products!$A$1:$G$1,0))</f>
        <v>12.95</v>
      </c>
      <c r="M180" s="6">
        <f t="shared" si="6"/>
        <v>25.9</v>
      </c>
      <c r="N180" t="str">
        <f t="shared" si="7"/>
        <v>Arabica</v>
      </c>
      <c r="O180" t="str">
        <f t="shared" si="8"/>
        <v>Light</v>
      </c>
      <c r="P180" t="str">
        <f>_xlfn.XLOOKUP(OrdersTable[[#This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cm="1">
        <f t="array" ref="G181">IF(_xlfn.XLOOKUP(C181,customers!A180:$A$1001,customers!C180:$C$1001,,0)=0,"",_xlfn.XLOOKUP(C181,customers!A180:$A$1001,customers!C180:$C$1001,,0))</f>
        <v/>
      </c>
      <c r="H181" s="2" t="str" cm="1">
        <f t="array" ref="H181">_xlfn.IFNA(_xlfn.XLOOKUP(C181,customers!A180:$A$1001,customers!G180:$G$1001,,0),"United Kingdom")</f>
        <v>Ireland</v>
      </c>
      <c r="I181" t="str">
        <f>INDEX(products!$A$1:$G$49,MATCH($D181,products!$A$1:$A$49,0),MATCH(orders!I$1,products!$A$1:$G$1,0))</f>
        <v>Ara</v>
      </c>
      <c r="J181" t="str">
        <f>INDEX(products!$A$1:$G$49,MATCH($D181,products!$A$1:$A$49,0),MATCH(orders!J$1,products!$A$1:$G$1,0))</f>
        <v>D</v>
      </c>
      <c r="K181" s="5">
        <f>INDEX(products!$A$1:$G$49,MATCH($D181,products!$A$1:$A$49,0),MATCH(orders!K$1,products!$A$1:$G$1,0))</f>
        <v>0.2</v>
      </c>
      <c r="L181" s="6">
        <f>INDEX(products!$A$1:$G$49,MATCH($D181,products!$A$1:$A$49,0),MATCH(orders!L$1,products!$A$1:$G$1,0))</f>
        <v>2.9849999999999999</v>
      </c>
      <c r="M181" s="6">
        <f t="shared" si="6"/>
        <v>2.9849999999999999</v>
      </c>
      <c r="N181" t="str">
        <f t="shared" si="7"/>
        <v>Arabica</v>
      </c>
      <c r="O181" t="str">
        <f t="shared" si="8"/>
        <v>Dark</v>
      </c>
      <c r="P181" t="str">
        <f>_xlfn.XLOOKUP(OrdersTable[[#This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cm="1">
        <f t="array" ref="G182">IF(_xlfn.XLOOKUP(C182,customers!A181:$A$1001,customers!C181:$C$1001,,0)=0,"",_xlfn.XLOOKUP(C182,customers!A181:$A$1001,customers!C181:$C$1001,,0))</f>
        <v>amussen50@51.la</v>
      </c>
      <c r="H182" s="2" t="str" cm="1">
        <f t="array" ref="H182">_xlfn.IFNA(_xlfn.XLOOKUP(C182,customers!A181:$A$1001,customers!G181:$G$1001,,0),"United Kingdom")</f>
        <v>United States</v>
      </c>
      <c r="I182" t="str">
        <f>INDEX(products!$A$1:$G$49,MATCH($D182,products!$A$1:$A$49,0),MATCH(orders!I$1,products!$A$1:$G$1,0))</f>
        <v>Exc</v>
      </c>
      <c r="J182" t="str">
        <f>INDEX(products!$A$1:$G$49,MATCH($D182,products!$A$1:$A$49,0),MATCH(orders!J$1,products!$A$1:$G$1,0))</f>
        <v>L</v>
      </c>
      <c r="K182" s="5">
        <f>INDEX(products!$A$1:$G$49,MATCH($D182,products!$A$1:$A$49,0),MATCH(orders!K$1,products!$A$1:$G$1,0))</f>
        <v>0.2</v>
      </c>
      <c r="L182" s="6">
        <f>INDEX(products!$A$1:$G$49,MATCH($D182,products!$A$1:$A$49,0),MATCH(orders!L$1,products!$A$1:$G$1,0))</f>
        <v>4.4550000000000001</v>
      </c>
      <c r="M182" s="6">
        <f t="shared" si="6"/>
        <v>22.274999999999999</v>
      </c>
      <c r="N182" t="str">
        <f t="shared" si="7"/>
        <v>Excelsa</v>
      </c>
      <c r="O182" t="str">
        <f t="shared" si="8"/>
        <v>Light</v>
      </c>
      <c r="P182" t="str">
        <f>_xlfn.XLOOKUP(OrdersTable[[#This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cm="1">
        <f t="array" ref="G183">IF(_xlfn.XLOOKUP(C183,customers!A182:$A$1001,customers!C182:$C$1001,,0)=0,"",_xlfn.XLOOKUP(C183,customers!A182:$A$1001,customers!C182:$C$1001,,0))</f>
        <v>amussen50@51.la</v>
      </c>
      <c r="H183" s="2" t="str" cm="1">
        <f t="array" ref="H183">_xlfn.IFNA(_xlfn.XLOOKUP(C183,customers!A182:$A$1001,customers!G182:$G$1001,,0),"United Kingdom")</f>
        <v>United States</v>
      </c>
      <c r="I183" t="str">
        <f>INDEX(products!$A$1:$G$49,MATCH($D183,products!$A$1:$A$49,0),MATCH(orders!I$1,products!$A$1:$G$1,0))</f>
        <v>Ara</v>
      </c>
      <c r="J183" t="str">
        <f>INDEX(products!$A$1:$G$49,MATCH($D183,products!$A$1:$A$49,0),MATCH(orders!J$1,products!$A$1:$G$1,0))</f>
        <v>D</v>
      </c>
      <c r="K183" s="5">
        <f>INDEX(products!$A$1:$G$49,MATCH($D183,products!$A$1:$A$49,0),MATCH(orders!K$1,products!$A$1:$G$1,0))</f>
        <v>0.5</v>
      </c>
      <c r="L183" s="6">
        <f>INDEX(products!$A$1:$G$49,MATCH($D183,products!$A$1:$A$49,0),MATCH(orders!L$1,products!$A$1:$G$1,0))</f>
        <v>5.97</v>
      </c>
      <c r="M183" s="6">
        <f t="shared" si="6"/>
        <v>29.849999999999998</v>
      </c>
      <c r="N183" t="str">
        <f t="shared" si="7"/>
        <v>Arabica</v>
      </c>
      <c r="O183" t="str">
        <f t="shared" si="8"/>
        <v>Dark</v>
      </c>
      <c r="P183" t="str">
        <f>_xlfn.XLOOKUP(OrdersTable[[#This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cm="1">
        <f t="array" ref="H184">_xlfn.IFNA(_xlfn.XLOOKUP(C184,customers!A183:$A$1001,customers!G183:$G$1001,,0),"United Kingdom")</f>
        <v>United States</v>
      </c>
      <c r="I184" t="str">
        <f>INDEX(products!$A$1:$G$49,MATCH($D184,products!$A$1:$A$49,0),MATCH(orders!I$1,products!$A$1:$G$1,0))</f>
        <v>Rob</v>
      </c>
      <c r="J184" t="str">
        <f>INDEX(products!$A$1:$G$49,MATCH($D184,products!$A$1:$A$49,0),MATCH(orders!J$1,products!$A$1:$G$1,0))</f>
        <v>D</v>
      </c>
      <c r="K184" s="5">
        <f>INDEX(products!$A$1:$G$49,MATCH($D184,products!$A$1:$A$49,0),MATCH(orders!K$1,products!$A$1:$G$1,0))</f>
        <v>0.5</v>
      </c>
      <c r="L184" s="6">
        <f>INDEX(products!$A$1:$G$49,MATCH($D184,products!$A$1:$A$49,0),MATCH(orders!L$1,products!$A$1:$G$1,0))</f>
        <v>5.3699999999999992</v>
      </c>
      <c r="M184" s="6">
        <f t="shared" si="6"/>
        <v>32.22</v>
      </c>
      <c r="N184" t="str">
        <f t="shared" si="7"/>
        <v>Robusta</v>
      </c>
      <c r="O184" t="str">
        <f t="shared" si="8"/>
        <v>Dark</v>
      </c>
      <c r="P184" t="str">
        <f>_xlfn.XLOOKUP(OrdersTable[[#This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cm="1">
        <f t="array" ref="G185">IF(_xlfn.XLOOKUP(C185,customers!A184:$A$1001,customers!C184:$C$1001,,0)=0,"",_xlfn.XLOOKUP(C185,customers!A184:$A$1001,customers!C184:$C$1001,,0))</f>
        <v>twalas53@google.ca</v>
      </c>
      <c r="H185" s="2" t="str" cm="1">
        <f t="array" ref="H185">_xlfn.IFNA(_xlfn.XLOOKUP(C185,customers!A184:$A$1001,customers!G184:$G$1001,,0),"United Kingdom")</f>
        <v>United States</v>
      </c>
      <c r="I185" t="str">
        <f>INDEX(products!$A$1:$G$49,MATCH($D185,products!$A$1:$A$49,0),MATCH(orders!I$1,products!$A$1:$G$1,0))</f>
        <v>Exc</v>
      </c>
      <c r="J185" t="str">
        <f>INDEX(products!$A$1:$G$49,MATCH($D185,products!$A$1:$A$49,0),MATCH(orders!J$1,products!$A$1:$G$1,0))</f>
        <v>M</v>
      </c>
      <c r="K185" s="5">
        <f>INDEX(products!$A$1:$G$49,MATCH($D185,products!$A$1:$A$49,0),MATCH(orders!K$1,products!$A$1:$G$1,0))</f>
        <v>0.2</v>
      </c>
      <c r="L185" s="6">
        <f>INDEX(products!$A$1:$G$49,MATCH($D185,products!$A$1:$A$49,0),MATCH(orders!L$1,products!$A$1:$G$1,0))</f>
        <v>4.125</v>
      </c>
      <c r="M185" s="6">
        <f t="shared" si="6"/>
        <v>8.25</v>
      </c>
      <c r="N185" t="str">
        <f t="shared" si="7"/>
        <v>Excelsa</v>
      </c>
      <c r="O185" t="str">
        <f t="shared" si="8"/>
        <v>Medium</v>
      </c>
      <c r="P185" t="str">
        <f>_xlfn.XLOOKUP(OrdersTable[[#This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cm="1">
        <f t="array" ref="H186">_xlfn.IFNA(_xlfn.XLOOKUP(C186,customers!A185:$A$1001,customers!G185:$G$1001,,0),"United Kingdom")</f>
        <v>United States</v>
      </c>
      <c r="I186" t="str">
        <f>INDEX(products!$A$1:$G$49,MATCH($D186,products!$A$1:$A$49,0),MATCH(orders!I$1,products!$A$1:$G$1,0))</f>
        <v>Ara</v>
      </c>
      <c r="J186" t="str">
        <f>INDEX(products!$A$1:$G$49,MATCH($D186,products!$A$1:$A$49,0),MATCH(orders!J$1,products!$A$1:$G$1,0))</f>
        <v>L</v>
      </c>
      <c r="K186" s="5">
        <f>INDEX(products!$A$1:$G$49,MATCH($D186,products!$A$1:$A$49,0),MATCH(orders!K$1,products!$A$1:$G$1,0))</f>
        <v>0.5</v>
      </c>
      <c r="L186" s="6">
        <f>INDEX(products!$A$1:$G$49,MATCH($D186,products!$A$1:$A$49,0),MATCH(orders!L$1,products!$A$1:$G$1,0))</f>
        <v>7.77</v>
      </c>
      <c r="M186" s="6">
        <f t="shared" si="6"/>
        <v>31.08</v>
      </c>
      <c r="N186" t="str">
        <f t="shared" si="7"/>
        <v>Arabica</v>
      </c>
      <c r="O186" t="str">
        <f t="shared" si="8"/>
        <v>Light</v>
      </c>
      <c r="P186" t="str">
        <f>_xlfn.XLOOKUP(OrdersTable[[#This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cm="1">
        <f t="array" ref="H187">_xlfn.IFNA(_xlfn.XLOOKUP(C187,customers!A186:$A$1001,customers!G186:$G$1001,,0),"United Kingdom")</f>
        <v>United States</v>
      </c>
      <c r="I187" t="str">
        <f>INDEX(products!$A$1:$G$49,MATCH($D187,products!$A$1:$A$49,0),MATCH(orders!I$1,products!$A$1:$G$1,0))</f>
        <v>Exc</v>
      </c>
      <c r="J187" t="str">
        <f>INDEX(products!$A$1:$G$49,MATCH($D187,products!$A$1:$A$49,0),MATCH(orders!J$1,products!$A$1:$G$1,0))</f>
        <v>D</v>
      </c>
      <c r="K187" s="5">
        <f>INDEX(products!$A$1:$G$49,MATCH($D187,products!$A$1:$A$49,0),MATCH(orders!K$1,products!$A$1:$G$1,0))</f>
        <v>0.5</v>
      </c>
      <c r="L187" s="6">
        <f>INDEX(products!$A$1:$G$49,MATCH($D187,products!$A$1:$A$49,0),MATCH(orders!L$1,products!$A$1:$G$1,0))</f>
        <v>7.29</v>
      </c>
      <c r="M187" s="6">
        <f t="shared" si="6"/>
        <v>36.450000000000003</v>
      </c>
      <c r="N187" t="str">
        <f t="shared" si="7"/>
        <v>Excelsa</v>
      </c>
      <c r="O187" t="str">
        <f t="shared" si="8"/>
        <v>Dark</v>
      </c>
      <c r="P187" t="str">
        <f>_xlfn.XLOOKUP(OrdersTable[[#This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cm="1">
        <f t="array" ref="G188">IF(_xlfn.XLOOKUP(C188,customers!A187:$A$1001,customers!C187:$C$1001,,0)=0,"",_xlfn.XLOOKUP(C188,customers!A187:$A$1001,customers!C187:$C$1001,,0))</f>
        <v>mmeriet56@noaa.gov</v>
      </c>
      <c r="H188" s="2" t="str" cm="1">
        <f t="array" ref="H188">_xlfn.IFNA(_xlfn.XLOOKUP(C188,customers!A187:$A$1001,customers!G187:$G$1001,,0),"United Kingdom")</f>
        <v>United States</v>
      </c>
      <c r="I188" t="str">
        <f>INDEX(products!$A$1:$G$49,MATCH($D188,products!$A$1:$A$49,0),MATCH(orders!I$1,products!$A$1:$G$1,0))</f>
        <v>Rob</v>
      </c>
      <c r="J188" t="str">
        <f>INDEX(products!$A$1:$G$49,MATCH($D188,products!$A$1:$A$49,0),MATCH(orders!J$1,products!$A$1:$G$1,0))</f>
        <v>M</v>
      </c>
      <c r="K188" s="5">
        <f>INDEX(products!$A$1:$G$49,MATCH($D188,products!$A$1:$A$49,0),MATCH(orders!K$1,products!$A$1:$G$1,0))</f>
        <v>2.5</v>
      </c>
      <c r="L188" s="6">
        <f>INDEX(products!$A$1:$G$49,MATCH($D188,products!$A$1:$A$49,0),MATCH(orders!L$1,products!$A$1:$G$1,0))</f>
        <v>22.884999999999998</v>
      </c>
      <c r="M188" s="6">
        <f t="shared" si="6"/>
        <v>68.655000000000001</v>
      </c>
      <c r="N188" t="str">
        <f t="shared" si="7"/>
        <v>Robusta</v>
      </c>
      <c r="O188" t="str">
        <f t="shared" si="8"/>
        <v>Medium</v>
      </c>
      <c r="P188" t="str">
        <f>_xlfn.XLOOKUP(OrdersTable[[#This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cm="1">
        <f t="array" ref="H189">_xlfn.IFNA(_xlfn.XLOOKUP(C189,customers!A188:$A$1001,customers!G188:$G$1001,,0),"United Kingdom")</f>
        <v>United States</v>
      </c>
      <c r="I189" t="str">
        <f>INDEX(products!$A$1:$G$49,MATCH($D189,products!$A$1:$A$49,0),MATCH(orders!I$1,products!$A$1:$G$1,0))</f>
        <v>Lib</v>
      </c>
      <c r="J189" t="str">
        <f>INDEX(products!$A$1:$G$49,MATCH($D189,products!$A$1:$A$49,0),MATCH(orders!J$1,products!$A$1:$G$1,0))</f>
        <v>M</v>
      </c>
      <c r="K189" s="5">
        <f>INDEX(products!$A$1:$G$49,MATCH($D189,products!$A$1:$A$49,0),MATCH(orders!K$1,products!$A$1:$G$1,0))</f>
        <v>0.5</v>
      </c>
      <c r="L189" s="6">
        <f>INDEX(products!$A$1:$G$49,MATCH($D189,products!$A$1:$A$49,0),MATCH(orders!L$1,products!$A$1:$G$1,0))</f>
        <v>8.73</v>
      </c>
      <c r="M189" s="6">
        <f t="shared" si="6"/>
        <v>43.650000000000006</v>
      </c>
      <c r="N189" t="str">
        <f t="shared" si="7"/>
        <v>Liberica</v>
      </c>
      <c r="O189" t="str">
        <f t="shared" si="8"/>
        <v>Medium</v>
      </c>
      <c r="P189" t="str">
        <f>_xlfn.XLOOKUP(OrdersTable[[#This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cm="1">
        <f t="array" ref="H190">_xlfn.IFNA(_xlfn.XLOOKUP(C190,customers!A189:$A$1001,customers!G189:$G$1001,,0),"United Kingdom")</f>
        <v>United States</v>
      </c>
      <c r="I190" t="str">
        <f>INDEX(products!$A$1:$G$49,MATCH($D190,products!$A$1:$A$49,0),MATCH(orders!I$1,products!$A$1:$G$1,0))</f>
        <v>Exc</v>
      </c>
      <c r="J190" t="str">
        <f>INDEX(products!$A$1:$G$49,MATCH($D190,products!$A$1:$A$49,0),MATCH(orders!J$1,products!$A$1:$G$1,0))</f>
        <v>L</v>
      </c>
      <c r="K190" s="5">
        <f>INDEX(products!$A$1:$G$49,MATCH($D190,products!$A$1:$A$49,0),MATCH(orders!K$1,products!$A$1:$G$1,0))</f>
        <v>0.2</v>
      </c>
      <c r="L190" s="6">
        <f>INDEX(products!$A$1:$G$49,MATCH($D190,products!$A$1:$A$49,0),MATCH(orders!L$1,products!$A$1:$G$1,0))</f>
        <v>4.4550000000000001</v>
      </c>
      <c r="M190" s="6">
        <f t="shared" si="6"/>
        <v>4.4550000000000001</v>
      </c>
      <c r="N190" t="str">
        <f t="shared" si="7"/>
        <v>Excelsa</v>
      </c>
      <c r="O190" t="str">
        <f t="shared" si="8"/>
        <v>Light</v>
      </c>
      <c r="P190" t="str">
        <f>_xlfn.XLOOKUP(OrdersTable[[#This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cm="1">
        <f t="array" ref="H191">_xlfn.IFNA(_xlfn.XLOOKUP(C191,customers!A190:$A$1001,customers!G190:$G$1001,,0),"United Kingdom")</f>
        <v>United States</v>
      </c>
      <c r="I191" t="str">
        <f>INDEX(products!$A$1:$G$49,MATCH($D191,products!$A$1:$A$49,0),MATCH(orders!I$1,products!$A$1:$G$1,0))</f>
        <v>Lib</v>
      </c>
      <c r="J191" t="str">
        <f>INDEX(products!$A$1:$G$49,MATCH($D191,products!$A$1:$A$49,0),MATCH(orders!J$1,products!$A$1:$G$1,0))</f>
        <v>M</v>
      </c>
      <c r="K191" s="5">
        <f>INDEX(products!$A$1:$G$49,MATCH($D191,products!$A$1:$A$49,0),MATCH(orders!K$1,products!$A$1:$G$1,0))</f>
        <v>1</v>
      </c>
      <c r="L191" s="6">
        <f>INDEX(products!$A$1:$G$49,MATCH($D191,products!$A$1:$A$49,0),MATCH(orders!L$1,products!$A$1:$G$1,0))</f>
        <v>14.55</v>
      </c>
      <c r="M191" s="6">
        <f t="shared" si="6"/>
        <v>43.650000000000006</v>
      </c>
      <c r="N191" t="str">
        <f t="shared" si="7"/>
        <v>Liberica</v>
      </c>
      <c r="O191" t="str">
        <f t="shared" si="8"/>
        <v>Medium</v>
      </c>
      <c r="P191" t="str">
        <f>_xlfn.XLOOKUP(OrdersTable[[#This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cm="1">
        <f t="array" ref="G192">IF(_xlfn.XLOOKUP(C192,customers!A191:$A$1001,customers!C191:$C$1001,,0)=0,"",_xlfn.XLOOKUP(C192,customers!A191:$A$1001,customers!C191:$C$1001,,0))</f>
        <v>mprinn5a@usa.gov</v>
      </c>
      <c r="H192" s="2" t="str" cm="1">
        <f t="array" ref="H192">_xlfn.IFNA(_xlfn.XLOOKUP(C192,customers!A191:$A$1001,customers!G191:$G$1001,,0),"United Kingdom")</f>
        <v>United States</v>
      </c>
      <c r="I192" t="str">
        <f>INDEX(products!$A$1:$G$49,MATCH($D192,products!$A$1:$A$49,0),MATCH(orders!I$1,products!$A$1:$G$1,0))</f>
        <v>Lib</v>
      </c>
      <c r="J192" t="str">
        <f>INDEX(products!$A$1:$G$49,MATCH($D192,products!$A$1:$A$49,0),MATCH(orders!J$1,products!$A$1:$G$1,0))</f>
        <v>M</v>
      </c>
      <c r="K192" s="5">
        <f>INDEX(products!$A$1:$G$49,MATCH($D192,products!$A$1:$A$49,0),MATCH(orders!K$1,products!$A$1:$G$1,0))</f>
        <v>2.5</v>
      </c>
      <c r="L192" s="6">
        <f>INDEX(products!$A$1:$G$49,MATCH($D192,products!$A$1:$A$49,0),MATCH(orders!L$1,products!$A$1:$G$1,0))</f>
        <v>33.464999999999996</v>
      </c>
      <c r="M192" s="6">
        <f t="shared" si="6"/>
        <v>33.464999999999996</v>
      </c>
      <c r="N192" t="str">
        <f t="shared" si="7"/>
        <v>Liberica</v>
      </c>
      <c r="O192" t="str">
        <f t="shared" si="8"/>
        <v>Medium</v>
      </c>
      <c r="P192" t="str">
        <f>_xlfn.XLOOKUP(OrdersTable[[#This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cm="1">
        <f t="array" ref="H193">_xlfn.IFNA(_xlfn.XLOOKUP(C193,customers!A192:$A$1001,customers!G192:$G$1001,,0),"United Kingdom")</f>
        <v>United States</v>
      </c>
      <c r="I193" t="str">
        <f>INDEX(products!$A$1:$G$49,MATCH($D193,products!$A$1:$A$49,0),MATCH(orders!I$1,products!$A$1:$G$1,0))</f>
        <v>Lib</v>
      </c>
      <c r="J193" t="str">
        <f>INDEX(products!$A$1:$G$49,MATCH($D193,products!$A$1:$A$49,0),MATCH(orders!J$1,products!$A$1:$G$1,0))</f>
        <v>D</v>
      </c>
      <c r="K193" s="5">
        <f>INDEX(products!$A$1:$G$49,MATCH($D193,products!$A$1:$A$49,0),MATCH(orders!K$1,products!$A$1:$G$1,0))</f>
        <v>0.2</v>
      </c>
      <c r="L193" s="6">
        <f>INDEX(products!$A$1:$G$49,MATCH($D193,products!$A$1:$A$49,0),MATCH(orders!L$1,products!$A$1:$G$1,0))</f>
        <v>3.8849999999999998</v>
      </c>
      <c r="M193" s="6">
        <f t="shared" si="6"/>
        <v>19.424999999999997</v>
      </c>
      <c r="N193" t="str">
        <f t="shared" si="7"/>
        <v>Liberica</v>
      </c>
      <c r="O193" t="str">
        <f t="shared" si="8"/>
        <v>Dark</v>
      </c>
      <c r="P193" t="str">
        <f>_xlfn.XLOOKUP(OrdersTable[[#This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cm="1">
        <f t="array" ref="H194">_xlfn.IFNA(_xlfn.XLOOKUP(C194,customers!A193:$A$1001,customers!G193:$G$1001,,0),"United Kingdom")</f>
        <v>Ireland</v>
      </c>
      <c r="I194" t="str">
        <f>INDEX(products!$A$1:$G$49,MATCH($D194,products!$A$1:$A$49,0),MATCH(orders!I$1,products!$A$1:$G$1,0))</f>
        <v>Exc</v>
      </c>
      <c r="J194" t="str">
        <f>INDEX(products!$A$1:$G$49,MATCH($D194,products!$A$1:$A$49,0),MATCH(orders!J$1,products!$A$1:$G$1,0))</f>
        <v>D</v>
      </c>
      <c r="K194" s="5">
        <f>INDEX(products!$A$1:$G$49,MATCH($D194,products!$A$1:$A$49,0),MATCH(orders!K$1,products!$A$1:$G$1,0))</f>
        <v>1</v>
      </c>
      <c r="L194" s="6">
        <f>INDEX(products!$A$1:$G$49,MATCH($D194,products!$A$1:$A$49,0),MATCH(orders!L$1,products!$A$1:$G$1,0))</f>
        <v>12.15</v>
      </c>
      <c r="M194" s="6">
        <f t="shared" ref="M194:M257" si="9">E194*L194</f>
        <v>72.900000000000006</v>
      </c>
      <c r="N194" t="str">
        <f t="shared" ref="N194:N257" si="10">IF(I194="Rob","Robusta",IF(I194="Exc","Excelsa",IF(I194="Ara","Arabica",IF(I194="Lib","Liberica"))))</f>
        <v>Excelsa</v>
      </c>
      <c r="O194" t="str">
        <f t="shared" ref="O194:O257" si="11">IF(J194="M","Medium",IF(J194="L","Light",IF(J194="D","Dark")))</f>
        <v>Dark</v>
      </c>
      <c r="P194" t="str">
        <f>_xlfn.XLOOKUP(OrdersTable[[#This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cm="1">
        <f t="array" ref="G195">IF(_xlfn.XLOOKUP(C195,customers!A194:$A$1001,customers!C194:$C$1001,,0)=0,"",_xlfn.XLOOKUP(C195,customers!A194:$A$1001,customers!C194:$C$1001,,0))</f>
        <v/>
      </c>
      <c r="H195" s="2" t="str" cm="1">
        <f t="array" ref="H195">_xlfn.IFNA(_xlfn.XLOOKUP(C195,customers!A194:$A$1001,customers!G194:$G$1001,,0),"United Kingdom")</f>
        <v>United States</v>
      </c>
      <c r="I195" t="str">
        <f>INDEX(products!$A$1:$G$49,MATCH($D195,products!$A$1:$A$49,0),MATCH(orders!I$1,products!$A$1:$G$1,0))</f>
        <v>Exc</v>
      </c>
      <c r="J195" t="str">
        <f>INDEX(products!$A$1:$G$49,MATCH($D195,products!$A$1:$A$49,0),MATCH(orders!J$1,products!$A$1:$G$1,0))</f>
        <v>L</v>
      </c>
      <c r="K195" s="5">
        <f>INDEX(products!$A$1:$G$49,MATCH($D195,products!$A$1:$A$49,0),MATCH(orders!K$1,products!$A$1:$G$1,0))</f>
        <v>1</v>
      </c>
      <c r="L195" s="6">
        <f>INDEX(products!$A$1:$G$49,MATCH($D195,products!$A$1:$A$49,0),MATCH(orders!L$1,products!$A$1:$G$1,0))</f>
        <v>14.85</v>
      </c>
      <c r="M195" s="6">
        <f t="shared" si="9"/>
        <v>44.55</v>
      </c>
      <c r="N195" t="str">
        <f t="shared" si="10"/>
        <v>Excelsa</v>
      </c>
      <c r="O195" t="str">
        <f t="shared" si="11"/>
        <v>Light</v>
      </c>
      <c r="P195" t="str">
        <f>_xlfn.XLOOKUP(OrdersTable[[#This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cm="1">
        <f t="array" ref="G196">IF(_xlfn.XLOOKUP(C196,customers!A195:$A$1001,customers!C195:$C$1001,,0)=0,"",_xlfn.XLOOKUP(C196,customers!A195:$A$1001,customers!C195:$C$1001,,0))</f>
        <v>elaird5e@bing.com</v>
      </c>
      <c r="H196" s="2" t="str" cm="1">
        <f t="array" ref="H196">_xlfn.IFNA(_xlfn.XLOOKUP(C196,customers!A195:$A$1001,customers!G195:$G$1001,,0),"United Kingdom")</f>
        <v>United States</v>
      </c>
      <c r="I196" t="str">
        <f>INDEX(products!$A$1:$G$49,MATCH($D196,products!$A$1:$A$49,0),MATCH(orders!I$1,products!$A$1:$G$1,0))</f>
        <v>Exc</v>
      </c>
      <c r="J196" t="str">
        <f>INDEX(products!$A$1:$G$49,MATCH($D196,products!$A$1:$A$49,0),MATCH(orders!J$1,products!$A$1:$G$1,0))</f>
        <v>D</v>
      </c>
      <c r="K196" s="5">
        <f>INDEX(products!$A$1:$G$49,MATCH($D196,products!$A$1:$A$49,0),MATCH(orders!K$1,products!$A$1:$G$1,0))</f>
        <v>0.5</v>
      </c>
      <c r="L196" s="6">
        <f>INDEX(products!$A$1:$G$49,MATCH($D196,products!$A$1:$A$49,0),MATCH(orders!L$1,products!$A$1:$G$1,0))</f>
        <v>7.29</v>
      </c>
      <c r="M196" s="6">
        <f t="shared" si="9"/>
        <v>36.450000000000003</v>
      </c>
      <c r="N196" t="str">
        <f t="shared" si="10"/>
        <v>Excelsa</v>
      </c>
      <c r="O196" t="str">
        <f t="shared" si="11"/>
        <v>Dark</v>
      </c>
      <c r="P196" t="str">
        <f>_xlfn.XLOOKUP(OrdersTable[[#This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cm="1">
        <f t="array" ref="H197">_xlfn.IFNA(_xlfn.XLOOKUP(C197,customers!A196:$A$1001,customers!G196:$G$1001,,0),"United Kingdom")</f>
        <v>United States</v>
      </c>
      <c r="I197" t="str">
        <f>INDEX(products!$A$1:$G$49,MATCH($D197,products!$A$1:$A$49,0),MATCH(orders!I$1,products!$A$1:$G$1,0))</f>
        <v>Ara</v>
      </c>
      <c r="J197" t="str">
        <f>INDEX(products!$A$1:$G$49,MATCH($D197,products!$A$1:$A$49,0),MATCH(orders!J$1,products!$A$1:$G$1,0))</f>
        <v>L</v>
      </c>
      <c r="K197" s="5">
        <f>INDEX(products!$A$1:$G$49,MATCH($D197,products!$A$1:$A$49,0),MATCH(orders!K$1,products!$A$1:$G$1,0))</f>
        <v>1</v>
      </c>
      <c r="L197" s="6">
        <f>INDEX(products!$A$1:$G$49,MATCH($D197,products!$A$1:$A$49,0),MATCH(orders!L$1,products!$A$1:$G$1,0))</f>
        <v>12.95</v>
      </c>
      <c r="M197" s="6">
        <f t="shared" si="9"/>
        <v>38.849999999999994</v>
      </c>
      <c r="N197" t="str">
        <f t="shared" si="10"/>
        <v>Arabica</v>
      </c>
      <c r="O197" t="str">
        <f t="shared" si="11"/>
        <v>Light</v>
      </c>
      <c r="P197" t="str">
        <f>_xlfn.XLOOKUP(OrdersTable[[#This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cm="1">
        <f t="array" ref="H198">_xlfn.IFNA(_xlfn.XLOOKUP(C198,customers!A197:$A$1001,customers!G197:$G$1001,,0),"United Kingdom")</f>
        <v>United States</v>
      </c>
      <c r="I198" t="str">
        <f>INDEX(products!$A$1:$G$49,MATCH($D198,products!$A$1:$A$49,0),MATCH(orders!I$1,products!$A$1:$G$1,0))</f>
        <v>Exc</v>
      </c>
      <c r="J198" t="str">
        <f>INDEX(products!$A$1:$G$49,MATCH($D198,products!$A$1:$A$49,0),MATCH(orders!J$1,products!$A$1:$G$1,0))</f>
        <v>L</v>
      </c>
      <c r="K198" s="5">
        <f>INDEX(products!$A$1:$G$49,MATCH($D198,products!$A$1:$A$49,0),MATCH(orders!K$1,products!$A$1:$G$1,0))</f>
        <v>0.5</v>
      </c>
      <c r="L198" s="6">
        <f>INDEX(products!$A$1:$G$49,MATCH($D198,products!$A$1:$A$49,0),MATCH(orders!L$1,products!$A$1:$G$1,0))</f>
        <v>8.91</v>
      </c>
      <c r="M198" s="6">
        <f t="shared" si="9"/>
        <v>53.46</v>
      </c>
      <c r="N198" t="str">
        <f t="shared" si="10"/>
        <v>Excelsa</v>
      </c>
      <c r="O198" t="str">
        <f t="shared" si="11"/>
        <v>Light</v>
      </c>
      <c r="P198" t="str">
        <f>_xlfn.XLOOKUP(OrdersTable[[#This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cm="1">
        <f t="array" ref="H199">_xlfn.IFNA(_xlfn.XLOOKUP(C199,customers!A198:$A$1001,customers!G198:$G$1001,,0),"United Kingdom")</f>
        <v>United States</v>
      </c>
      <c r="I199" t="str">
        <f>INDEX(products!$A$1:$G$49,MATCH($D199,products!$A$1:$A$49,0),MATCH(orders!I$1,products!$A$1:$G$1,0))</f>
        <v>Lib</v>
      </c>
      <c r="J199" t="str">
        <f>INDEX(products!$A$1:$G$49,MATCH($D199,products!$A$1:$A$49,0),MATCH(orders!J$1,products!$A$1:$G$1,0))</f>
        <v>D</v>
      </c>
      <c r="K199" s="5">
        <f>INDEX(products!$A$1:$G$49,MATCH($D199,products!$A$1:$A$49,0),MATCH(orders!K$1,products!$A$1:$G$1,0))</f>
        <v>2.5</v>
      </c>
      <c r="L199" s="6">
        <f>INDEX(products!$A$1:$G$49,MATCH($D199,products!$A$1:$A$49,0),MATCH(orders!L$1,products!$A$1:$G$1,0))</f>
        <v>29.784999999999997</v>
      </c>
      <c r="M199" s="6">
        <f t="shared" si="9"/>
        <v>59.569999999999993</v>
      </c>
      <c r="N199" t="str">
        <f t="shared" si="10"/>
        <v>Liberica</v>
      </c>
      <c r="O199" t="str">
        <f t="shared" si="11"/>
        <v>Dark</v>
      </c>
      <c r="P199" t="str">
        <f>_xlfn.XLOOKUP(OrdersTable[[#This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e" cm="1">
        <f t="array" ref="G200">IF(_xlfn.XLOOKUP(C200,customers!A199:$A$1001,customers!C199:$C$1001,,0)=0,"",_xlfn.XLOOKUP(C200,customers!A199:$A$1001,customers!C199:$C$1001,,0))</f>
        <v>#N/A</v>
      </c>
      <c r="H200" s="2" t="str" cm="1">
        <f t="array" ref="H200">_xlfn.IFNA(_xlfn.XLOOKUP(C200,customers!A199:$A$1001,customers!G199:$G$1001,,0),"United Kingdom")</f>
        <v>United Kingdom</v>
      </c>
      <c r="I200" t="str">
        <f>INDEX(products!$A$1:$G$49,MATCH($D200,products!$A$1:$A$49,0),MATCH(orders!I$1,products!$A$1:$G$1,0))</f>
        <v>Lib</v>
      </c>
      <c r="J200" t="str">
        <f>INDEX(products!$A$1:$G$49,MATCH($D200,products!$A$1:$A$49,0),MATCH(orders!J$1,products!$A$1:$G$1,0))</f>
        <v>D</v>
      </c>
      <c r="K200" s="5">
        <f>INDEX(products!$A$1:$G$49,MATCH($D200,products!$A$1:$A$49,0),MATCH(orders!K$1,products!$A$1:$G$1,0))</f>
        <v>2.5</v>
      </c>
      <c r="L200" s="6">
        <f>INDEX(products!$A$1:$G$49,MATCH($D200,products!$A$1:$A$49,0),MATCH(orders!L$1,products!$A$1:$G$1,0))</f>
        <v>29.784999999999997</v>
      </c>
      <c r="M200" s="6">
        <f t="shared" si="9"/>
        <v>89.35499999999999</v>
      </c>
      <c r="N200" t="str">
        <f t="shared" si="10"/>
        <v>Liberica</v>
      </c>
      <c r="O200" t="str">
        <f t="shared" si="11"/>
        <v>Dark</v>
      </c>
      <c r="P200" t="str">
        <f>_xlfn.XLOOKUP(OrdersTable[[#This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e" cm="1">
        <f t="array" ref="G201">IF(_xlfn.XLOOKUP(C201,customers!A200:$A$1001,customers!C200:$C$1001,,0)=0,"",_xlfn.XLOOKUP(C201,customers!A200:$A$1001,customers!C200:$C$1001,,0))</f>
        <v>#N/A</v>
      </c>
      <c r="H201" s="2" t="str" cm="1">
        <f t="array" ref="H201">_xlfn.IFNA(_xlfn.XLOOKUP(C201,customers!A200:$A$1001,customers!G200:$G$1001,,0),"United Kingdom")</f>
        <v>United Kingdom</v>
      </c>
      <c r="I201" t="str">
        <f>INDEX(products!$A$1:$G$49,MATCH($D201,products!$A$1:$A$49,0),MATCH(orders!I$1,products!$A$1:$G$1,0))</f>
        <v>Lib</v>
      </c>
      <c r="J201" t="str">
        <f>INDEX(products!$A$1:$G$49,MATCH($D201,products!$A$1:$A$49,0),MATCH(orders!J$1,products!$A$1:$G$1,0))</f>
        <v>L</v>
      </c>
      <c r="K201" s="5">
        <f>INDEX(products!$A$1:$G$49,MATCH($D201,products!$A$1:$A$49,0),MATCH(orders!K$1,products!$A$1:$G$1,0))</f>
        <v>0.5</v>
      </c>
      <c r="L201" s="6">
        <f>INDEX(products!$A$1:$G$49,MATCH($D201,products!$A$1:$A$49,0),MATCH(orders!L$1,products!$A$1:$G$1,0))</f>
        <v>9.51</v>
      </c>
      <c r="M201" s="6">
        <f t="shared" si="9"/>
        <v>38.04</v>
      </c>
      <c r="N201" t="str">
        <f t="shared" si="10"/>
        <v>Liberica</v>
      </c>
      <c r="O201" t="str">
        <f t="shared" si="11"/>
        <v>Light</v>
      </c>
      <c r="P201" t="str">
        <f>_xlfn.XLOOKUP(OrdersTable[[#This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e" cm="1">
        <f t="array" ref="G202">IF(_xlfn.XLOOKUP(C202,customers!A201:$A$1001,customers!C201:$C$1001,,0)=0,"",_xlfn.XLOOKUP(C202,customers!A201:$A$1001,customers!C201:$C$1001,,0))</f>
        <v>#N/A</v>
      </c>
      <c r="H202" s="2" t="str" cm="1">
        <f t="array" ref="H202">_xlfn.IFNA(_xlfn.XLOOKUP(C202,customers!A201:$A$1001,customers!G201:$G$1001,,0),"United Kingdom")</f>
        <v>United Kingdom</v>
      </c>
      <c r="I202" t="str">
        <f>INDEX(products!$A$1:$G$49,MATCH($D202,products!$A$1:$A$49,0),MATCH(orders!I$1,products!$A$1:$G$1,0))</f>
        <v>Exc</v>
      </c>
      <c r="J202" t="str">
        <f>INDEX(products!$A$1:$G$49,MATCH($D202,products!$A$1:$A$49,0),MATCH(orders!J$1,products!$A$1:$G$1,0))</f>
        <v>M</v>
      </c>
      <c r="K202" s="5">
        <f>INDEX(products!$A$1:$G$49,MATCH($D202,products!$A$1:$A$49,0),MATCH(orders!K$1,products!$A$1:$G$1,0))</f>
        <v>1</v>
      </c>
      <c r="L202" s="6">
        <f>INDEX(products!$A$1:$G$49,MATCH($D202,products!$A$1:$A$49,0),MATCH(orders!L$1,products!$A$1:$G$1,0))</f>
        <v>13.75</v>
      </c>
      <c r="M202" s="6">
        <f t="shared" si="9"/>
        <v>41.25</v>
      </c>
      <c r="N202" t="str">
        <f t="shared" si="10"/>
        <v>Excelsa</v>
      </c>
      <c r="O202" t="str">
        <f t="shared" si="11"/>
        <v>Medium</v>
      </c>
      <c r="P202" t="str">
        <f>_xlfn.XLOOKUP(OrdersTable[[#This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cm="1">
        <f t="array" ref="G203">IF(_xlfn.XLOOKUP(C203,customers!A202:$A$1001,customers!C202:$C$1001,,0)=0,"",_xlfn.XLOOKUP(C203,customers!A202:$A$1001,customers!C202:$C$1001,,0))</f>
        <v/>
      </c>
      <c r="H203" s="2" t="str" cm="1">
        <f t="array" ref="H203">_xlfn.IFNA(_xlfn.XLOOKUP(C203,customers!A202:$A$1001,customers!G202:$G$1001,,0),"United Kingdom")</f>
        <v>United States</v>
      </c>
      <c r="I203" t="str">
        <f>INDEX(products!$A$1:$G$49,MATCH($D203,products!$A$1:$A$49,0),MATCH(orders!I$1,products!$A$1:$G$1,0))</f>
        <v>Lib</v>
      </c>
      <c r="J203" t="str">
        <f>INDEX(products!$A$1:$G$49,MATCH($D203,products!$A$1:$A$49,0),MATCH(orders!J$1,products!$A$1:$G$1,0))</f>
        <v>L</v>
      </c>
      <c r="K203" s="5">
        <f>INDEX(products!$A$1:$G$49,MATCH($D203,products!$A$1:$A$49,0),MATCH(orders!K$1,products!$A$1:$G$1,0))</f>
        <v>0.5</v>
      </c>
      <c r="L203" s="6">
        <f>INDEX(products!$A$1:$G$49,MATCH($D203,products!$A$1:$A$49,0),MATCH(orders!L$1,products!$A$1:$G$1,0))</f>
        <v>9.51</v>
      </c>
      <c r="M203" s="6">
        <f t="shared" si="9"/>
        <v>57.06</v>
      </c>
      <c r="N203" t="str">
        <f t="shared" si="10"/>
        <v>Liberica</v>
      </c>
      <c r="O203" t="str">
        <f t="shared" si="11"/>
        <v>Light</v>
      </c>
      <c r="P203" t="str">
        <f>_xlfn.XLOOKUP(OrdersTable[[#This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cm="1">
        <f t="array" ref="G204">IF(_xlfn.XLOOKUP(C204,customers!A203:$A$1001,customers!C203:$C$1001,,0)=0,"",_xlfn.XLOOKUP(C204,customers!A203:$A$1001,customers!C203:$C$1001,,0))</f>
        <v>tfelip5m@typepad.com</v>
      </c>
      <c r="H204" s="2" t="str" cm="1">
        <f t="array" ref="H204">_xlfn.IFNA(_xlfn.XLOOKUP(C204,customers!A203:$A$1001,customers!G203:$G$1001,,0),"United Kingdom")</f>
        <v>United States</v>
      </c>
      <c r="I204" t="str">
        <f>INDEX(products!$A$1:$G$49,MATCH($D204,products!$A$1:$A$49,0),MATCH(orders!I$1,products!$A$1:$G$1,0))</f>
        <v>Lib</v>
      </c>
      <c r="J204" t="str">
        <f>INDEX(products!$A$1:$G$49,MATCH($D204,products!$A$1:$A$49,0),MATCH(orders!J$1,products!$A$1:$G$1,0))</f>
        <v>D</v>
      </c>
      <c r="K204" s="5">
        <f>INDEX(products!$A$1:$G$49,MATCH($D204,products!$A$1:$A$49,0),MATCH(orders!K$1,products!$A$1:$G$1,0))</f>
        <v>2.5</v>
      </c>
      <c r="L204" s="6">
        <f>INDEX(products!$A$1:$G$49,MATCH($D204,products!$A$1:$A$49,0),MATCH(orders!L$1,products!$A$1:$G$1,0))</f>
        <v>29.784999999999997</v>
      </c>
      <c r="M204" s="6">
        <f t="shared" si="9"/>
        <v>178.70999999999998</v>
      </c>
      <c r="N204" t="str">
        <f t="shared" si="10"/>
        <v>Liberica</v>
      </c>
      <c r="O204" t="str">
        <f t="shared" si="11"/>
        <v>Dark</v>
      </c>
      <c r="P204" t="str">
        <f>_xlfn.XLOOKUP(OrdersTable[[#This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cm="1">
        <f t="array" ref="G205">IF(_xlfn.XLOOKUP(C205,customers!A204:$A$1001,customers!C204:$C$1001,,0)=0,"",_xlfn.XLOOKUP(C205,customers!A204:$A$1001,customers!C204:$C$1001,,0))</f>
        <v>vle5n@disqus.com</v>
      </c>
      <c r="H205" s="2" t="str" cm="1">
        <f t="array" ref="H205">_xlfn.IFNA(_xlfn.XLOOKUP(C205,customers!A204:$A$1001,customers!G204:$G$1001,,0),"United Kingdom")</f>
        <v>United States</v>
      </c>
      <c r="I205" t="str">
        <f>INDEX(products!$A$1:$G$49,MATCH($D205,products!$A$1:$A$49,0),MATCH(orders!I$1,products!$A$1:$G$1,0))</f>
        <v>Lib</v>
      </c>
      <c r="J205" t="str">
        <f>INDEX(products!$A$1:$G$49,MATCH($D205,products!$A$1:$A$49,0),MATCH(orders!J$1,products!$A$1:$G$1,0))</f>
        <v>L</v>
      </c>
      <c r="K205" s="5">
        <f>INDEX(products!$A$1:$G$49,MATCH($D205,products!$A$1:$A$49,0),MATCH(orders!K$1,products!$A$1:$G$1,0))</f>
        <v>0.2</v>
      </c>
      <c r="L205" s="6">
        <f>INDEX(products!$A$1:$G$49,MATCH($D205,products!$A$1:$A$49,0),MATCH(orders!L$1,products!$A$1:$G$1,0))</f>
        <v>4.7549999999999999</v>
      </c>
      <c r="M205" s="6">
        <f t="shared" si="9"/>
        <v>4.7549999999999999</v>
      </c>
      <c r="N205" t="str">
        <f t="shared" si="10"/>
        <v>Liberica</v>
      </c>
      <c r="O205" t="str">
        <f t="shared" si="11"/>
        <v>Light</v>
      </c>
      <c r="P205" t="str">
        <f>_xlfn.XLOOKUP(OrdersTable[[#This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cm="1">
        <f t="array" ref="G206">IF(_xlfn.XLOOKUP(C206,customers!A205:$A$1001,customers!C205:$C$1001,,0)=0,"",_xlfn.XLOOKUP(C206,customers!A205:$A$1001,customers!C205:$C$1001,,0))</f>
        <v/>
      </c>
      <c r="H206" s="2" t="str" cm="1">
        <f t="array" ref="H206">_xlfn.IFNA(_xlfn.XLOOKUP(C206,customers!A205:$A$1001,customers!G205:$G$1001,,0),"United Kingdom")</f>
        <v>United States</v>
      </c>
      <c r="I206" t="str">
        <f>INDEX(products!$A$1:$G$49,MATCH($D206,products!$A$1:$A$49,0),MATCH(orders!I$1,products!$A$1:$G$1,0))</f>
        <v>Exc</v>
      </c>
      <c r="J206" t="str">
        <f>INDEX(products!$A$1:$G$49,MATCH($D206,products!$A$1:$A$49,0),MATCH(orders!J$1,products!$A$1:$G$1,0))</f>
        <v>M</v>
      </c>
      <c r="K206" s="5">
        <f>INDEX(products!$A$1:$G$49,MATCH($D206,products!$A$1:$A$49,0),MATCH(orders!K$1,products!$A$1:$G$1,0))</f>
        <v>1</v>
      </c>
      <c r="L206" s="6">
        <f>INDEX(products!$A$1:$G$49,MATCH($D206,products!$A$1:$A$49,0),MATCH(orders!L$1,products!$A$1:$G$1,0))</f>
        <v>13.75</v>
      </c>
      <c r="M206" s="6">
        <f t="shared" si="9"/>
        <v>82.5</v>
      </c>
      <c r="N206" t="str">
        <f t="shared" si="10"/>
        <v>Excelsa</v>
      </c>
      <c r="O206" t="str">
        <f t="shared" si="11"/>
        <v>Medium</v>
      </c>
      <c r="P206" t="str">
        <f>_xlfn.XLOOKUP(OrdersTable[[#This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cm="1">
        <f t="array" ref="G207">IF(_xlfn.XLOOKUP(C207,customers!A206:$A$1001,customers!C206:$C$1001,,0)=0,"",_xlfn.XLOOKUP(C207,customers!A206:$A$1001,customers!C206:$C$1001,,0))</f>
        <v/>
      </c>
      <c r="H207" s="2" t="str" cm="1">
        <f t="array" ref="H207">_xlfn.IFNA(_xlfn.XLOOKUP(C207,customers!A206:$A$1001,customers!G206:$G$1001,,0),"United Kingdom")</f>
        <v>United States</v>
      </c>
      <c r="I207" t="str">
        <f>INDEX(products!$A$1:$G$49,MATCH($D207,products!$A$1:$A$49,0),MATCH(orders!I$1,products!$A$1:$G$1,0))</f>
        <v>Rob</v>
      </c>
      <c r="J207" t="str">
        <f>INDEX(products!$A$1:$G$49,MATCH($D207,products!$A$1:$A$49,0),MATCH(orders!J$1,products!$A$1:$G$1,0))</f>
        <v>D</v>
      </c>
      <c r="K207" s="5">
        <f>INDEX(products!$A$1:$G$49,MATCH($D207,products!$A$1:$A$49,0),MATCH(orders!K$1,products!$A$1:$G$1,0))</f>
        <v>0.2</v>
      </c>
      <c r="L207" s="6">
        <f>INDEX(products!$A$1:$G$49,MATCH($D207,products!$A$1:$A$49,0),MATCH(orders!L$1,products!$A$1:$G$1,0))</f>
        <v>2.6849999999999996</v>
      </c>
      <c r="M207" s="6">
        <f t="shared" si="9"/>
        <v>8.0549999999999997</v>
      </c>
      <c r="N207" t="str">
        <f t="shared" si="10"/>
        <v>Robusta</v>
      </c>
      <c r="O207" t="str">
        <f t="shared" si="11"/>
        <v>Dark</v>
      </c>
      <c r="P207" t="str">
        <f>_xlfn.XLOOKUP(OrdersTable[[#This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cm="1">
        <f t="array" ref="H208">_xlfn.IFNA(_xlfn.XLOOKUP(C208,customers!A207:$A$1001,customers!G207:$G$1001,,0),"United Kingdom")</f>
        <v>United States</v>
      </c>
      <c r="I208" t="str">
        <f>INDEX(products!$A$1:$G$49,MATCH($D208,products!$A$1:$A$49,0),MATCH(orders!I$1,products!$A$1:$G$1,0))</f>
        <v>Ara</v>
      </c>
      <c r="J208" t="str">
        <f>INDEX(products!$A$1:$G$49,MATCH($D208,products!$A$1:$A$49,0),MATCH(orders!J$1,products!$A$1:$G$1,0))</f>
        <v>M</v>
      </c>
      <c r="K208" s="5">
        <f>INDEX(products!$A$1:$G$49,MATCH($D208,products!$A$1:$A$49,0),MATCH(orders!K$1,products!$A$1:$G$1,0))</f>
        <v>1</v>
      </c>
      <c r="L208" s="6">
        <f>INDEX(products!$A$1:$G$49,MATCH($D208,products!$A$1:$A$49,0),MATCH(orders!L$1,products!$A$1:$G$1,0))</f>
        <v>11.25</v>
      </c>
      <c r="M208" s="6">
        <f t="shared" si="9"/>
        <v>22.5</v>
      </c>
      <c r="N208" t="str">
        <f t="shared" si="10"/>
        <v>Arabica</v>
      </c>
      <c r="O208" t="str">
        <f t="shared" si="11"/>
        <v>Medium</v>
      </c>
      <c r="P208" t="str">
        <f>_xlfn.XLOOKUP(OrdersTable[[#This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cm="1">
        <f t="array" ref="H209">_xlfn.IFNA(_xlfn.XLOOKUP(C209,customers!A208:$A$1001,customers!G208:$G$1001,,0),"United Kingdom")</f>
        <v>United States</v>
      </c>
      <c r="I209" t="str">
        <f>INDEX(products!$A$1:$G$49,MATCH($D209,products!$A$1:$A$49,0),MATCH(orders!I$1,products!$A$1:$G$1,0))</f>
        <v>Ara</v>
      </c>
      <c r="J209" t="str">
        <f>INDEX(products!$A$1:$G$49,MATCH($D209,products!$A$1:$A$49,0),MATCH(orders!J$1,products!$A$1:$G$1,0))</f>
        <v>M</v>
      </c>
      <c r="K209" s="5">
        <f>INDEX(products!$A$1:$G$49,MATCH($D209,products!$A$1:$A$49,0),MATCH(orders!K$1,products!$A$1:$G$1,0))</f>
        <v>0.5</v>
      </c>
      <c r="L209" s="6">
        <f>INDEX(products!$A$1:$G$49,MATCH($D209,products!$A$1:$A$49,0),MATCH(orders!L$1,products!$A$1:$G$1,0))</f>
        <v>6.75</v>
      </c>
      <c r="M209" s="6">
        <f t="shared" si="9"/>
        <v>40.5</v>
      </c>
      <c r="N209" t="str">
        <f t="shared" si="10"/>
        <v>Arabica</v>
      </c>
      <c r="O209" t="str">
        <f t="shared" si="11"/>
        <v>Medium</v>
      </c>
      <c r="P209" t="str">
        <f>_xlfn.XLOOKUP(OrdersTable[[#This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cm="1">
        <f t="array" ref="H210">_xlfn.IFNA(_xlfn.XLOOKUP(C210,customers!A209:$A$1001,customers!G209:$G$1001,,0),"United Kingdom")</f>
        <v>Ireland</v>
      </c>
      <c r="I210" t="str">
        <f>INDEX(products!$A$1:$G$49,MATCH($D210,products!$A$1:$A$49,0),MATCH(orders!I$1,products!$A$1:$G$1,0))</f>
        <v>Exc</v>
      </c>
      <c r="J210" t="str">
        <f>INDEX(products!$A$1:$G$49,MATCH($D210,products!$A$1:$A$49,0),MATCH(orders!J$1,products!$A$1:$G$1,0))</f>
        <v>D</v>
      </c>
      <c r="K210" s="5">
        <f>INDEX(products!$A$1:$G$49,MATCH($D210,products!$A$1:$A$49,0),MATCH(orders!K$1,products!$A$1:$G$1,0))</f>
        <v>0.5</v>
      </c>
      <c r="L210" s="6">
        <f>INDEX(products!$A$1:$G$49,MATCH($D210,products!$A$1:$A$49,0),MATCH(orders!L$1,products!$A$1:$G$1,0))</f>
        <v>7.29</v>
      </c>
      <c r="M210" s="6">
        <f t="shared" si="9"/>
        <v>29.16</v>
      </c>
      <c r="N210" t="str">
        <f t="shared" si="10"/>
        <v>Excelsa</v>
      </c>
      <c r="O210" t="str">
        <f t="shared" si="11"/>
        <v>Dark</v>
      </c>
      <c r="P210" t="str">
        <f>_xlfn.XLOOKUP(OrdersTable[[#This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cm="1">
        <f t="array" ref="H211">_xlfn.IFNA(_xlfn.XLOOKUP(C211,customers!A210:$A$1001,customers!G210:$G$1001,,0),"United Kingdom")</f>
        <v>United Kingdom</v>
      </c>
      <c r="I211" t="str">
        <f>INDEX(products!$A$1:$G$49,MATCH($D211,products!$A$1:$A$49,0),MATCH(orders!I$1,products!$A$1:$G$1,0))</f>
        <v>Ara</v>
      </c>
      <c r="J211" t="str">
        <f>INDEX(products!$A$1:$G$49,MATCH($D211,products!$A$1:$A$49,0),MATCH(orders!J$1,products!$A$1:$G$1,0))</f>
        <v>M</v>
      </c>
      <c r="K211" s="5">
        <f>INDEX(products!$A$1:$G$49,MATCH($D211,products!$A$1:$A$49,0),MATCH(orders!K$1,products!$A$1:$G$1,0))</f>
        <v>0.5</v>
      </c>
      <c r="L211" s="6">
        <f>INDEX(products!$A$1:$G$49,MATCH($D211,products!$A$1:$A$49,0),MATCH(orders!L$1,products!$A$1:$G$1,0))</f>
        <v>6.75</v>
      </c>
      <c r="M211" s="6">
        <f t="shared" si="9"/>
        <v>6.75</v>
      </c>
      <c r="N211" t="str">
        <f t="shared" si="10"/>
        <v>Arabica</v>
      </c>
      <c r="O211" t="str">
        <f t="shared" si="11"/>
        <v>Medium</v>
      </c>
      <c r="P211" t="str">
        <f>_xlfn.XLOOKUP(OrdersTable[[#This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cm="1">
        <f t="array" ref="H212">_xlfn.IFNA(_xlfn.XLOOKUP(C212,customers!A211:$A$1001,customers!G211:$G$1001,,0),"United Kingdom")</f>
        <v>United States</v>
      </c>
      <c r="I212" t="str">
        <f>INDEX(products!$A$1:$G$49,MATCH($D212,products!$A$1:$A$49,0),MATCH(orders!I$1,products!$A$1:$G$1,0))</f>
        <v>Lib</v>
      </c>
      <c r="J212" t="str">
        <f>INDEX(products!$A$1:$G$49,MATCH($D212,products!$A$1:$A$49,0),MATCH(orders!J$1,products!$A$1:$G$1,0))</f>
        <v>D</v>
      </c>
      <c r="K212" s="5">
        <f>INDEX(products!$A$1:$G$49,MATCH($D212,products!$A$1:$A$49,0),MATCH(orders!K$1,products!$A$1:$G$1,0))</f>
        <v>1</v>
      </c>
      <c r="L212" s="6">
        <f>INDEX(products!$A$1:$G$49,MATCH($D212,products!$A$1:$A$49,0),MATCH(orders!L$1,products!$A$1:$G$1,0))</f>
        <v>12.95</v>
      </c>
      <c r="M212" s="6">
        <f t="shared" si="9"/>
        <v>51.8</v>
      </c>
      <c r="N212" t="str">
        <f t="shared" si="10"/>
        <v>Liberica</v>
      </c>
      <c r="O212" t="str">
        <f t="shared" si="11"/>
        <v>Dark</v>
      </c>
      <c r="P212" t="str">
        <f>_xlfn.XLOOKUP(OrdersTable[[#This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cm="1">
        <f t="array" ref="H213">_xlfn.IFNA(_xlfn.XLOOKUP(C213,customers!A212:$A$1001,customers!G212:$G$1001,,0),"United Kingdom")</f>
        <v>United States</v>
      </c>
      <c r="I213" t="str">
        <f>INDEX(products!$A$1:$G$49,MATCH($D213,products!$A$1:$A$49,0),MATCH(orders!I$1,products!$A$1:$G$1,0))</f>
        <v>Exc</v>
      </c>
      <c r="J213" t="str">
        <f>INDEX(products!$A$1:$G$49,MATCH($D213,products!$A$1:$A$49,0),MATCH(orders!J$1,products!$A$1:$G$1,0))</f>
        <v>L</v>
      </c>
      <c r="K213" s="5">
        <f>INDEX(products!$A$1:$G$49,MATCH($D213,products!$A$1:$A$49,0),MATCH(orders!K$1,products!$A$1:$G$1,0))</f>
        <v>0.5</v>
      </c>
      <c r="L213" s="6">
        <f>INDEX(products!$A$1:$G$49,MATCH($D213,products!$A$1:$A$49,0),MATCH(orders!L$1,products!$A$1:$G$1,0))</f>
        <v>8.91</v>
      </c>
      <c r="M213" s="6">
        <f t="shared" si="9"/>
        <v>53.46</v>
      </c>
      <c r="N213" t="str">
        <f t="shared" si="10"/>
        <v>Excelsa</v>
      </c>
      <c r="O213" t="str">
        <f t="shared" si="11"/>
        <v>Light</v>
      </c>
      <c r="P213" t="str">
        <f>_xlfn.XLOOKUP(OrdersTable[[#This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cm="1">
        <f t="array" ref="H214">_xlfn.IFNA(_xlfn.XLOOKUP(C214,customers!A213:$A$1001,customers!G213:$G$1001,,0),"United Kingdom")</f>
        <v>United States</v>
      </c>
      <c r="I214" t="str">
        <f>INDEX(products!$A$1:$G$49,MATCH($D214,products!$A$1:$A$49,0),MATCH(orders!I$1,products!$A$1:$G$1,0))</f>
        <v>Exc</v>
      </c>
      <c r="J214" t="str">
        <f>INDEX(products!$A$1:$G$49,MATCH($D214,products!$A$1:$A$49,0),MATCH(orders!J$1,products!$A$1:$G$1,0))</f>
        <v>D</v>
      </c>
      <c r="K214" s="5">
        <f>INDEX(products!$A$1:$G$49,MATCH($D214,products!$A$1:$A$49,0),MATCH(orders!K$1,products!$A$1:$G$1,0))</f>
        <v>0.2</v>
      </c>
      <c r="L214" s="6">
        <f>INDEX(products!$A$1:$G$49,MATCH($D214,products!$A$1:$A$49,0),MATCH(orders!L$1,products!$A$1:$G$1,0))</f>
        <v>3.645</v>
      </c>
      <c r="M214" s="6">
        <f t="shared" si="9"/>
        <v>14.58</v>
      </c>
      <c r="N214" t="str">
        <f t="shared" si="10"/>
        <v>Excelsa</v>
      </c>
      <c r="O214" t="str">
        <f t="shared" si="11"/>
        <v>Dark</v>
      </c>
      <c r="P214" t="str">
        <f>_xlfn.XLOOKUP(OrdersTable[[#This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cm="1">
        <f t="array" ref="G215">IF(_xlfn.XLOOKUP(C215,customers!A214:$A$1001,customers!C214:$C$1001,,0)=0,"",_xlfn.XLOOKUP(C215,customers!A214:$A$1001,customers!C214:$C$1001,,0))</f>
        <v>egalgey5x@wufoo.com</v>
      </c>
      <c r="H215" s="2" t="str" cm="1">
        <f t="array" ref="H215">_xlfn.IFNA(_xlfn.XLOOKUP(C215,customers!A214:$A$1001,customers!G214:$G$1001,,0),"United Kingdom")</f>
        <v>United States</v>
      </c>
      <c r="I215" t="str">
        <f>INDEX(products!$A$1:$G$49,MATCH($D215,products!$A$1:$A$49,0),MATCH(orders!I$1,products!$A$1:$G$1,0))</f>
        <v>Rob</v>
      </c>
      <c r="J215" t="str">
        <f>INDEX(products!$A$1:$G$49,MATCH($D215,products!$A$1:$A$49,0),MATCH(orders!J$1,products!$A$1:$G$1,0))</f>
        <v>D</v>
      </c>
      <c r="K215" s="5">
        <f>INDEX(products!$A$1:$G$49,MATCH($D215,products!$A$1:$A$49,0),MATCH(orders!K$1,products!$A$1:$G$1,0))</f>
        <v>2.5</v>
      </c>
      <c r="L215" s="6">
        <f>INDEX(products!$A$1:$G$49,MATCH($D215,products!$A$1:$A$49,0),MATCH(orders!L$1,products!$A$1:$G$1,0))</f>
        <v>20.584999999999997</v>
      </c>
      <c r="M215" s="6">
        <f t="shared" si="9"/>
        <v>20.584999999999997</v>
      </c>
      <c r="N215" t="str">
        <f t="shared" si="10"/>
        <v>Robusta</v>
      </c>
      <c r="O215" t="str">
        <f t="shared" si="11"/>
        <v>Dark</v>
      </c>
      <c r="P215" t="str">
        <f>_xlfn.XLOOKUP(OrdersTable[[#This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cm="1">
        <f t="array" ref="G216">IF(_xlfn.XLOOKUP(C216,customers!A215:$A$1001,customers!C215:$C$1001,,0)=0,"",_xlfn.XLOOKUP(C216,customers!A215:$A$1001,customers!C215:$C$1001,,0))</f>
        <v>mhame5y@newsvine.com</v>
      </c>
      <c r="H216" s="2" t="str" cm="1">
        <f t="array" ref="H216">_xlfn.IFNA(_xlfn.XLOOKUP(C216,customers!A215:$A$1001,customers!G215:$G$1001,,0),"United Kingdom")</f>
        <v>Ireland</v>
      </c>
      <c r="I216" t="str">
        <f>INDEX(products!$A$1:$G$49,MATCH($D216,products!$A$1:$A$49,0),MATCH(orders!I$1,products!$A$1:$G$1,0))</f>
        <v>Lib</v>
      </c>
      <c r="J216" t="str">
        <f>INDEX(products!$A$1:$G$49,MATCH($D216,products!$A$1:$A$49,0),MATCH(orders!J$1,products!$A$1:$G$1,0))</f>
        <v>L</v>
      </c>
      <c r="K216" s="5">
        <f>INDEX(products!$A$1:$G$49,MATCH($D216,products!$A$1:$A$49,0),MATCH(orders!K$1,products!$A$1:$G$1,0))</f>
        <v>1</v>
      </c>
      <c r="L216" s="6">
        <f>INDEX(products!$A$1:$G$49,MATCH($D216,products!$A$1:$A$49,0),MATCH(orders!L$1,products!$A$1:$G$1,0))</f>
        <v>15.85</v>
      </c>
      <c r="M216" s="6">
        <f t="shared" si="9"/>
        <v>31.7</v>
      </c>
      <c r="N216" t="str">
        <f t="shared" si="10"/>
        <v>Liberica</v>
      </c>
      <c r="O216" t="str">
        <f t="shared" si="11"/>
        <v>Light</v>
      </c>
      <c r="P216" t="str">
        <f>_xlfn.XLOOKUP(OrdersTable[[#This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cm="1">
        <f t="array" ref="G217">IF(_xlfn.XLOOKUP(C217,customers!A216:$A$1001,customers!C216:$C$1001,,0)=0,"",_xlfn.XLOOKUP(C217,customers!A216:$A$1001,customers!C216:$C$1001,,0))</f>
        <v>igurnee5z@usnews.com</v>
      </c>
      <c r="H217" s="2" t="str" cm="1">
        <f t="array" ref="H217">_xlfn.IFNA(_xlfn.XLOOKUP(C217,customers!A216:$A$1001,customers!G216:$G$1001,,0),"United Kingdom")</f>
        <v>United States</v>
      </c>
      <c r="I217" t="str">
        <f>INDEX(products!$A$1:$G$49,MATCH($D217,products!$A$1:$A$49,0),MATCH(orders!I$1,products!$A$1:$G$1,0))</f>
        <v>Lib</v>
      </c>
      <c r="J217" t="str">
        <f>INDEX(products!$A$1:$G$49,MATCH($D217,products!$A$1:$A$49,0),MATCH(orders!J$1,products!$A$1:$G$1,0))</f>
        <v>D</v>
      </c>
      <c r="K217" s="5">
        <f>INDEX(products!$A$1:$G$49,MATCH($D217,products!$A$1:$A$49,0),MATCH(orders!K$1,products!$A$1:$G$1,0))</f>
        <v>0.2</v>
      </c>
      <c r="L217" s="6">
        <f>INDEX(products!$A$1:$G$49,MATCH($D217,products!$A$1:$A$49,0),MATCH(orders!L$1,products!$A$1:$G$1,0))</f>
        <v>3.8849999999999998</v>
      </c>
      <c r="M217" s="6">
        <f t="shared" si="9"/>
        <v>23.31</v>
      </c>
      <c r="N217" t="str">
        <f t="shared" si="10"/>
        <v>Liberica</v>
      </c>
      <c r="O217" t="str">
        <f t="shared" si="11"/>
        <v>Dark</v>
      </c>
      <c r="P217" t="str">
        <f>_xlfn.XLOOKUP(OrdersTable[[#This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cm="1">
        <f t="array" ref="H218">_xlfn.IFNA(_xlfn.XLOOKUP(C218,customers!A217:$A$1001,customers!G217:$G$1001,,0),"United Kingdom")</f>
        <v>United States</v>
      </c>
      <c r="I218" t="str">
        <f>INDEX(products!$A$1:$G$49,MATCH($D218,products!$A$1:$A$49,0),MATCH(orders!I$1,products!$A$1:$G$1,0))</f>
        <v>Lib</v>
      </c>
      <c r="J218" t="str">
        <f>INDEX(products!$A$1:$G$49,MATCH($D218,products!$A$1:$A$49,0),MATCH(orders!J$1,products!$A$1:$G$1,0))</f>
        <v>M</v>
      </c>
      <c r="K218" s="5">
        <f>INDEX(products!$A$1:$G$49,MATCH($D218,products!$A$1:$A$49,0),MATCH(orders!K$1,products!$A$1:$G$1,0))</f>
        <v>1</v>
      </c>
      <c r="L218" s="6">
        <f>INDEX(products!$A$1:$G$49,MATCH($D218,products!$A$1:$A$49,0),MATCH(orders!L$1,products!$A$1:$G$1,0))</f>
        <v>14.55</v>
      </c>
      <c r="M218" s="6">
        <f t="shared" si="9"/>
        <v>58.2</v>
      </c>
      <c r="N218" t="str">
        <f t="shared" si="10"/>
        <v>Liberica</v>
      </c>
      <c r="O218" t="str">
        <f t="shared" si="11"/>
        <v>Medium</v>
      </c>
      <c r="P218" t="str">
        <f>_xlfn.XLOOKUP(OrdersTable[[#This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cm="1">
        <f t="array" ref="H219">_xlfn.IFNA(_xlfn.XLOOKUP(C219,customers!A218:$A$1001,customers!G218:$G$1001,,0),"United Kingdom")</f>
        <v>United States</v>
      </c>
      <c r="I219" t="str">
        <f>INDEX(products!$A$1:$G$49,MATCH($D219,products!$A$1:$A$49,0),MATCH(orders!I$1,products!$A$1:$G$1,0))</f>
        <v>Exc</v>
      </c>
      <c r="J219" t="str">
        <f>INDEX(products!$A$1:$G$49,MATCH($D219,products!$A$1:$A$49,0),MATCH(orders!J$1,products!$A$1:$G$1,0))</f>
        <v>L</v>
      </c>
      <c r="K219" s="5">
        <f>INDEX(products!$A$1:$G$49,MATCH($D219,products!$A$1:$A$49,0),MATCH(orders!K$1,products!$A$1:$G$1,0))</f>
        <v>0.5</v>
      </c>
      <c r="L219" s="6">
        <f>INDEX(products!$A$1:$G$49,MATCH($D219,products!$A$1:$A$49,0),MATCH(orders!L$1,products!$A$1:$G$1,0))</f>
        <v>8.91</v>
      </c>
      <c r="M219" s="6">
        <f t="shared" si="9"/>
        <v>35.64</v>
      </c>
      <c r="N219" t="str">
        <f t="shared" si="10"/>
        <v>Excelsa</v>
      </c>
      <c r="O219" t="str">
        <f t="shared" si="11"/>
        <v>Light</v>
      </c>
      <c r="P219" t="str">
        <f>_xlfn.XLOOKUP(OrdersTable[[#This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cm="1">
        <f t="array" ref="G220">IF(_xlfn.XLOOKUP(C220,customers!A219:$A$1001,customers!C219:$C$1001,,0)=0,"",_xlfn.XLOOKUP(C220,customers!A219:$A$1001,customers!C219:$C$1001,,0))</f>
        <v>rfurman62@t.co</v>
      </c>
      <c r="H220" s="2" t="str" cm="1">
        <f t="array" ref="H220">_xlfn.IFNA(_xlfn.XLOOKUP(C220,customers!A219:$A$1001,customers!G219:$G$1001,,0),"United Kingdom")</f>
        <v>Ireland</v>
      </c>
      <c r="I220" t="str">
        <f>INDEX(products!$A$1:$G$49,MATCH($D220,products!$A$1:$A$49,0),MATCH(orders!I$1,products!$A$1:$G$1,0))</f>
        <v>Ara</v>
      </c>
      <c r="J220" t="str">
        <f>INDEX(products!$A$1:$G$49,MATCH($D220,products!$A$1:$A$49,0),MATCH(orders!J$1,products!$A$1:$G$1,0))</f>
        <v>M</v>
      </c>
      <c r="K220" s="5">
        <f>INDEX(products!$A$1:$G$49,MATCH($D220,products!$A$1:$A$49,0),MATCH(orders!K$1,products!$A$1:$G$1,0))</f>
        <v>1</v>
      </c>
      <c r="L220" s="6">
        <f>INDEX(products!$A$1:$G$49,MATCH($D220,products!$A$1:$A$49,0),MATCH(orders!L$1,products!$A$1:$G$1,0))</f>
        <v>11.25</v>
      </c>
      <c r="M220" s="6">
        <f t="shared" si="9"/>
        <v>56.25</v>
      </c>
      <c r="N220" t="str">
        <f t="shared" si="10"/>
        <v>Arabica</v>
      </c>
      <c r="O220" t="str">
        <f t="shared" si="11"/>
        <v>Medium</v>
      </c>
      <c r="P220" t="str">
        <f>_xlfn.XLOOKUP(OrdersTable[[#This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cm="1">
        <f t="array" ref="G221">IF(_xlfn.XLOOKUP(C221,customers!A220:$A$1001,customers!C220:$C$1001,,0)=0,"",_xlfn.XLOOKUP(C221,customers!A220:$A$1001,customers!C220:$C$1001,,0))</f>
        <v>ccrosier63@xrea.com</v>
      </c>
      <c r="H221" s="2" t="str" cm="1">
        <f t="array" ref="H221">_xlfn.IFNA(_xlfn.XLOOKUP(C221,customers!A220:$A$1001,customers!G220:$G$1001,,0),"United Kingdom")</f>
        <v>United States</v>
      </c>
      <c r="I221" t="str">
        <f>INDEX(products!$A$1:$G$49,MATCH($D221,products!$A$1:$A$49,0),MATCH(orders!I$1,products!$A$1:$G$1,0))</f>
        <v>Rob</v>
      </c>
      <c r="J221" t="str">
        <f>INDEX(products!$A$1:$G$49,MATCH($D221,products!$A$1:$A$49,0),MATCH(orders!J$1,products!$A$1:$G$1,0))</f>
        <v>L</v>
      </c>
      <c r="K221" s="5">
        <f>INDEX(products!$A$1:$G$49,MATCH($D221,products!$A$1:$A$49,0),MATCH(orders!K$1,products!$A$1:$G$1,0))</f>
        <v>0.2</v>
      </c>
      <c r="L221" s="6">
        <f>INDEX(products!$A$1:$G$49,MATCH($D221,products!$A$1:$A$49,0),MATCH(orders!L$1,products!$A$1:$G$1,0))</f>
        <v>3.5849999999999995</v>
      </c>
      <c r="M221" s="6">
        <f t="shared" si="9"/>
        <v>10.754999999999999</v>
      </c>
      <c r="N221" t="str">
        <f t="shared" si="10"/>
        <v>Robusta</v>
      </c>
      <c r="O221" t="str">
        <f t="shared" si="11"/>
        <v>Light</v>
      </c>
      <c r="P221" t="str">
        <f>_xlfn.XLOOKUP(OrdersTable[[#This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cm="1">
        <f t="array" ref="G222">IF(_xlfn.XLOOKUP(C222,customers!A221:$A$1001,customers!C221:$C$1001,,0)=0,"",_xlfn.XLOOKUP(C222,customers!A221:$A$1001,customers!C221:$C$1001,,0))</f>
        <v>ccrosier63@xrea.com</v>
      </c>
      <c r="H222" s="2" t="str" cm="1">
        <f t="array" ref="H222">_xlfn.IFNA(_xlfn.XLOOKUP(C222,customers!A221:$A$1001,customers!G221:$G$1001,,0),"United Kingdom")</f>
        <v>United States</v>
      </c>
      <c r="I222" t="str">
        <f>INDEX(products!$A$1:$G$49,MATCH($D222,products!$A$1:$A$49,0),MATCH(orders!I$1,products!$A$1:$G$1,0))</f>
        <v>Rob</v>
      </c>
      <c r="J222" t="str">
        <f>INDEX(products!$A$1:$G$49,MATCH($D222,products!$A$1:$A$49,0),MATCH(orders!J$1,products!$A$1:$G$1,0))</f>
        <v>M</v>
      </c>
      <c r="K222" s="5">
        <f>INDEX(products!$A$1:$G$49,MATCH($D222,products!$A$1:$A$49,0),MATCH(orders!K$1,products!$A$1:$G$1,0))</f>
        <v>0.2</v>
      </c>
      <c r="L222" s="6">
        <f>INDEX(products!$A$1:$G$49,MATCH($D222,products!$A$1:$A$49,0),MATCH(orders!L$1,products!$A$1:$G$1,0))</f>
        <v>2.9849999999999999</v>
      </c>
      <c r="M222" s="6">
        <f t="shared" si="9"/>
        <v>14.924999999999999</v>
      </c>
      <c r="N222" t="str">
        <f t="shared" si="10"/>
        <v>Robusta</v>
      </c>
      <c r="O222" t="str">
        <f t="shared" si="11"/>
        <v>Medium</v>
      </c>
      <c r="P222" t="str">
        <f>_xlfn.XLOOKUP(OrdersTable[[#This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cm="1">
        <f t="array" ref="G223">IF(_xlfn.XLOOKUP(C223,customers!A222:$A$1001,customers!C222:$C$1001,,0)=0,"",_xlfn.XLOOKUP(C223,customers!A222:$A$1001,customers!C222:$C$1001,,0))</f>
        <v>lrushmer65@europa.eu</v>
      </c>
      <c r="H223" s="2" t="str" cm="1">
        <f t="array" ref="H223">_xlfn.IFNA(_xlfn.XLOOKUP(C223,customers!A222:$A$1001,customers!G222:$G$1001,,0),"United Kingdom")</f>
        <v>United States</v>
      </c>
      <c r="I223" t="str">
        <f>INDEX(products!$A$1:$G$49,MATCH($D223,products!$A$1:$A$49,0),MATCH(orders!I$1,products!$A$1:$G$1,0))</f>
        <v>Ara</v>
      </c>
      <c r="J223" t="str">
        <f>INDEX(products!$A$1:$G$49,MATCH($D223,products!$A$1:$A$49,0),MATCH(orders!J$1,products!$A$1:$G$1,0))</f>
        <v>L</v>
      </c>
      <c r="K223" s="5">
        <f>INDEX(products!$A$1:$G$49,MATCH($D223,products!$A$1:$A$49,0),MATCH(orders!K$1,products!$A$1:$G$1,0))</f>
        <v>1</v>
      </c>
      <c r="L223" s="6">
        <f>INDEX(products!$A$1:$G$49,MATCH($D223,products!$A$1:$A$49,0),MATCH(orders!L$1,products!$A$1:$G$1,0))</f>
        <v>12.95</v>
      </c>
      <c r="M223" s="6">
        <f t="shared" si="9"/>
        <v>77.699999999999989</v>
      </c>
      <c r="N223" t="str">
        <f t="shared" si="10"/>
        <v>Arabica</v>
      </c>
      <c r="O223" t="str">
        <f t="shared" si="11"/>
        <v>Light</v>
      </c>
      <c r="P223" t="str">
        <f>_xlfn.XLOOKUP(OrdersTable[[#This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cm="1">
        <f t="array" ref="H224">_xlfn.IFNA(_xlfn.XLOOKUP(C224,customers!A223:$A$1001,customers!G223:$G$1001,,0),"United Kingdom")</f>
        <v>United States</v>
      </c>
      <c r="I224" t="str">
        <f>INDEX(products!$A$1:$G$49,MATCH($D224,products!$A$1:$A$49,0),MATCH(orders!I$1,products!$A$1:$G$1,0))</f>
        <v>Lib</v>
      </c>
      <c r="J224" t="str">
        <f>INDEX(products!$A$1:$G$49,MATCH($D224,products!$A$1:$A$49,0),MATCH(orders!J$1,products!$A$1:$G$1,0))</f>
        <v>D</v>
      </c>
      <c r="K224" s="5">
        <f>INDEX(products!$A$1:$G$49,MATCH($D224,products!$A$1:$A$49,0),MATCH(orders!K$1,products!$A$1:$G$1,0))</f>
        <v>0.5</v>
      </c>
      <c r="L224" s="6">
        <f>INDEX(products!$A$1:$G$49,MATCH($D224,products!$A$1:$A$49,0),MATCH(orders!L$1,products!$A$1:$G$1,0))</f>
        <v>7.77</v>
      </c>
      <c r="M224" s="6">
        <f t="shared" si="9"/>
        <v>23.31</v>
      </c>
      <c r="N224" t="str">
        <f t="shared" si="10"/>
        <v>Liberica</v>
      </c>
      <c r="O224" t="str">
        <f t="shared" si="11"/>
        <v>Dark</v>
      </c>
      <c r="P224" t="str">
        <f>_xlfn.XLOOKUP(OrdersTable[[#This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cm="1">
        <f t="array" ref="G225">IF(_xlfn.XLOOKUP(C225,customers!A224:$A$1001,customers!C224:$C$1001,,0)=0,"",_xlfn.XLOOKUP(C225,customers!A224:$A$1001,customers!C224:$C$1001,,0))</f>
        <v/>
      </c>
      <c r="H225" s="2" t="str" cm="1">
        <f t="array" ref="H225">_xlfn.IFNA(_xlfn.XLOOKUP(C225,customers!A224:$A$1001,customers!G224:$G$1001,,0),"United Kingdom")</f>
        <v>United States</v>
      </c>
      <c r="I225" t="str">
        <f>INDEX(products!$A$1:$G$49,MATCH($D225,products!$A$1:$A$49,0),MATCH(orders!I$1,products!$A$1:$G$1,0))</f>
        <v>Exc</v>
      </c>
      <c r="J225" t="str">
        <f>INDEX(products!$A$1:$G$49,MATCH($D225,products!$A$1:$A$49,0),MATCH(orders!J$1,products!$A$1:$G$1,0))</f>
        <v>L</v>
      </c>
      <c r="K225" s="5">
        <f>INDEX(products!$A$1:$G$49,MATCH($D225,products!$A$1:$A$49,0),MATCH(orders!K$1,products!$A$1:$G$1,0))</f>
        <v>1</v>
      </c>
      <c r="L225" s="6">
        <f>INDEX(products!$A$1:$G$49,MATCH($D225,products!$A$1:$A$49,0),MATCH(orders!L$1,products!$A$1:$G$1,0))</f>
        <v>14.85</v>
      </c>
      <c r="M225" s="6">
        <f t="shared" si="9"/>
        <v>59.4</v>
      </c>
      <c r="N225" t="str">
        <f t="shared" si="10"/>
        <v>Excelsa</v>
      </c>
      <c r="O225" t="str">
        <f t="shared" si="11"/>
        <v>Light</v>
      </c>
      <c r="P225" t="str">
        <f>_xlfn.XLOOKUP(OrdersTable[[#This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cm="1">
        <f t="array" ref="H226">_xlfn.IFNA(_xlfn.XLOOKUP(C226,customers!A225:$A$1001,customers!G225:$G$1001,,0),"United Kingdom")</f>
        <v>United States</v>
      </c>
      <c r="I226" t="str">
        <f>INDEX(products!$A$1:$G$49,MATCH($D226,products!$A$1:$A$49,0),MATCH(orders!I$1,products!$A$1:$G$1,0))</f>
        <v>Lib</v>
      </c>
      <c r="J226" t="str">
        <f>INDEX(products!$A$1:$G$49,MATCH($D226,products!$A$1:$A$49,0),MATCH(orders!J$1,products!$A$1:$G$1,0))</f>
        <v>D</v>
      </c>
      <c r="K226" s="5">
        <f>INDEX(products!$A$1:$G$49,MATCH($D226,products!$A$1:$A$49,0),MATCH(orders!K$1,products!$A$1:$G$1,0))</f>
        <v>2.5</v>
      </c>
      <c r="L226" s="6">
        <f>INDEX(products!$A$1:$G$49,MATCH($D226,products!$A$1:$A$49,0),MATCH(orders!L$1,products!$A$1:$G$1,0))</f>
        <v>29.784999999999997</v>
      </c>
      <c r="M226" s="6">
        <f t="shared" si="9"/>
        <v>119.13999999999999</v>
      </c>
      <c r="N226" t="str">
        <f t="shared" si="10"/>
        <v>Liberica</v>
      </c>
      <c r="O226" t="str">
        <f t="shared" si="11"/>
        <v>Dark</v>
      </c>
      <c r="P226" t="str">
        <f>_xlfn.XLOOKUP(OrdersTable[[#This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cm="1">
        <f t="array" ref="H227">_xlfn.IFNA(_xlfn.XLOOKUP(C227,customers!A226:$A$1001,customers!G226:$G$1001,,0),"United Kingdom")</f>
        <v>Ireland</v>
      </c>
      <c r="I227" t="str">
        <f>INDEX(products!$A$1:$G$49,MATCH($D227,products!$A$1:$A$49,0),MATCH(orders!I$1,products!$A$1:$G$1,0))</f>
        <v>Rob</v>
      </c>
      <c r="J227" t="str">
        <f>INDEX(products!$A$1:$G$49,MATCH($D227,products!$A$1:$A$49,0),MATCH(orders!J$1,products!$A$1:$G$1,0))</f>
        <v>L</v>
      </c>
      <c r="K227" s="5">
        <f>INDEX(products!$A$1:$G$49,MATCH($D227,products!$A$1:$A$49,0),MATCH(orders!K$1,products!$A$1:$G$1,0))</f>
        <v>0.2</v>
      </c>
      <c r="L227" s="6">
        <f>INDEX(products!$A$1:$G$49,MATCH($D227,products!$A$1:$A$49,0),MATCH(orders!L$1,products!$A$1:$G$1,0))</f>
        <v>3.5849999999999995</v>
      </c>
      <c r="M227" s="6">
        <f t="shared" si="9"/>
        <v>14.339999999999998</v>
      </c>
      <c r="N227" t="str">
        <f t="shared" si="10"/>
        <v>Robusta</v>
      </c>
      <c r="O227" t="str">
        <f t="shared" si="11"/>
        <v>Light</v>
      </c>
      <c r="P227" t="str">
        <f>_xlfn.XLOOKUP(OrdersTable[[#This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cm="1">
        <f t="array" ref="H228">_xlfn.IFNA(_xlfn.XLOOKUP(C228,customers!A227:$A$1001,customers!G227:$G$1001,,0),"United Kingdom")</f>
        <v>United States</v>
      </c>
      <c r="I228" t="str">
        <f>INDEX(products!$A$1:$G$49,MATCH($D228,products!$A$1:$A$49,0),MATCH(orders!I$1,products!$A$1:$G$1,0))</f>
        <v>Ara</v>
      </c>
      <c r="J228" t="str">
        <f>INDEX(products!$A$1:$G$49,MATCH($D228,products!$A$1:$A$49,0),MATCH(orders!J$1,products!$A$1:$G$1,0))</f>
        <v>M</v>
      </c>
      <c r="K228" s="5">
        <f>INDEX(products!$A$1:$G$49,MATCH($D228,products!$A$1:$A$49,0),MATCH(orders!K$1,products!$A$1:$G$1,0))</f>
        <v>2.5</v>
      </c>
      <c r="L228" s="6">
        <f>INDEX(products!$A$1:$G$49,MATCH($D228,products!$A$1:$A$49,0),MATCH(orders!L$1,products!$A$1:$G$1,0))</f>
        <v>25.874999999999996</v>
      </c>
      <c r="M228" s="6">
        <f t="shared" si="9"/>
        <v>129.37499999999997</v>
      </c>
      <c r="N228" t="str">
        <f t="shared" si="10"/>
        <v>Arabica</v>
      </c>
      <c r="O228" t="str">
        <f t="shared" si="11"/>
        <v>Medium</v>
      </c>
      <c r="P228" t="str">
        <f>_xlfn.XLOOKUP(OrdersTable[[#This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cm="1">
        <f t="array" ref="G229">IF(_xlfn.XLOOKUP(C229,customers!A228:$A$1001,customers!C228:$C$1001,,0)=0,"",_xlfn.XLOOKUP(C229,customers!A228:$A$1001,customers!C228:$C$1001,,0))</f>
        <v>nwyvill6b@naver.com</v>
      </c>
      <c r="H229" s="2" t="str" cm="1">
        <f t="array" ref="H229">_xlfn.IFNA(_xlfn.XLOOKUP(C229,customers!A228:$A$1001,customers!G228:$G$1001,,0),"United Kingdom")</f>
        <v>United Kingdom</v>
      </c>
      <c r="I229" t="str">
        <f>INDEX(products!$A$1:$G$49,MATCH($D229,products!$A$1:$A$49,0),MATCH(orders!I$1,products!$A$1:$G$1,0))</f>
        <v>Rob</v>
      </c>
      <c r="J229" t="str">
        <f>INDEX(products!$A$1:$G$49,MATCH($D229,products!$A$1:$A$49,0),MATCH(orders!J$1,products!$A$1:$G$1,0))</f>
        <v>D</v>
      </c>
      <c r="K229" s="5">
        <f>INDEX(products!$A$1:$G$49,MATCH($D229,products!$A$1:$A$49,0),MATCH(orders!K$1,products!$A$1:$G$1,0))</f>
        <v>0.2</v>
      </c>
      <c r="L229" s="6">
        <f>INDEX(products!$A$1:$G$49,MATCH($D229,products!$A$1:$A$49,0),MATCH(orders!L$1,products!$A$1:$G$1,0))</f>
        <v>2.6849999999999996</v>
      </c>
      <c r="M229" s="6">
        <f t="shared" si="9"/>
        <v>16.11</v>
      </c>
      <c r="N229" t="str">
        <f t="shared" si="10"/>
        <v>Robusta</v>
      </c>
      <c r="O229" t="str">
        <f t="shared" si="11"/>
        <v>Dark</v>
      </c>
      <c r="P229" t="str">
        <f>_xlfn.XLOOKUP(OrdersTable[[#This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cm="1">
        <f t="array" ref="H230">_xlfn.IFNA(_xlfn.XLOOKUP(C230,customers!A229:$A$1001,customers!G229:$G$1001,,0),"United Kingdom")</f>
        <v>United States</v>
      </c>
      <c r="I230" t="str">
        <f>INDEX(products!$A$1:$G$49,MATCH($D230,products!$A$1:$A$49,0),MATCH(orders!I$1,products!$A$1:$G$1,0))</f>
        <v>Rob</v>
      </c>
      <c r="J230" t="str">
        <f>INDEX(products!$A$1:$G$49,MATCH($D230,products!$A$1:$A$49,0),MATCH(orders!J$1,products!$A$1:$G$1,0))</f>
        <v>L</v>
      </c>
      <c r="K230" s="5">
        <f>INDEX(products!$A$1:$G$49,MATCH($D230,products!$A$1:$A$49,0),MATCH(orders!K$1,products!$A$1:$G$1,0))</f>
        <v>0.2</v>
      </c>
      <c r="L230" s="6">
        <f>INDEX(products!$A$1:$G$49,MATCH($D230,products!$A$1:$A$49,0),MATCH(orders!L$1,products!$A$1:$G$1,0))</f>
        <v>3.5849999999999995</v>
      </c>
      <c r="M230" s="6">
        <f t="shared" si="9"/>
        <v>17.924999999999997</v>
      </c>
      <c r="N230" t="str">
        <f t="shared" si="10"/>
        <v>Robusta</v>
      </c>
      <c r="O230" t="str">
        <f t="shared" si="11"/>
        <v>Light</v>
      </c>
      <c r="P230" t="str">
        <f>_xlfn.XLOOKUP(OrdersTable[[#This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cm="1">
        <f t="array" ref="H231">_xlfn.IFNA(_xlfn.XLOOKUP(C231,customers!A230:$A$1001,customers!G230:$G$1001,,0),"United Kingdom")</f>
        <v>United States</v>
      </c>
      <c r="I231" t="str">
        <f>INDEX(products!$A$1:$G$49,MATCH($D231,products!$A$1:$A$49,0),MATCH(orders!I$1,products!$A$1:$G$1,0))</f>
        <v>Lib</v>
      </c>
      <c r="J231" t="str">
        <f>INDEX(products!$A$1:$G$49,MATCH($D231,products!$A$1:$A$49,0),MATCH(orders!J$1,products!$A$1:$G$1,0))</f>
        <v>M</v>
      </c>
      <c r="K231" s="5">
        <f>INDEX(products!$A$1:$G$49,MATCH($D231,products!$A$1:$A$49,0),MATCH(orders!K$1,products!$A$1:$G$1,0))</f>
        <v>0.2</v>
      </c>
      <c r="L231" s="6">
        <f>INDEX(products!$A$1:$G$49,MATCH($D231,products!$A$1:$A$49,0),MATCH(orders!L$1,products!$A$1:$G$1,0))</f>
        <v>4.3650000000000002</v>
      </c>
      <c r="M231" s="6">
        <f t="shared" si="9"/>
        <v>8.73</v>
      </c>
      <c r="N231" t="str">
        <f t="shared" si="10"/>
        <v>Liberica</v>
      </c>
      <c r="O231" t="str">
        <f t="shared" si="11"/>
        <v>Medium</v>
      </c>
      <c r="P231" t="str">
        <f>_xlfn.XLOOKUP(OrdersTable[[#This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cm="1">
        <f t="array" ref="H232">_xlfn.IFNA(_xlfn.XLOOKUP(C232,customers!A231:$A$1001,customers!G231:$G$1001,,0),"United Kingdom")</f>
        <v>United States</v>
      </c>
      <c r="I232" t="str">
        <f>INDEX(products!$A$1:$G$49,MATCH($D232,products!$A$1:$A$49,0),MATCH(orders!I$1,products!$A$1:$G$1,0))</f>
        <v>Ara</v>
      </c>
      <c r="J232" t="str">
        <f>INDEX(products!$A$1:$G$49,MATCH($D232,products!$A$1:$A$49,0),MATCH(orders!J$1,products!$A$1:$G$1,0))</f>
        <v>M</v>
      </c>
      <c r="K232" s="5">
        <f>INDEX(products!$A$1:$G$49,MATCH($D232,products!$A$1:$A$49,0),MATCH(orders!K$1,products!$A$1:$G$1,0))</f>
        <v>2.5</v>
      </c>
      <c r="L232" s="6">
        <f>INDEX(products!$A$1:$G$49,MATCH($D232,products!$A$1:$A$49,0),MATCH(orders!L$1,products!$A$1:$G$1,0))</f>
        <v>25.874999999999996</v>
      </c>
      <c r="M232" s="6">
        <f t="shared" si="9"/>
        <v>51.749999999999993</v>
      </c>
      <c r="N232" t="str">
        <f t="shared" si="10"/>
        <v>Arabica</v>
      </c>
      <c r="O232" t="str">
        <f t="shared" si="11"/>
        <v>Medium</v>
      </c>
      <c r="P232" t="str">
        <f>_xlfn.XLOOKUP(OrdersTable[[#This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cm="1">
        <f t="array" ref="G233">IF(_xlfn.XLOOKUP(C233,customers!A232:$A$1001,customers!C232:$C$1001,,0)=0,"",_xlfn.XLOOKUP(C233,customers!A232:$A$1001,customers!C232:$C$1001,,0))</f>
        <v/>
      </c>
      <c r="H233" s="2" t="str" cm="1">
        <f t="array" ref="H233">_xlfn.IFNA(_xlfn.XLOOKUP(C233,customers!A232:$A$1001,customers!G232:$G$1001,,0),"United Kingdom")</f>
        <v>United States</v>
      </c>
      <c r="I233" t="str">
        <f>INDEX(products!$A$1:$G$49,MATCH($D233,products!$A$1:$A$49,0),MATCH(orders!I$1,products!$A$1:$G$1,0))</f>
        <v>Lib</v>
      </c>
      <c r="J233" t="str">
        <f>INDEX(products!$A$1:$G$49,MATCH($D233,products!$A$1:$A$49,0),MATCH(orders!J$1,products!$A$1:$G$1,0))</f>
        <v>M</v>
      </c>
      <c r="K233" s="5">
        <f>INDEX(products!$A$1:$G$49,MATCH($D233,products!$A$1:$A$49,0),MATCH(orders!K$1,products!$A$1:$G$1,0))</f>
        <v>0.2</v>
      </c>
      <c r="L233" s="6">
        <f>INDEX(products!$A$1:$G$49,MATCH($D233,products!$A$1:$A$49,0),MATCH(orders!L$1,products!$A$1:$G$1,0))</f>
        <v>4.3650000000000002</v>
      </c>
      <c r="M233" s="6">
        <f t="shared" si="9"/>
        <v>8.73</v>
      </c>
      <c r="N233" t="str">
        <f t="shared" si="10"/>
        <v>Liberica</v>
      </c>
      <c r="O233" t="str">
        <f t="shared" si="11"/>
        <v>Medium</v>
      </c>
      <c r="P233" t="str">
        <f>_xlfn.XLOOKUP(OrdersTable[[#This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cm="1">
        <f t="array" ref="H234">_xlfn.IFNA(_xlfn.XLOOKUP(C234,customers!A233:$A$1001,customers!G233:$G$1001,,0),"United Kingdom")</f>
        <v>United Kingdom</v>
      </c>
      <c r="I234" t="str">
        <f>INDEX(products!$A$1:$G$49,MATCH($D234,products!$A$1:$A$49,0),MATCH(orders!I$1,products!$A$1:$G$1,0))</f>
        <v>Lib</v>
      </c>
      <c r="J234" t="str">
        <f>INDEX(products!$A$1:$G$49,MATCH($D234,products!$A$1:$A$49,0),MATCH(orders!J$1,products!$A$1:$G$1,0))</f>
        <v>L</v>
      </c>
      <c r="K234" s="5">
        <f>INDEX(products!$A$1:$G$49,MATCH($D234,products!$A$1:$A$49,0),MATCH(orders!K$1,products!$A$1:$G$1,0))</f>
        <v>0.2</v>
      </c>
      <c r="L234" s="6">
        <f>INDEX(products!$A$1:$G$49,MATCH($D234,products!$A$1:$A$49,0),MATCH(orders!L$1,products!$A$1:$G$1,0))</f>
        <v>4.7549999999999999</v>
      </c>
      <c r="M234" s="6">
        <f t="shared" si="9"/>
        <v>23.774999999999999</v>
      </c>
      <c r="N234" t="str">
        <f t="shared" si="10"/>
        <v>Liberica</v>
      </c>
      <c r="O234" t="str">
        <f t="shared" si="11"/>
        <v>Light</v>
      </c>
      <c r="P234" t="str">
        <f>_xlfn.XLOOKUP(OrdersTable[[#This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cm="1">
        <f t="array" ref="H235">_xlfn.IFNA(_xlfn.XLOOKUP(C235,customers!A234:$A$1001,customers!G234:$G$1001,,0),"United Kingdom")</f>
        <v>United States</v>
      </c>
      <c r="I235" t="str">
        <f>INDEX(products!$A$1:$G$49,MATCH($D235,products!$A$1:$A$49,0),MATCH(orders!I$1,products!$A$1:$G$1,0))</f>
        <v>Exc</v>
      </c>
      <c r="J235" t="str">
        <f>INDEX(products!$A$1:$G$49,MATCH($D235,products!$A$1:$A$49,0),MATCH(orders!J$1,products!$A$1:$G$1,0))</f>
        <v>M</v>
      </c>
      <c r="K235" s="5">
        <f>INDEX(products!$A$1:$G$49,MATCH($D235,products!$A$1:$A$49,0),MATCH(orders!K$1,products!$A$1:$G$1,0))</f>
        <v>0.2</v>
      </c>
      <c r="L235" s="6">
        <f>INDEX(products!$A$1:$G$49,MATCH($D235,products!$A$1:$A$49,0),MATCH(orders!L$1,products!$A$1:$G$1,0))</f>
        <v>4.125</v>
      </c>
      <c r="M235" s="6">
        <f t="shared" si="9"/>
        <v>20.625</v>
      </c>
      <c r="N235" t="str">
        <f t="shared" si="10"/>
        <v>Excelsa</v>
      </c>
      <c r="O235" t="str">
        <f t="shared" si="11"/>
        <v>Medium</v>
      </c>
      <c r="P235" t="str">
        <f>_xlfn.XLOOKUP(OrdersTable[[#This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cm="1">
        <f t="array" ref="G236">IF(_xlfn.XLOOKUP(C236,customers!A235:$A$1001,customers!C235:$C$1001,,0)=0,"",_xlfn.XLOOKUP(C236,customers!A235:$A$1001,customers!C235:$C$1001,,0))</f>
        <v>tsutty6i@google.es</v>
      </c>
      <c r="H236" s="2" t="str" cm="1">
        <f t="array" ref="H236">_xlfn.IFNA(_xlfn.XLOOKUP(C236,customers!A235:$A$1001,customers!G235:$G$1001,,0),"United Kingdom")</f>
        <v>United States</v>
      </c>
      <c r="I236" t="str">
        <f>INDEX(products!$A$1:$G$49,MATCH($D236,products!$A$1:$A$49,0),MATCH(orders!I$1,products!$A$1:$G$1,0))</f>
        <v>Lib</v>
      </c>
      <c r="J236" t="str">
        <f>INDEX(products!$A$1:$G$49,MATCH($D236,products!$A$1:$A$49,0),MATCH(orders!J$1,products!$A$1:$G$1,0))</f>
        <v>L</v>
      </c>
      <c r="K236" s="5">
        <f>INDEX(products!$A$1:$G$49,MATCH($D236,products!$A$1:$A$49,0),MATCH(orders!K$1,products!$A$1:$G$1,0))</f>
        <v>2.5</v>
      </c>
      <c r="L236" s="6">
        <f>INDEX(products!$A$1:$G$49,MATCH($D236,products!$A$1:$A$49,0),MATCH(orders!L$1,products!$A$1:$G$1,0))</f>
        <v>36.454999999999998</v>
      </c>
      <c r="M236" s="6">
        <f t="shared" si="9"/>
        <v>36.454999999999998</v>
      </c>
      <c r="N236" t="str">
        <f t="shared" si="10"/>
        <v>Liberica</v>
      </c>
      <c r="O236" t="str">
        <f t="shared" si="11"/>
        <v>Light</v>
      </c>
      <c r="P236" t="str">
        <f>_xlfn.XLOOKUP(OrdersTable[[#This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cm="1">
        <f t="array" ref="G237">IF(_xlfn.XLOOKUP(C237,customers!A236:$A$1001,customers!C236:$C$1001,,0)=0,"",_xlfn.XLOOKUP(C237,customers!A236:$A$1001,customers!C236:$C$1001,,0))</f>
        <v/>
      </c>
      <c r="H237" s="2" t="str" cm="1">
        <f t="array" ref="H237">_xlfn.IFNA(_xlfn.XLOOKUP(C237,customers!A236:$A$1001,customers!G236:$G$1001,,0),"United Kingdom")</f>
        <v>Ireland</v>
      </c>
      <c r="I237" t="str">
        <f>INDEX(products!$A$1:$G$49,MATCH($D237,products!$A$1:$A$49,0),MATCH(orders!I$1,products!$A$1:$G$1,0))</f>
        <v>Lib</v>
      </c>
      <c r="J237" t="str">
        <f>INDEX(products!$A$1:$G$49,MATCH($D237,products!$A$1:$A$49,0),MATCH(orders!J$1,products!$A$1:$G$1,0))</f>
        <v>L</v>
      </c>
      <c r="K237" s="5">
        <f>INDEX(products!$A$1:$G$49,MATCH($D237,products!$A$1:$A$49,0),MATCH(orders!K$1,products!$A$1:$G$1,0))</f>
        <v>2.5</v>
      </c>
      <c r="L237" s="6">
        <f>INDEX(products!$A$1:$G$49,MATCH($D237,products!$A$1:$A$49,0),MATCH(orders!L$1,products!$A$1:$G$1,0))</f>
        <v>36.454999999999998</v>
      </c>
      <c r="M237" s="6">
        <f t="shared" si="9"/>
        <v>182.27499999999998</v>
      </c>
      <c r="N237" t="str">
        <f t="shared" si="10"/>
        <v>Liberica</v>
      </c>
      <c r="O237" t="str">
        <f t="shared" si="11"/>
        <v>Light</v>
      </c>
      <c r="P237" t="str">
        <f>_xlfn.XLOOKUP(OrdersTable[[#This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cm="1">
        <f t="array" ref="H238">_xlfn.IFNA(_xlfn.XLOOKUP(C238,customers!A237:$A$1001,customers!G237:$G$1001,,0),"United Kingdom")</f>
        <v>Ireland</v>
      </c>
      <c r="I238" t="str">
        <f>INDEX(products!$A$1:$G$49,MATCH($D238,products!$A$1:$A$49,0),MATCH(orders!I$1,products!$A$1:$G$1,0))</f>
        <v>Lib</v>
      </c>
      <c r="J238" t="str">
        <f>INDEX(products!$A$1:$G$49,MATCH($D238,products!$A$1:$A$49,0),MATCH(orders!J$1,products!$A$1:$G$1,0))</f>
        <v>D</v>
      </c>
      <c r="K238" s="5">
        <f>INDEX(products!$A$1:$G$49,MATCH($D238,products!$A$1:$A$49,0),MATCH(orders!K$1,products!$A$1:$G$1,0))</f>
        <v>2.5</v>
      </c>
      <c r="L238" s="6">
        <f>INDEX(products!$A$1:$G$49,MATCH($D238,products!$A$1:$A$49,0),MATCH(orders!L$1,products!$A$1:$G$1,0))</f>
        <v>29.784999999999997</v>
      </c>
      <c r="M238" s="6">
        <f t="shared" si="9"/>
        <v>89.35499999999999</v>
      </c>
      <c r="N238" t="str">
        <f t="shared" si="10"/>
        <v>Liberica</v>
      </c>
      <c r="O238" t="str">
        <f t="shared" si="11"/>
        <v>Dark</v>
      </c>
      <c r="P238" t="str">
        <f>_xlfn.XLOOKUP(OrdersTable[[#This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cm="1">
        <f t="array" ref="G239">IF(_xlfn.XLOOKUP(C239,customers!A238:$A$1001,customers!C238:$C$1001,,0)=0,"",_xlfn.XLOOKUP(C239,customers!A238:$A$1001,customers!C238:$C$1001,,0))</f>
        <v/>
      </c>
      <c r="H239" s="2" t="str" cm="1">
        <f t="array" ref="H239">_xlfn.IFNA(_xlfn.XLOOKUP(C239,customers!A238:$A$1001,customers!G238:$G$1001,,0),"United Kingdom")</f>
        <v>United States</v>
      </c>
      <c r="I239" t="str">
        <f>INDEX(products!$A$1:$G$49,MATCH($D239,products!$A$1:$A$49,0),MATCH(orders!I$1,products!$A$1:$G$1,0))</f>
        <v>Rob</v>
      </c>
      <c r="J239" t="str">
        <f>INDEX(products!$A$1:$G$49,MATCH($D239,products!$A$1:$A$49,0),MATCH(orders!J$1,products!$A$1:$G$1,0))</f>
        <v>L</v>
      </c>
      <c r="K239" s="5">
        <f>INDEX(products!$A$1:$G$49,MATCH($D239,products!$A$1:$A$49,0),MATCH(orders!K$1,products!$A$1:$G$1,0))</f>
        <v>0.2</v>
      </c>
      <c r="L239" s="6">
        <f>INDEX(products!$A$1:$G$49,MATCH($D239,products!$A$1:$A$49,0),MATCH(orders!L$1,products!$A$1:$G$1,0))</f>
        <v>3.5849999999999995</v>
      </c>
      <c r="M239" s="6">
        <f t="shared" si="9"/>
        <v>3.5849999999999995</v>
      </c>
      <c r="N239" t="str">
        <f t="shared" si="10"/>
        <v>Robusta</v>
      </c>
      <c r="O239" t="str">
        <f t="shared" si="11"/>
        <v>Light</v>
      </c>
      <c r="P239" t="str">
        <f>_xlfn.XLOOKUP(OrdersTable[[#This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cm="1">
        <f t="array" ref="H240">_xlfn.IFNA(_xlfn.XLOOKUP(C240,customers!A239:$A$1001,customers!G239:$G$1001,,0),"United Kingdom")</f>
        <v>United States</v>
      </c>
      <c r="I240" t="str">
        <f>INDEX(products!$A$1:$G$49,MATCH($D240,products!$A$1:$A$49,0),MATCH(orders!I$1,products!$A$1:$G$1,0))</f>
        <v>Rob</v>
      </c>
      <c r="J240" t="str">
        <f>INDEX(products!$A$1:$G$49,MATCH($D240,products!$A$1:$A$49,0),MATCH(orders!J$1,products!$A$1:$G$1,0))</f>
        <v>M</v>
      </c>
      <c r="K240" s="5">
        <f>INDEX(products!$A$1:$G$49,MATCH($D240,products!$A$1:$A$49,0),MATCH(orders!K$1,products!$A$1:$G$1,0))</f>
        <v>2.5</v>
      </c>
      <c r="L240" s="6">
        <f>INDEX(products!$A$1:$G$49,MATCH($D240,products!$A$1:$A$49,0),MATCH(orders!L$1,products!$A$1:$G$1,0))</f>
        <v>22.884999999999998</v>
      </c>
      <c r="M240" s="6">
        <f t="shared" si="9"/>
        <v>45.769999999999996</v>
      </c>
      <c r="N240" t="str">
        <f t="shared" si="10"/>
        <v>Robusta</v>
      </c>
      <c r="O240" t="str">
        <f t="shared" si="11"/>
        <v>Medium</v>
      </c>
      <c r="P240" t="str">
        <f>_xlfn.XLOOKUP(OrdersTable[[#This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cm="1">
        <f t="array" ref="G241">IF(_xlfn.XLOOKUP(C241,customers!A240:$A$1001,customers!C240:$C$1001,,0)=0,"",_xlfn.XLOOKUP(C241,customers!A240:$A$1001,customers!C240:$C$1001,,0))</f>
        <v>dmagowan6n@fc2.com</v>
      </c>
      <c r="H241" s="2" t="str" cm="1">
        <f t="array" ref="H241">_xlfn.IFNA(_xlfn.XLOOKUP(C241,customers!A240:$A$1001,customers!G240:$G$1001,,0),"United Kingdom")</f>
        <v>United States</v>
      </c>
      <c r="I241" t="str">
        <f>INDEX(products!$A$1:$G$49,MATCH($D241,products!$A$1:$A$49,0),MATCH(orders!I$1,products!$A$1:$G$1,0))</f>
        <v>Exc</v>
      </c>
      <c r="J241" t="str">
        <f>INDEX(products!$A$1:$G$49,MATCH($D241,products!$A$1:$A$49,0),MATCH(orders!J$1,products!$A$1:$G$1,0))</f>
        <v>L</v>
      </c>
      <c r="K241" s="5">
        <f>INDEX(products!$A$1:$G$49,MATCH($D241,products!$A$1:$A$49,0),MATCH(orders!K$1,products!$A$1:$G$1,0))</f>
        <v>1</v>
      </c>
      <c r="L241" s="6">
        <f>INDEX(products!$A$1:$G$49,MATCH($D241,products!$A$1:$A$49,0),MATCH(orders!L$1,products!$A$1:$G$1,0))</f>
        <v>14.85</v>
      </c>
      <c r="M241" s="6">
        <f t="shared" si="9"/>
        <v>59.4</v>
      </c>
      <c r="N241" t="str">
        <f t="shared" si="10"/>
        <v>Excelsa</v>
      </c>
      <c r="O241" t="str">
        <f t="shared" si="11"/>
        <v>Light</v>
      </c>
      <c r="P241" t="str">
        <f>_xlfn.XLOOKUP(OrdersTable[[#This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cm="1">
        <f t="array" ref="G242">IF(_xlfn.XLOOKUP(C242,customers!A241:$A$1001,customers!C241:$C$1001,,0)=0,"",_xlfn.XLOOKUP(C242,customers!A241:$A$1001,customers!C241:$C$1001,,0))</f>
        <v/>
      </c>
      <c r="H242" s="2" t="str" cm="1">
        <f t="array" ref="H242">_xlfn.IFNA(_xlfn.XLOOKUP(C242,customers!A241:$A$1001,customers!G241:$G$1001,,0),"United Kingdom")</f>
        <v>United States</v>
      </c>
      <c r="I242" t="str">
        <f>INDEX(products!$A$1:$G$49,MATCH($D242,products!$A$1:$A$49,0),MATCH(orders!I$1,products!$A$1:$G$1,0))</f>
        <v>Ara</v>
      </c>
      <c r="J242" t="str">
        <f>INDEX(products!$A$1:$G$49,MATCH($D242,products!$A$1:$A$49,0),MATCH(orders!J$1,products!$A$1:$G$1,0))</f>
        <v>M</v>
      </c>
      <c r="K242" s="5">
        <f>INDEX(products!$A$1:$G$49,MATCH($D242,products!$A$1:$A$49,0),MATCH(orders!K$1,products!$A$1:$G$1,0))</f>
        <v>2.5</v>
      </c>
      <c r="L242" s="6">
        <f>INDEX(products!$A$1:$G$49,MATCH($D242,products!$A$1:$A$49,0),MATCH(orders!L$1,products!$A$1:$G$1,0))</f>
        <v>25.874999999999996</v>
      </c>
      <c r="M242" s="6">
        <f t="shared" si="9"/>
        <v>155.24999999999997</v>
      </c>
      <c r="N242" t="str">
        <f t="shared" si="10"/>
        <v>Arabica</v>
      </c>
      <c r="O242" t="str">
        <f t="shared" si="11"/>
        <v>Medium</v>
      </c>
      <c r="P242" t="str">
        <f>_xlfn.XLOOKUP(OrdersTable[[#This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cm="1">
        <f t="array" ref="G243">IF(_xlfn.XLOOKUP(C243,customers!A242:$A$1001,customers!C242:$C$1001,,0)=0,"",_xlfn.XLOOKUP(C243,customers!A242:$A$1001,customers!C242:$C$1001,,0))</f>
        <v/>
      </c>
      <c r="H243" s="2" t="str" cm="1">
        <f t="array" ref="H243">_xlfn.IFNA(_xlfn.XLOOKUP(C243,customers!A242:$A$1001,customers!G242:$G$1001,,0),"United Kingdom")</f>
        <v>United States</v>
      </c>
      <c r="I243" t="str">
        <f>INDEX(products!$A$1:$G$49,MATCH($D243,products!$A$1:$A$49,0),MATCH(orders!I$1,products!$A$1:$G$1,0))</f>
        <v>Rob</v>
      </c>
      <c r="J243" t="str">
        <f>INDEX(products!$A$1:$G$49,MATCH($D243,products!$A$1:$A$49,0),MATCH(orders!J$1,products!$A$1:$G$1,0))</f>
        <v>M</v>
      </c>
      <c r="K243" s="5">
        <f>INDEX(products!$A$1:$G$49,MATCH($D243,products!$A$1:$A$49,0),MATCH(orders!K$1,products!$A$1:$G$1,0))</f>
        <v>2.5</v>
      </c>
      <c r="L243" s="6">
        <f>INDEX(products!$A$1:$G$49,MATCH($D243,products!$A$1:$A$49,0),MATCH(orders!L$1,products!$A$1:$G$1,0))</f>
        <v>22.884999999999998</v>
      </c>
      <c r="M243" s="6">
        <f t="shared" si="9"/>
        <v>45.769999999999996</v>
      </c>
      <c r="N243" t="str">
        <f t="shared" si="10"/>
        <v>Robusta</v>
      </c>
      <c r="O243" t="str">
        <f t="shared" si="11"/>
        <v>Medium</v>
      </c>
      <c r="P243" t="str">
        <f>_xlfn.XLOOKUP(OrdersTable[[#This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cm="1">
        <f t="array" ref="H244">_xlfn.IFNA(_xlfn.XLOOKUP(C244,customers!A243:$A$1001,customers!G243:$G$1001,,0),"United Kingdom")</f>
        <v>United States</v>
      </c>
      <c r="I244" t="str">
        <f>INDEX(products!$A$1:$G$49,MATCH($D244,products!$A$1:$A$49,0),MATCH(orders!I$1,products!$A$1:$G$1,0))</f>
        <v>Exc</v>
      </c>
      <c r="J244" t="str">
        <f>INDEX(products!$A$1:$G$49,MATCH($D244,products!$A$1:$A$49,0),MATCH(orders!J$1,products!$A$1:$G$1,0))</f>
        <v>D</v>
      </c>
      <c r="K244" s="5">
        <f>INDEX(products!$A$1:$G$49,MATCH($D244,products!$A$1:$A$49,0),MATCH(orders!K$1,products!$A$1:$G$1,0))</f>
        <v>1</v>
      </c>
      <c r="L244" s="6">
        <f>INDEX(products!$A$1:$G$49,MATCH($D244,products!$A$1:$A$49,0),MATCH(orders!L$1,products!$A$1:$G$1,0))</f>
        <v>12.15</v>
      </c>
      <c r="M244" s="6">
        <f t="shared" si="9"/>
        <v>36.450000000000003</v>
      </c>
      <c r="N244" t="str">
        <f t="shared" si="10"/>
        <v>Excelsa</v>
      </c>
      <c r="O244" t="str">
        <f t="shared" si="11"/>
        <v>Dark</v>
      </c>
      <c r="P244" t="str">
        <f>_xlfn.XLOOKUP(OrdersTable[[#This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cm="1">
        <f t="array" ref="H245">_xlfn.IFNA(_xlfn.XLOOKUP(C245,customers!A244:$A$1001,customers!G244:$G$1001,,0),"United Kingdom")</f>
        <v>United States</v>
      </c>
      <c r="I245" t="str">
        <f>INDEX(products!$A$1:$G$49,MATCH($D245,products!$A$1:$A$49,0),MATCH(orders!I$1,products!$A$1:$G$1,0))</f>
        <v>Exc</v>
      </c>
      <c r="J245" t="str">
        <f>INDEX(products!$A$1:$G$49,MATCH($D245,products!$A$1:$A$49,0),MATCH(orders!J$1,products!$A$1:$G$1,0))</f>
        <v>D</v>
      </c>
      <c r="K245" s="5">
        <f>INDEX(products!$A$1:$G$49,MATCH($D245,products!$A$1:$A$49,0),MATCH(orders!K$1,products!$A$1:$G$1,0))</f>
        <v>0.5</v>
      </c>
      <c r="L245" s="6">
        <f>INDEX(products!$A$1:$G$49,MATCH($D245,products!$A$1:$A$49,0),MATCH(orders!L$1,products!$A$1:$G$1,0))</f>
        <v>7.29</v>
      </c>
      <c r="M245" s="6">
        <f t="shared" si="9"/>
        <v>29.16</v>
      </c>
      <c r="N245" t="str">
        <f t="shared" si="10"/>
        <v>Excelsa</v>
      </c>
      <c r="O245" t="str">
        <f t="shared" si="11"/>
        <v>Dark</v>
      </c>
      <c r="P245" t="str">
        <f>_xlfn.XLOOKUP(OrdersTable[[#This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cm="1">
        <f t="array" ref="G246">IF(_xlfn.XLOOKUP(C246,customers!A245:$A$1001,customers!C245:$C$1001,,0)=0,"",_xlfn.XLOOKUP(C246,customers!A245:$A$1001,customers!C245:$C$1001,,0))</f>
        <v>eyurkov6s@hud.gov</v>
      </c>
      <c r="H246" s="2" t="str" cm="1">
        <f t="array" ref="H246">_xlfn.IFNA(_xlfn.XLOOKUP(C246,customers!A245:$A$1001,customers!G245:$G$1001,,0),"United Kingdom")</f>
        <v>United States</v>
      </c>
      <c r="I246" t="str">
        <f>INDEX(products!$A$1:$G$49,MATCH($D246,products!$A$1:$A$49,0),MATCH(orders!I$1,products!$A$1:$G$1,0))</f>
        <v>Lib</v>
      </c>
      <c r="J246" t="str">
        <f>INDEX(products!$A$1:$G$49,MATCH($D246,products!$A$1:$A$49,0),MATCH(orders!J$1,products!$A$1:$G$1,0))</f>
        <v>M</v>
      </c>
      <c r="K246" s="5">
        <f>INDEX(products!$A$1:$G$49,MATCH($D246,products!$A$1:$A$49,0),MATCH(orders!K$1,products!$A$1:$G$1,0))</f>
        <v>2.5</v>
      </c>
      <c r="L246" s="6">
        <f>INDEX(products!$A$1:$G$49,MATCH($D246,products!$A$1:$A$49,0),MATCH(orders!L$1,products!$A$1:$G$1,0))</f>
        <v>33.464999999999996</v>
      </c>
      <c r="M246" s="6">
        <f t="shared" si="9"/>
        <v>133.85999999999999</v>
      </c>
      <c r="N246" t="str">
        <f t="shared" si="10"/>
        <v>Liberica</v>
      </c>
      <c r="O246" t="str">
        <f t="shared" si="11"/>
        <v>Medium</v>
      </c>
      <c r="P246" t="str">
        <f>_xlfn.XLOOKUP(OrdersTable[[#This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cm="1">
        <f t="array" ref="G247">IF(_xlfn.XLOOKUP(C247,customers!A246:$A$1001,customers!C246:$C$1001,,0)=0,"",_xlfn.XLOOKUP(C247,customers!A246:$A$1001,customers!C246:$C$1001,,0))</f>
        <v>lmallan6t@state.gov</v>
      </c>
      <c r="H247" s="2" t="str" cm="1">
        <f t="array" ref="H247">_xlfn.IFNA(_xlfn.XLOOKUP(C247,customers!A246:$A$1001,customers!G246:$G$1001,,0),"United Kingdom")</f>
        <v>United States</v>
      </c>
      <c r="I247" t="str">
        <f>INDEX(products!$A$1:$G$49,MATCH($D247,products!$A$1:$A$49,0),MATCH(orders!I$1,products!$A$1:$G$1,0))</f>
        <v>Lib</v>
      </c>
      <c r="J247" t="str">
        <f>INDEX(products!$A$1:$G$49,MATCH($D247,products!$A$1:$A$49,0),MATCH(orders!J$1,products!$A$1:$G$1,0))</f>
        <v>L</v>
      </c>
      <c r="K247" s="5">
        <f>INDEX(products!$A$1:$G$49,MATCH($D247,products!$A$1:$A$49,0),MATCH(orders!K$1,products!$A$1:$G$1,0))</f>
        <v>0.2</v>
      </c>
      <c r="L247" s="6">
        <f>INDEX(products!$A$1:$G$49,MATCH($D247,products!$A$1:$A$49,0),MATCH(orders!L$1,products!$A$1:$G$1,0))</f>
        <v>4.7549999999999999</v>
      </c>
      <c r="M247" s="6">
        <f t="shared" si="9"/>
        <v>23.774999999999999</v>
      </c>
      <c r="N247" t="str">
        <f t="shared" si="10"/>
        <v>Liberica</v>
      </c>
      <c r="O247" t="str">
        <f t="shared" si="11"/>
        <v>Light</v>
      </c>
      <c r="P247" t="str">
        <f>_xlfn.XLOOKUP(OrdersTable[[#This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cm="1">
        <f t="array" ref="H248">_xlfn.IFNA(_xlfn.XLOOKUP(C248,customers!A247:$A$1001,customers!G247:$G$1001,,0),"United Kingdom")</f>
        <v>United Kingdom</v>
      </c>
      <c r="I248" t="str">
        <f>INDEX(products!$A$1:$G$49,MATCH($D248,products!$A$1:$A$49,0),MATCH(orders!I$1,products!$A$1:$G$1,0))</f>
        <v>Lib</v>
      </c>
      <c r="J248" t="str">
        <f>INDEX(products!$A$1:$G$49,MATCH($D248,products!$A$1:$A$49,0),MATCH(orders!J$1,products!$A$1:$G$1,0))</f>
        <v>D</v>
      </c>
      <c r="K248" s="5">
        <f>INDEX(products!$A$1:$G$49,MATCH($D248,products!$A$1:$A$49,0),MATCH(orders!K$1,products!$A$1:$G$1,0))</f>
        <v>1</v>
      </c>
      <c r="L248" s="6">
        <f>INDEX(products!$A$1:$G$49,MATCH($D248,products!$A$1:$A$49,0),MATCH(orders!L$1,products!$A$1:$G$1,0))</f>
        <v>12.95</v>
      </c>
      <c r="M248" s="6">
        <f t="shared" si="9"/>
        <v>38.849999999999994</v>
      </c>
      <c r="N248" t="str">
        <f t="shared" si="10"/>
        <v>Liberica</v>
      </c>
      <c r="O248" t="str">
        <f t="shared" si="11"/>
        <v>Dark</v>
      </c>
      <c r="P248" t="str">
        <f>_xlfn.XLOOKUP(OrdersTable[[#This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cm="1">
        <f t="array" ref="G249">IF(_xlfn.XLOOKUP(C249,customers!A248:$A$1001,customers!C248:$C$1001,,0)=0,"",_xlfn.XLOOKUP(C249,customers!A248:$A$1001,customers!C248:$C$1001,,0))</f>
        <v/>
      </c>
      <c r="H249" s="2" t="str" cm="1">
        <f t="array" ref="H249">_xlfn.IFNA(_xlfn.XLOOKUP(C249,customers!A248:$A$1001,customers!G248:$G$1001,,0),"United Kingdom")</f>
        <v>Ireland</v>
      </c>
      <c r="I249" t="str">
        <f>INDEX(products!$A$1:$G$49,MATCH($D249,products!$A$1:$A$49,0),MATCH(orders!I$1,products!$A$1:$G$1,0))</f>
        <v>Rob</v>
      </c>
      <c r="J249" t="str">
        <f>INDEX(products!$A$1:$G$49,MATCH($D249,products!$A$1:$A$49,0),MATCH(orders!J$1,products!$A$1:$G$1,0))</f>
        <v>L</v>
      </c>
      <c r="K249" s="5">
        <f>INDEX(products!$A$1:$G$49,MATCH($D249,products!$A$1:$A$49,0),MATCH(orders!K$1,products!$A$1:$G$1,0))</f>
        <v>0.2</v>
      </c>
      <c r="L249" s="6">
        <f>INDEX(products!$A$1:$G$49,MATCH($D249,products!$A$1:$A$49,0),MATCH(orders!L$1,products!$A$1:$G$1,0))</f>
        <v>3.5849999999999995</v>
      </c>
      <c r="M249" s="6">
        <f t="shared" si="9"/>
        <v>21.509999999999998</v>
      </c>
      <c r="N249" t="str">
        <f t="shared" si="10"/>
        <v>Robusta</v>
      </c>
      <c r="O249" t="str">
        <f t="shared" si="11"/>
        <v>Light</v>
      </c>
      <c r="P249" t="str">
        <f>_xlfn.XLOOKUP(OrdersTable[[#This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cm="1">
        <f t="array" ref="H250">_xlfn.IFNA(_xlfn.XLOOKUP(C250,customers!A249:$A$1001,customers!G249:$G$1001,,0),"United Kingdom")</f>
        <v>United States</v>
      </c>
      <c r="I250" t="str">
        <f>INDEX(products!$A$1:$G$49,MATCH($D250,products!$A$1:$A$49,0),MATCH(orders!I$1,products!$A$1:$G$1,0))</f>
        <v>Ara</v>
      </c>
      <c r="J250" t="str">
        <f>INDEX(products!$A$1:$G$49,MATCH($D250,products!$A$1:$A$49,0),MATCH(orders!J$1,products!$A$1:$G$1,0))</f>
        <v>D</v>
      </c>
      <c r="K250" s="5">
        <f>INDEX(products!$A$1:$G$49,MATCH($D250,products!$A$1:$A$49,0),MATCH(orders!K$1,products!$A$1:$G$1,0))</f>
        <v>1</v>
      </c>
      <c r="L250" s="6">
        <f>INDEX(products!$A$1:$G$49,MATCH($D250,products!$A$1:$A$49,0),MATCH(orders!L$1,products!$A$1:$G$1,0))</f>
        <v>9.9499999999999993</v>
      </c>
      <c r="M250" s="6">
        <f t="shared" si="9"/>
        <v>9.9499999999999993</v>
      </c>
      <c r="N250" t="str">
        <f t="shared" si="10"/>
        <v>Arabica</v>
      </c>
      <c r="O250" t="str">
        <f t="shared" si="11"/>
        <v>Dark</v>
      </c>
      <c r="P250" t="str">
        <f>_xlfn.XLOOKUP(OrdersTable[[#This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cm="1">
        <f t="array" ref="H251">_xlfn.IFNA(_xlfn.XLOOKUP(C251,customers!A250:$A$1001,customers!G250:$G$1001,,0),"United Kingdom")</f>
        <v>United States</v>
      </c>
      <c r="I251" t="str">
        <f>INDEX(products!$A$1:$G$49,MATCH($D251,products!$A$1:$A$49,0),MATCH(orders!I$1,products!$A$1:$G$1,0))</f>
        <v>Lib</v>
      </c>
      <c r="J251" t="str">
        <f>INDEX(products!$A$1:$G$49,MATCH($D251,products!$A$1:$A$49,0),MATCH(orders!J$1,products!$A$1:$G$1,0))</f>
        <v>L</v>
      </c>
      <c r="K251" s="5">
        <f>INDEX(products!$A$1:$G$49,MATCH($D251,products!$A$1:$A$49,0),MATCH(orders!K$1,products!$A$1:$G$1,0))</f>
        <v>1</v>
      </c>
      <c r="L251" s="6">
        <f>INDEX(products!$A$1:$G$49,MATCH($D251,products!$A$1:$A$49,0),MATCH(orders!L$1,products!$A$1:$G$1,0))</f>
        <v>15.85</v>
      </c>
      <c r="M251" s="6">
        <f t="shared" si="9"/>
        <v>15.85</v>
      </c>
      <c r="N251" t="str">
        <f t="shared" si="10"/>
        <v>Liberica</v>
      </c>
      <c r="O251" t="str">
        <f t="shared" si="11"/>
        <v>Light</v>
      </c>
      <c r="P251" t="str">
        <f>_xlfn.XLOOKUP(OrdersTable[[#This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cm="1">
        <f t="array" ref="H252">_xlfn.IFNA(_xlfn.XLOOKUP(C252,customers!A251:$A$1001,customers!G251:$G$1001,,0),"United Kingdom")</f>
        <v>United States</v>
      </c>
      <c r="I252" t="str">
        <f>INDEX(products!$A$1:$G$49,MATCH($D252,products!$A$1:$A$49,0),MATCH(orders!I$1,products!$A$1:$G$1,0))</f>
        <v>Rob</v>
      </c>
      <c r="J252" t="str">
        <f>INDEX(products!$A$1:$G$49,MATCH($D252,products!$A$1:$A$49,0),MATCH(orders!J$1,products!$A$1:$G$1,0))</f>
        <v>M</v>
      </c>
      <c r="K252" s="5">
        <f>INDEX(products!$A$1:$G$49,MATCH($D252,products!$A$1:$A$49,0),MATCH(orders!K$1,products!$A$1:$G$1,0))</f>
        <v>0.2</v>
      </c>
      <c r="L252" s="6">
        <f>INDEX(products!$A$1:$G$49,MATCH($D252,products!$A$1:$A$49,0),MATCH(orders!L$1,products!$A$1:$G$1,0))</f>
        <v>2.9849999999999999</v>
      </c>
      <c r="M252" s="6">
        <f t="shared" si="9"/>
        <v>2.9849999999999999</v>
      </c>
      <c r="N252" t="str">
        <f t="shared" si="10"/>
        <v>Robusta</v>
      </c>
      <c r="O252" t="str">
        <f t="shared" si="11"/>
        <v>Medium</v>
      </c>
      <c r="P252" t="str">
        <f>_xlfn.XLOOKUP(OrdersTable[[#This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cm="1">
        <f t="array" ref="H253">_xlfn.IFNA(_xlfn.XLOOKUP(C253,customers!A252:$A$1001,customers!G252:$G$1001,,0),"United Kingdom")</f>
        <v>United States</v>
      </c>
      <c r="I253" t="str">
        <f>INDEX(products!$A$1:$G$49,MATCH($D253,products!$A$1:$A$49,0),MATCH(orders!I$1,products!$A$1:$G$1,0))</f>
        <v>Exc</v>
      </c>
      <c r="J253" t="str">
        <f>INDEX(products!$A$1:$G$49,MATCH($D253,products!$A$1:$A$49,0),MATCH(orders!J$1,products!$A$1:$G$1,0))</f>
        <v>M</v>
      </c>
      <c r="K253" s="5">
        <f>INDEX(products!$A$1:$G$49,MATCH($D253,products!$A$1:$A$49,0),MATCH(orders!K$1,products!$A$1:$G$1,0))</f>
        <v>1</v>
      </c>
      <c r="L253" s="6">
        <f>INDEX(products!$A$1:$G$49,MATCH($D253,products!$A$1:$A$49,0),MATCH(orders!L$1,products!$A$1:$G$1,0))</f>
        <v>13.75</v>
      </c>
      <c r="M253" s="6">
        <f t="shared" si="9"/>
        <v>68.75</v>
      </c>
      <c r="N253" t="str">
        <f t="shared" si="10"/>
        <v>Excelsa</v>
      </c>
      <c r="O253" t="str">
        <f t="shared" si="11"/>
        <v>Medium</v>
      </c>
      <c r="P253" t="str">
        <f>_xlfn.XLOOKUP(OrdersTable[[#This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cm="1">
        <f t="array" ref="G254">IF(_xlfn.XLOOKUP(C254,customers!A253:$A$1001,customers!C253:$C$1001,,0)=0,"",_xlfn.XLOOKUP(C254,customers!A253:$A$1001,customers!C253:$C$1001,,0))</f>
        <v/>
      </c>
      <c r="H254" s="2" t="str" cm="1">
        <f t="array" ref="H254">_xlfn.IFNA(_xlfn.XLOOKUP(C254,customers!A253:$A$1001,customers!G253:$G$1001,,0),"United Kingdom")</f>
        <v>United States</v>
      </c>
      <c r="I254" t="str">
        <f>INDEX(products!$A$1:$G$49,MATCH($D254,products!$A$1:$A$49,0),MATCH(orders!I$1,products!$A$1:$G$1,0))</f>
        <v>Ara</v>
      </c>
      <c r="J254" t="str">
        <f>INDEX(products!$A$1:$G$49,MATCH($D254,products!$A$1:$A$49,0),MATCH(orders!J$1,products!$A$1:$G$1,0))</f>
        <v>D</v>
      </c>
      <c r="K254" s="5">
        <f>INDEX(products!$A$1:$G$49,MATCH($D254,products!$A$1:$A$49,0),MATCH(orders!K$1,products!$A$1:$G$1,0))</f>
        <v>1</v>
      </c>
      <c r="L254" s="6">
        <f>INDEX(products!$A$1:$G$49,MATCH($D254,products!$A$1:$A$49,0),MATCH(orders!L$1,products!$A$1:$G$1,0))</f>
        <v>9.9499999999999993</v>
      </c>
      <c r="M254" s="6">
        <f t="shared" si="9"/>
        <v>29.849999999999998</v>
      </c>
      <c r="N254" t="str">
        <f t="shared" si="10"/>
        <v>Arabica</v>
      </c>
      <c r="O254" t="str">
        <f t="shared" si="11"/>
        <v>Dark</v>
      </c>
      <c r="P254" t="str">
        <f>_xlfn.XLOOKUP(OrdersTable[[#This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cm="1">
        <f t="array" ref="G255">IF(_xlfn.XLOOKUP(C255,customers!A254:$A$1001,customers!C254:$C$1001,,0)=0,"",_xlfn.XLOOKUP(C255,customers!A254:$A$1001,customers!C254:$C$1001,,0))</f>
        <v>lkernan71@wsj.com</v>
      </c>
      <c r="H255" s="2" t="str" cm="1">
        <f t="array" ref="H255">_xlfn.IFNA(_xlfn.XLOOKUP(C255,customers!A254:$A$1001,customers!G254:$G$1001,,0),"United Kingdom")</f>
        <v>United States</v>
      </c>
      <c r="I255" t="str">
        <f>INDEX(products!$A$1:$G$49,MATCH($D255,products!$A$1:$A$49,0),MATCH(orders!I$1,products!$A$1:$G$1,0))</f>
        <v>Lib</v>
      </c>
      <c r="J255" t="str">
        <f>INDEX(products!$A$1:$G$49,MATCH($D255,products!$A$1:$A$49,0),MATCH(orders!J$1,products!$A$1:$G$1,0))</f>
        <v>M</v>
      </c>
      <c r="K255" s="5">
        <f>INDEX(products!$A$1:$G$49,MATCH($D255,products!$A$1:$A$49,0),MATCH(orders!K$1,products!$A$1:$G$1,0))</f>
        <v>1</v>
      </c>
      <c r="L255" s="6">
        <f>INDEX(products!$A$1:$G$49,MATCH($D255,products!$A$1:$A$49,0),MATCH(orders!L$1,products!$A$1:$G$1,0))</f>
        <v>14.55</v>
      </c>
      <c r="M255" s="6">
        <f t="shared" si="9"/>
        <v>58.2</v>
      </c>
      <c r="N255" t="str">
        <f t="shared" si="10"/>
        <v>Liberica</v>
      </c>
      <c r="O255" t="str">
        <f t="shared" si="11"/>
        <v>Medium</v>
      </c>
      <c r="P255" t="str">
        <f>_xlfn.XLOOKUP(OrdersTable[[#This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cm="1">
        <f t="array" ref="H256">_xlfn.IFNA(_xlfn.XLOOKUP(C256,customers!A255:$A$1001,customers!G255:$G$1001,,0),"United Kingdom")</f>
        <v>United Kingdom</v>
      </c>
      <c r="I256" t="str">
        <f>INDEX(products!$A$1:$G$49,MATCH($D256,products!$A$1:$A$49,0),MATCH(orders!I$1,products!$A$1:$G$1,0))</f>
        <v>Rob</v>
      </c>
      <c r="J256" t="str">
        <f>INDEX(products!$A$1:$G$49,MATCH($D256,products!$A$1:$A$49,0),MATCH(orders!J$1,products!$A$1:$G$1,0))</f>
        <v>L</v>
      </c>
      <c r="K256" s="5">
        <f>INDEX(products!$A$1:$G$49,MATCH($D256,products!$A$1:$A$49,0),MATCH(orders!K$1,products!$A$1:$G$1,0))</f>
        <v>0.5</v>
      </c>
      <c r="L256" s="6">
        <f>INDEX(products!$A$1:$G$49,MATCH($D256,products!$A$1:$A$49,0),MATCH(orders!L$1,products!$A$1:$G$1,0))</f>
        <v>7.169999999999999</v>
      </c>
      <c r="M256" s="6">
        <f t="shared" si="9"/>
        <v>28.679999999999996</v>
      </c>
      <c r="N256" t="str">
        <f t="shared" si="10"/>
        <v>Robusta</v>
      </c>
      <c r="O256" t="str">
        <f t="shared" si="11"/>
        <v>Light</v>
      </c>
      <c r="P256" t="str">
        <f>_xlfn.XLOOKUP(OrdersTable[[#This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cm="1">
        <f t="array" ref="H257">_xlfn.IFNA(_xlfn.XLOOKUP(C257,customers!A256:$A$1001,customers!G256:$G$1001,,0),"United Kingdom")</f>
        <v>United States</v>
      </c>
      <c r="I257" t="str">
        <f>INDEX(products!$A$1:$G$49,MATCH($D257,products!$A$1:$A$49,0),MATCH(orders!I$1,products!$A$1:$G$1,0))</f>
        <v>Rob</v>
      </c>
      <c r="J257" t="str">
        <f>INDEX(products!$A$1:$G$49,MATCH($D257,products!$A$1:$A$49,0),MATCH(orders!J$1,products!$A$1:$G$1,0))</f>
        <v>L</v>
      </c>
      <c r="K257" s="5">
        <f>INDEX(products!$A$1:$G$49,MATCH($D257,products!$A$1:$A$49,0),MATCH(orders!K$1,products!$A$1:$G$1,0))</f>
        <v>0.5</v>
      </c>
      <c r="L257" s="6">
        <f>INDEX(products!$A$1:$G$49,MATCH($D257,products!$A$1:$A$49,0),MATCH(orders!L$1,products!$A$1:$G$1,0))</f>
        <v>7.169999999999999</v>
      </c>
      <c r="M257" s="6">
        <f t="shared" si="9"/>
        <v>21.509999999999998</v>
      </c>
      <c r="N257" t="str">
        <f t="shared" si="10"/>
        <v>Robusta</v>
      </c>
      <c r="O257" t="str">
        <f t="shared" si="11"/>
        <v>Light</v>
      </c>
      <c r="P257" t="str">
        <f>_xlfn.XLOOKUP(OrdersTable[[#This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cm="1">
        <f t="array" ref="H258">_xlfn.IFNA(_xlfn.XLOOKUP(C258,customers!A257:$A$1001,customers!G257:$G$1001,,0),"United Kingdom")</f>
        <v>United States</v>
      </c>
      <c r="I258" t="str">
        <f>INDEX(products!$A$1:$G$49,MATCH($D258,products!$A$1:$A$49,0),MATCH(orders!I$1,products!$A$1:$G$1,0))</f>
        <v>Lib</v>
      </c>
      <c r="J258" t="str">
        <f>INDEX(products!$A$1:$G$49,MATCH($D258,products!$A$1:$A$49,0),MATCH(orders!J$1,products!$A$1:$G$1,0))</f>
        <v>M</v>
      </c>
      <c r="K258" s="5">
        <f>INDEX(products!$A$1:$G$49,MATCH($D258,products!$A$1:$A$49,0),MATCH(orders!K$1,products!$A$1:$G$1,0))</f>
        <v>0.5</v>
      </c>
      <c r="L258" s="6">
        <f>INDEX(products!$A$1:$G$49,MATCH($D258,products!$A$1:$A$49,0),MATCH(orders!L$1,products!$A$1:$G$1,0))</f>
        <v>8.73</v>
      </c>
      <c r="M258" s="6">
        <f t="shared" ref="M258:M321" si="12">E258*L258</f>
        <v>17.46</v>
      </c>
      <c r="N258" t="str">
        <f t="shared" ref="N258:N321" si="13">IF(I258="Rob","Robusta",IF(I258="Exc","Excelsa",IF(I258="Ara","Arabica",IF(I258="Lib","Liberica"))))</f>
        <v>Liberica</v>
      </c>
      <c r="O258" t="str">
        <f t="shared" ref="O258:O321" si="14">IF(J258="M","Medium",IF(J258="L","Light",IF(J258="D","Dark")))</f>
        <v>Medium</v>
      </c>
      <c r="P258" t="str">
        <f>_xlfn.XLOOKUP(OrdersTable[[#This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cm="1">
        <f t="array" ref="H259">_xlfn.IFNA(_xlfn.XLOOKUP(C259,customers!A258:$A$1001,customers!G258:$G$1001,,0),"United Kingdom")</f>
        <v>United States</v>
      </c>
      <c r="I259" t="str">
        <f>INDEX(products!$A$1:$G$49,MATCH($D259,products!$A$1:$A$49,0),MATCH(orders!I$1,products!$A$1:$G$1,0))</f>
        <v>Exc</v>
      </c>
      <c r="J259" t="str">
        <f>INDEX(products!$A$1:$G$49,MATCH($D259,products!$A$1:$A$49,0),MATCH(orders!J$1,products!$A$1:$G$1,0))</f>
        <v>D</v>
      </c>
      <c r="K259" s="5">
        <f>INDEX(products!$A$1:$G$49,MATCH($D259,products!$A$1:$A$49,0),MATCH(orders!K$1,products!$A$1:$G$1,0))</f>
        <v>2.5</v>
      </c>
      <c r="L259" s="6">
        <f>INDEX(products!$A$1:$G$49,MATCH($D259,products!$A$1:$A$49,0),MATCH(orders!L$1,products!$A$1:$G$1,0))</f>
        <v>27.945</v>
      </c>
      <c r="M259" s="6">
        <f t="shared" si="12"/>
        <v>27.945</v>
      </c>
      <c r="N259" t="str">
        <f t="shared" si="13"/>
        <v>Excelsa</v>
      </c>
      <c r="O259" t="str">
        <f t="shared" si="14"/>
        <v>Dark</v>
      </c>
      <c r="P259" t="str">
        <f>_xlfn.XLOOKUP(OrdersTable[[#This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cm="1">
        <f t="array" ref="H260">_xlfn.IFNA(_xlfn.XLOOKUP(C260,customers!A259:$A$1001,customers!G259:$G$1001,,0),"United Kingdom")</f>
        <v>United States</v>
      </c>
      <c r="I260" t="str">
        <f>INDEX(products!$A$1:$G$49,MATCH($D260,products!$A$1:$A$49,0),MATCH(orders!I$1,products!$A$1:$G$1,0))</f>
        <v>Exc</v>
      </c>
      <c r="J260" t="str">
        <f>INDEX(products!$A$1:$G$49,MATCH($D260,products!$A$1:$A$49,0),MATCH(orders!J$1,products!$A$1:$G$1,0))</f>
        <v>D</v>
      </c>
      <c r="K260" s="5">
        <f>INDEX(products!$A$1:$G$49,MATCH($D260,products!$A$1:$A$49,0),MATCH(orders!K$1,products!$A$1:$G$1,0))</f>
        <v>2.5</v>
      </c>
      <c r="L260" s="6">
        <f>INDEX(products!$A$1:$G$49,MATCH($D260,products!$A$1:$A$49,0),MATCH(orders!L$1,products!$A$1:$G$1,0))</f>
        <v>27.945</v>
      </c>
      <c r="M260" s="6">
        <f t="shared" si="12"/>
        <v>139.72499999999999</v>
      </c>
      <c r="N260" t="str">
        <f t="shared" si="13"/>
        <v>Excelsa</v>
      </c>
      <c r="O260" t="str">
        <f t="shared" si="14"/>
        <v>Dark</v>
      </c>
      <c r="P260" t="str">
        <f>_xlfn.XLOOKUP(OrdersTable[[#This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cm="1">
        <f t="array" ref="G261">IF(_xlfn.XLOOKUP(C261,customers!A260:$A$1001,customers!C260:$C$1001,,0)=0,"",_xlfn.XLOOKUP(C261,customers!A260:$A$1001,customers!C260:$C$1001,,0))</f>
        <v>ihay77@lulu.com</v>
      </c>
      <c r="H261" s="2" t="str" cm="1">
        <f t="array" ref="H261">_xlfn.IFNA(_xlfn.XLOOKUP(C261,customers!A260:$A$1001,customers!G260:$G$1001,,0),"United Kingdom")</f>
        <v>United Kingdom</v>
      </c>
      <c r="I261" t="str">
        <f>INDEX(products!$A$1:$G$49,MATCH($D261,products!$A$1:$A$49,0),MATCH(orders!I$1,products!$A$1:$G$1,0))</f>
        <v>Rob</v>
      </c>
      <c r="J261" t="str">
        <f>INDEX(products!$A$1:$G$49,MATCH($D261,products!$A$1:$A$49,0),MATCH(orders!J$1,products!$A$1:$G$1,0))</f>
        <v>M</v>
      </c>
      <c r="K261" s="5">
        <f>INDEX(products!$A$1:$G$49,MATCH($D261,products!$A$1:$A$49,0),MATCH(orders!K$1,products!$A$1:$G$1,0))</f>
        <v>0.2</v>
      </c>
      <c r="L261" s="6">
        <f>INDEX(products!$A$1:$G$49,MATCH($D261,products!$A$1:$A$49,0),MATCH(orders!L$1,products!$A$1:$G$1,0))</f>
        <v>2.9849999999999999</v>
      </c>
      <c r="M261" s="6">
        <f t="shared" si="12"/>
        <v>5.97</v>
      </c>
      <c r="N261" t="str">
        <f t="shared" si="13"/>
        <v>Robusta</v>
      </c>
      <c r="O261" t="str">
        <f t="shared" si="14"/>
        <v>Medium</v>
      </c>
      <c r="P261" t="str">
        <f>_xlfn.XLOOKUP(OrdersTable[[#This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cm="1">
        <f t="array" ref="H262">_xlfn.IFNA(_xlfn.XLOOKUP(C262,customers!A261:$A$1001,customers!G261:$G$1001,,0),"United Kingdom")</f>
        <v>United States</v>
      </c>
      <c r="I262" t="str">
        <f>INDEX(products!$A$1:$G$49,MATCH($D262,products!$A$1:$A$49,0),MATCH(orders!I$1,products!$A$1:$G$1,0))</f>
        <v>Rob</v>
      </c>
      <c r="J262" t="str">
        <f>INDEX(products!$A$1:$G$49,MATCH($D262,products!$A$1:$A$49,0),MATCH(orders!J$1,products!$A$1:$G$1,0))</f>
        <v>L</v>
      </c>
      <c r="K262" s="5">
        <f>INDEX(products!$A$1:$G$49,MATCH($D262,products!$A$1:$A$49,0),MATCH(orders!K$1,products!$A$1:$G$1,0))</f>
        <v>2.5</v>
      </c>
      <c r="L262" s="6">
        <f>INDEX(products!$A$1:$G$49,MATCH($D262,products!$A$1:$A$49,0),MATCH(orders!L$1,products!$A$1:$G$1,0))</f>
        <v>27.484999999999996</v>
      </c>
      <c r="M262" s="6">
        <f t="shared" si="12"/>
        <v>27.484999999999996</v>
      </c>
      <c r="N262" t="str">
        <f t="shared" si="13"/>
        <v>Robusta</v>
      </c>
      <c r="O262" t="str">
        <f t="shared" si="14"/>
        <v>Light</v>
      </c>
      <c r="P262" t="str">
        <f>_xlfn.XLOOKUP(OrdersTable[[#This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cm="1">
        <f t="array" ref="G263">IF(_xlfn.XLOOKUP(C263,customers!A262:$A$1001,customers!C262:$C$1001,,0)=0,"",_xlfn.XLOOKUP(C263,customers!A262:$A$1001,customers!C262:$C$1001,,0))</f>
        <v>mcanty79@jigsy.com</v>
      </c>
      <c r="H263" s="2" t="str" cm="1">
        <f t="array" ref="H263">_xlfn.IFNA(_xlfn.XLOOKUP(C263,customers!A262:$A$1001,customers!G262:$G$1001,,0),"United Kingdom")</f>
        <v>United States</v>
      </c>
      <c r="I263" t="str">
        <f>INDEX(products!$A$1:$G$49,MATCH($D263,products!$A$1:$A$49,0),MATCH(orders!I$1,products!$A$1:$G$1,0))</f>
        <v>Rob</v>
      </c>
      <c r="J263" t="str">
        <f>INDEX(products!$A$1:$G$49,MATCH($D263,products!$A$1:$A$49,0),MATCH(orders!J$1,products!$A$1:$G$1,0))</f>
        <v>L</v>
      </c>
      <c r="K263" s="5">
        <f>INDEX(products!$A$1:$G$49,MATCH($D263,products!$A$1:$A$49,0),MATCH(orders!K$1,products!$A$1:$G$1,0))</f>
        <v>1</v>
      </c>
      <c r="L263" s="6">
        <f>INDEX(products!$A$1:$G$49,MATCH($D263,products!$A$1:$A$49,0),MATCH(orders!L$1,products!$A$1:$G$1,0))</f>
        <v>11.95</v>
      </c>
      <c r="M263" s="6">
        <f t="shared" si="12"/>
        <v>59.75</v>
      </c>
      <c r="N263" t="str">
        <f t="shared" si="13"/>
        <v>Robusta</v>
      </c>
      <c r="O263" t="str">
        <f t="shared" si="14"/>
        <v>Light</v>
      </c>
      <c r="P263" t="str">
        <f>_xlfn.XLOOKUP(OrdersTable[[#This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cm="1">
        <f t="array" ref="G264">IF(_xlfn.XLOOKUP(C264,customers!A263:$A$1001,customers!C263:$C$1001,,0)=0,"",_xlfn.XLOOKUP(C264,customers!A263:$A$1001,customers!C263:$C$1001,,0))</f>
        <v>jkopke7a@auda.org.au</v>
      </c>
      <c r="H264" s="2" t="str" cm="1">
        <f t="array" ref="H264">_xlfn.IFNA(_xlfn.XLOOKUP(C264,customers!A263:$A$1001,customers!G263:$G$1001,,0),"United Kingdom")</f>
        <v>United States</v>
      </c>
      <c r="I264" t="str">
        <f>INDEX(products!$A$1:$G$49,MATCH($D264,products!$A$1:$A$49,0),MATCH(orders!I$1,products!$A$1:$G$1,0))</f>
        <v>Exc</v>
      </c>
      <c r="J264" t="str">
        <f>INDEX(products!$A$1:$G$49,MATCH($D264,products!$A$1:$A$49,0),MATCH(orders!J$1,products!$A$1:$G$1,0))</f>
        <v>M</v>
      </c>
      <c r="K264" s="5">
        <f>INDEX(products!$A$1:$G$49,MATCH($D264,products!$A$1:$A$49,0),MATCH(orders!K$1,products!$A$1:$G$1,0))</f>
        <v>1</v>
      </c>
      <c r="L264" s="6">
        <f>INDEX(products!$A$1:$G$49,MATCH($D264,products!$A$1:$A$49,0),MATCH(orders!L$1,products!$A$1:$G$1,0))</f>
        <v>13.75</v>
      </c>
      <c r="M264" s="6">
        <f t="shared" si="12"/>
        <v>41.25</v>
      </c>
      <c r="N264" t="str">
        <f t="shared" si="13"/>
        <v>Excelsa</v>
      </c>
      <c r="O264" t="str">
        <f t="shared" si="14"/>
        <v>Medium</v>
      </c>
      <c r="P264" t="str">
        <f>_xlfn.XLOOKUP(OrdersTable[[#This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cm="1">
        <f t="array" ref="G265">IF(_xlfn.XLOOKUP(C265,customers!A264:$A$1001,customers!C264:$C$1001,,0)=0,"",_xlfn.XLOOKUP(C265,customers!A264:$A$1001,customers!C264:$C$1001,,0))</f>
        <v/>
      </c>
      <c r="H265" s="2" t="str" cm="1">
        <f t="array" ref="H265">_xlfn.IFNA(_xlfn.XLOOKUP(C265,customers!A264:$A$1001,customers!G264:$G$1001,,0),"United Kingdom")</f>
        <v>United States</v>
      </c>
      <c r="I265" t="str">
        <f>INDEX(products!$A$1:$G$49,MATCH($D265,products!$A$1:$A$49,0),MATCH(orders!I$1,products!$A$1:$G$1,0))</f>
        <v>Lib</v>
      </c>
      <c r="J265" t="str">
        <f>INDEX(products!$A$1:$G$49,MATCH($D265,products!$A$1:$A$49,0),MATCH(orders!J$1,products!$A$1:$G$1,0))</f>
        <v>M</v>
      </c>
      <c r="K265" s="5">
        <f>INDEX(products!$A$1:$G$49,MATCH($D265,products!$A$1:$A$49,0),MATCH(orders!K$1,products!$A$1:$G$1,0))</f>
        <v>2.5</v>
      </c>
      <c r="L265" s="6">
        <f>INDEX(products!$A$1:$G$49,MATCH($D265,products!$A$1:$A$49,0),MATCH(orders!L$1,products!$A$1:$G$1,0))</f>
        <v>33.464999999999996</v>
      </c>
      <c r="M265" s="6">
        <f t="shared" si="12"/>
        <v>133.85999999999999</v>
      </c>
      <c r="N265" t="str">
        <f t="shared" si="13"/>
        <v>Liberica</v>
      </c>
      <c r="O265" t="str">
        <f t="shared" si="14"/>
        <v>Medium</v>
      </c>
      <c r="P265" t="str">
        <f>_xlfn.XLOOKUP(OrdersTable[[#This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cm="1">
        <f t="array" ref="G266">IF(_xlfn.XLOOKUP(C266,customers!A265:$A$1001,customers!C265:$C$1001,,0)=0,"",_xlfn.XLOOKUP(C266,customers!A265:$A$1001,customers!C265:$C$1001,,0))</f>
        <v/>
      </c>
      <c r="H266" s="2" t="str" cm="1">
        <f t="array" ref="H266">_xlfn.IFNA(_xlfn.XLOOKUP(C266,customers!A265:$A$1001,customers!G265:$G$1001,,0),"United Kingdom")</f>
        <v>Ireland</v>
      </c>
      <c r="I266" t="str">
        <f>INDEX(products!$A$1:$G$49,MATCH($D266,products!$A$1:$A$49,0),MATCH(orders!I$1,products!$A$1:$G$1,0))</f>
        <v>Rob</v>
      </c>
      <c r="J266" t="str">
        <f>INDEX(products!$A$1:$G$49,MATCH($D266,products!$A$1:$A$49,0),MATCH(orders!J$1,products!$A$1:$G$1,0))</f>
        <v>L</v>
      </c>
      <c r="K266" s="5">
        <f>INDEX(products!$A$1:$G$49,MATCH($D266,products!$A$1:$A$49,0),MATCH(orders!K$1,products!$A$1:$G$1,0))</f>
        <v>1</v>
      </c>
      <c r="L266" s="6">
        <f>INDEX(products!$A$1:$G$49,MATCH($D266,products!$A$1:$A$49,0),MATCH(orders!L$1,products!$A$1:$G$1,0))</f>
        <v>11.95</v>
      </c>
      <c r="M266" s="6">
        <f t="shared" si="12"/>
        <v>59.75</v>
      </c>
      <c r="N266" t="str">
        <f t="shared" si="13"/>
        <v>Robusta</v>
      </c>
      <c r="O266" t="str">
        <f t="shared" si="14"/>
        <v>Light</v>
      </c>
      <c r="P266" t="str">
        <f>_xlfn.XLOOKUP(OrdersTable[[#This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cm="1">
        <f t="array" ref="H267">_xlfn.IFNA(_xlfn.XLOOKUP(C267,customers!A266:$A$1001,customers!G266:$G$1001,,0),"United Kingdom")</f>
        <v>United States</v>
      </c>
      <c r="I267" t="str">
        <f>INDEX(products!$A$1:$G$49,MATCH($D267,products!$A$1:$A$49,0),MATCH(orders!I$1,products!$A$1:$G$1,0))</f>
        <v>Ara</v>
      </c>
      <c r="J267" t="str">
        <f>INDEX(products!$A$1:$G$49,MATCH($D267,products!$A$1:$A$49,0),MATCH(orders!J$1,products!$A$1:$G$1,0))</f>
        <v>D</v>
      </c>
      <c r="K267" s="5">
        <f>INDEX(products!$A$1:$G$49,MATCH($D267,products!$A$1:$A$49,0),MATCH(orders!K$1,products!$A$1:$G$1,0))</f>
        <v>0.5</v>
      </c>
      <c r="L267" s="6">
        <f>INDEX(products!$A$1:$G$49,MATCH($D267,products!$A$1:$A$49,0),MATCH(orders!L$1,products!$A$1:$G$1,0))</f>
        <v>5.97</v>
      </c>
      <c r="M267" s="6">
        <f t="shared" si="12"/>
        <v>5.97</v>
      </c>
      <c r="N267" t="str">
        <f t="shared" si="13"/>
        <v>Arabica</v>
      </c>
      <c r="O267" t="str">
        <f t="shared" si="14"/>
        <v>Dark</v>
      </c>
      <c r="P267" t="str">
        <f>_xlfn.XLOOKUP(OrdersTable[[#This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cm="1">
        <f t="array" ref="H268">_xlfn.IFNA(_xlfn.XLOOKUP(C268,customers!A267:$A$1001,customers!G267:$G$1001,,0),"United Kingdom")</f>
        <v>United Kingdom</v>
      </c>
      <c r="I268" t="str">
        <f>INDEX(products!$A$1:$G$49,MATCH($D268,products!$A$1:$A$49,0),MATCH(orders!I$1,products!$A$1:$G$1,0))</f>
        <v>Exc</v>
      </c>
      <c r="J268" t="str">
        <f>INDEX(products!$A$1:$G$49,MATCH($D268,products!$A$1:$A$49,0),MATCH(orders!J$1,products!$A$1:$G$1,0))</f>
        <v>D</v>
      </c>
      <c r="K268" s="5">
        <f>INDEX(products!$A$1:$G$49,MATCH($D268,products!$A$1:$A$49,0),MATCH(orders!K$1,products!$A$1:$G$1,0))</f>
        <v>1</v>
      </c>
      <c r="L268" s="6">
        <f>INDEX(products!$A$1:$G$49,MATCH($D268,products!$A$1:$A$49,0),MATCH(orders!L$1,products!$A$1:$G$1,0))</f>
        <v>12.15</v>
      </c>
      <c r="M268" s="6">
        <f t="shared" si="12"/>
        <v>24.3</v>
      </c>
      <c r="N268" t="str">
        <f t="shared" si="13"/>
        <v>Excelsa</v>
      </c>
      <c r="O268" t="str">
        <f t="shared" si="14"/>
        <v>Dark</v>
      </c>
      <c r="P268" t="str">
        <f>_xlfn.XLOOKUP(OrdersTable[[#This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cm="1">
        <f t="array" ref="H269">_xlfn.IFNA(_xlfn.XLOOKUP(C269,customers!A268:$A$1001,customers!G268:$G$1001,,0),"United Kingdom")</f>
        <v>United States</v>
      </c>
      <c r="I269" t="str">
        <f>INDEX(products!$A$1:$G$49,MATCH($D269,products!$A$1:$A$49,0),MATCH(orders!I$1,products!$A$1:$G$1,0))</f>
        <v>Exc</v>
      </c>
      <c r="J269" t="str">
        <f>INDEX(products!$A$1:$G$49,MATCH($D269,products!$A$1:$A$49,0),MATCH(orders!J$1,products!$A$1:$G$1,0))</f>
        <v>D</v>
      </c>
      <c r="K269" s="5">
        <f>INDEX(products!$A$1:$G$49,MATCH($D269,products!$A$1:$A$49,0),MATCH(orders!K$1,products!$A$1:$G$1,0))</f>
        <v>0.2</v>
      </c>
      <c r="L269" s="6">
        <f>INDEX(products!$A$1:$G$49,MATCH($D269,products!$A$1:$A$49,0),MATCH(orders!L$1,products!$A$1:$G$1,0))</f>
        <v>3.645</v>
      </c>
      <c r="M269" s="6">
        <f t="shared" si="12"/>
        <v>21.87</v>
      </c>
      <c r="N269" t="str">
        <f t="shared" si="13"/>
        <v>Excelsa</v>
      </c>
      <c r="O269" t="str">
        <f t="shared" si="14"/>
        <v>Dark</v>
      </c>
      <c r="P269" t="str">
        <f>_xlfn.XLOOKUP(OrdersTable[[#This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e" cm="1">
        <f t="array" ref="G270">IF(_xlfn.XLOOKUP(C270,customers!A269:$A$1001,customers!C269:$C$1001,,0)=0,"",_xlfn.XLOOKUP(C270,customers!A269:$A$1001,customers!C269:$C$1001,,0))</f>
        <v>#N/A</v>
      </c>
      <c r="H270" s="2" t="str" cm="1">
        <f t="array" ref="H270">_xlfn.IFNA(_xlfn.XLOOKUP(C270,customers!A269:$A$1001,customers!G269:$G$1001,,0),"United Kingdom")</f>
        <v>United Kingdom</v>
      </c>
      <c r="I270" t="str">
        <f>INDEX(products!$A$1:$G$49,MATCH($D270,products!$A$1:$A$49,0),MATCH(orders!I$1,products!$A$1:$G$1,0))</f>
        <v>Ara</v>
      </c>
      <c r="J270" t="str">
        <f>INDEX(products!$A$1:$G$49,MATCH($D270,products!$A$1:$A$49,0),MATCH(orders!J$1,products!$A$1:$G$1,0))</f>
        <v>D</v>
      </c>
      <c r="K270" s="5">
        <f>INDEX(products!$A$1:$G$49,MATCH($D270,products!$A$1:$A$49,0),MATCH(orders!K$1,products!$A$1:$G$1,0))</f>
        <v>1</v>
      </c>
      <c r="L270" s="6">
        <f>INDEX(products!$A$1:$G$49,MATCH($D270,products!$A$1:$A$49,0),MATCH(orders!L$1,products!$A$1:$G$1,0))</f>
        <v>9.9499999999999993</v>
      </c>
      <c r="M270" s="6">
        <f t="shared" si="12"/>
        <v>19.899999999999999</v>
      </c>
      <c r="N270" t="str">
        <f t="shared" si="13"/>
        <v>Arabica</v>
      </c>
      <c r="O270" t="str">
        <f t="shared" si="14"/>
        <v>Dark</v>
      </c>
      <c r="P270" t="str">
        <f>_xlfn.XLOOKUP(OrdersTable[[#This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cm="1">
        <f t="array" ref="H271">_xlfn.IFNA(_xlfn.XLOOKUP(C271,customers!A270:$A$1001,customers!G270:$G$1001,,0),"United Kingdom")</f>
        <v>United States</v>
      </c>
      <c r="I271" t="str">
        <f>INDEX(products!$A$1:$G$49,MATCH($D271,products!$A$1:$A$49,0),MATCH(orders!I$1,products!$A$1:$G$1,0))</f>
        <v>Ara</v>
      </c>
      <c r="J271" t="str">
        <f>INDEX(products!$A$1:$G$49,MATCH($D271,products!$A$1:$A$49,0),MATCH(orders!J$1,products!$A$1:$G$1,0))</f>
        <v>D</v>
      </c>
      <c r="K271" s="5">
        <f>INDEX(products!$A$1:$G$49,MATCH($D271,products!$A$1:$A$49,0),MATCH(orders!K$1,products!$A$1:$G$1,0))</f>
        <v>0.2</v>
      </c>
      <c r="L271" s="6">
        <f>INDEX(products!$A$1:$G$49,MATCH($D271,products!$A$1:$A$49,0),MATCH(orders!L$1,products!$A$1:$G$1,0))</f>
        <v>2.9849999999999999</v>
      </c>
      <c r="M271" s="6">
        <f t="shared" si="12"/>
        <v>5.97</v>
      </c>
      <c r="N271" t="str">
        <f t="shared" si="13"/>
        <v>Arabica</v>
      </c>
      <c r="O271" t="str">
        <f t="shared" si="14"/>
        <v>Dark</v>
      </c>
      <c r="P271" t="str">
        <f>_xlfn.XLOOKUP(OrdersTable[[#This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cm="1">
        <f t="array" ref="G272">IF(_xlfn.XLOOKUP(C272,customers!A271:$A$1001,customers!C271:$C$1001,,0)=0,"",_xlfn.XLOOKUP(C272,customers!A271:$A$1001,customers!C271:$C$1001,,0))</f>
        <v/>
      </c>
      <c r="H272" s="2" t="str" cm="1">
        <f t="array" ref="H272">_xlfn.IFNA(_xlfn.XLOOKUP(C272,customers!A271:$A$1001,customers!G271:$G$1001,,0),"United Kingdom")</f>
        <v>Ireland</v>
      </c>
      <c r="I272" t="str">
        <f>INDEX(products!$A$1:$G$49,MATCH($D272,products!$A$1:$A$49,0),MATCH(orders!I$1,products!$A$1:$G$1,0))</f>
        <v>Exc</v>
      </c>
      <c r="J272" t="str">
        <f>INDEX(products!$A$1:$G$49,MATCH($D272,products!$A$1:$A$49,0),MATCH(orders!J$1,products!$A$1:$G$1,0))</f>
        <v>D</v>
      </c>
      <c r="K272" s="5">
        <f>INDEX(products!$A$1:$G$49,MATCH($D272,products!$A$1:$A$49,0),MATCH(orders!K$1,products!$A$1:$G$1,0))</f>
        <v>0.5</v>
      </c>
      <c r="L272" s="6">
        <f>INDEX(products!$A$1:$G$49,MATCH($D272,products!$A$1:$A$49,0),MATCH(orders!L$1,products!$A$1:$G$1,0))</f>
        <v>7.29</v>
      </c>
      <c r="M272" s="6">
        <f t="shared" si="12"/>
        <v>7.29</v>
      </c>
      <c r="N272" t="str">
        <f t="shared" si="13"/>
        <v>Excelsa</v>
      </c>
      <c r="O272" t="str">
        <f t="shared" si="14"/>
        <v>Dark</v>
      </c>
      <c r="P272" t="str">
        <f>_xlfn.XLOOKUP(OrdersTable[[#This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cm="1">
        <f t="array" ref="G273">IF(_xlfn.XLOOKUP(C273,customers!A272:$A$1001,customers!C272:$C$1001,,0)=0,"",_xlfn.XLOOKUP(C273,customers!A272:$A$1001,customers!C272:$C$1001,,0))</f>
        <v>jsisneros7j@a8.net</v>
      </c>
      <c r="H273" s="2" t="str" cm="1">
        <f t="array" ref="H273">_xlfn.IFNA(_xlfn.XLOOKUP(C273,customers!A272:$A$1001,customers!G272:$G$1001,,0),"United Kingdom")</f>
        <v>United States</v>
      </c>
      <c r="I273" t="str">
        <f>INDEX(products!$A$1:$G$49,MATCH($D273,products!$A$1:$A$49,0),MATCH(orders!I$1,products!$A$1:$G$1,0))</f>
        <v>Ara</v>
      </c>
      <c r="J273" t="str">
        <f>INDEX(products!$A$1:$G$49,MATCH($D273,products!$A$1:$A$49,0),MATCH(orders!J$1,products!$A$1:$G$1,0))</f>
        <v>D</v>
      </c>
      <c r="K273" s="5">
        <f>INDEX(products!$A$1:$G$49,MATCH($D273,products!$A$1:$A$49,0),MATCH(orders!K$1,products!$A$1:$G$1,0))</f>
        <v>0.2</v>
      </c>
      <c r="L273" s="6">
        <f>INDEX(products!$A$1:$G$49,MATCH($D273,products!$A$1:$A$49,0),MATCH(orders!L$1,products!$A$1:$G$1,0))</f>
        <v>2.9849999999999999</v>
      </c>
      <c r="M273" s="6">
        <f t="shared" si="12"/>
        <v>11.94</v>
      </c>
      <c r="N273" t="str">
        <f t="shared" si="13"/>
        <v>Arabica</v>
      </c>
      <c r="O273" t="str">
        <f t="shared" si="14"/>
        <v>Dark</v>
      </c>
      <c r="P273" t="str">
        <f>_xlfn.XLOOKUP(OrdersTable[[#This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cm="1">
        <f t="array" ref="H274">_xlfn.IFNA(_xlfn.XLOOKUP(C274,customers!A273:$A$1001,customers!G273:$G$1001,,0),"United Kingdom")</f>
        <v>Ireland</v>
      </c>
      <c r="I274" t="str">
        <f>INDEX(products!$A$1:$G$49,MATCH($D274,products!$A$1:$A$49,0),MATCH(orders!I$1,products!$A$1:$G$1,0))</f>
        <v>Rob</v>
      </c>
      <c r="J274" t="str">
        <f>INDEX(products!$A$1:$G$49,MATCH($D274,products!$A$1:$A$49,0),MATCH(orders!J$1,products!$A$1:$G$1,0))</f>
        <v>L</v>
      </c>
      <c r="K274" s="5">
        <f>INDEX(products!$A$1:$G$49,MATCH($D274,products!$A$1:$A$49,0),MATCH(orders!K$1,products!$A$1:$G$1,0))</f>
        <v>1</v>
      </c>
      <c r="L274" s="6">
        <f>INDEX(products!$A$1:$G$49,MATCH($D274,products!$A$1:$A$49,0),MATCH(orders!L$1,products!$A$1:$G$1,0))</f>
        <v>11.95</v>
      </c>
      <c r="M274" s="6">
        <f t="shared" si="12"/>
        <v>71.699999999999989</v>
      </c>
      <c r="N274" t="str">
        <f t="shared" si="13"/>
        <v>Robusta</v>
      </c>
      <c r="O274" t="str">
        <f t="shared" si="14"/>
        <v>Light</v>
      </c>
      <c r="P274" t="str">
        <f>_xlfn.XLOOKUP(OrdersTable[[#This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cm="1">
        <f t="array" ref="H275">_xlfn.IFNA(_xlfn.XLOOKUP(C275,customers!A274:$A$1001,customers!G274:$G$1001,,0),"United Kingdom")</f>
        <v>United States</v>
      </c>
      <c r="I275" t="str">
        <f>INDEX(products!$A$1:$G$49,MATCH($D275,products!$A$1:$A$49,0),MATCH(orders!I$1,products!$A$1:$G$1,0))</f>
        <v>Ara</v>
      </c>
      <c r="J275" t="str">
        <f>INDEX(products!$A$1:$G$49,MATCH($D275,products!$A$1:$A$49,0),MATCH(orders!J$1,products!$A$1:$G$1,0))</f>
        <v>L</v>
      </c>
      <c r="K275" s="5">
        <f>INDEX(products!$A$1:$G$49,MATCH($D275,products!$A$1:$A$49,0),MATCH(orders!K$1,products!$A$1:$G$1,0))</f>
        <v>0.2</v>
      </c>
      <c r="L275" s="6">
        <f>INDEX(products!$A$1:$G$49,MATCH($D275,products!$A$1:$A$49,0),MATCH(orders!L$1,products!$A$1:$G$1,0))</f>
        <v>3.8849999999999998</v>
      </c>
      <c r="M275" s="6">
        <f t="shared" si="12"/>
        <v>7.77</v>
      </c>
      <c r="N275" t="str">
        <f t="shared" si="13"/>
        <v>Arabica</v>
      </c>
      <c r="O275" t="str">
        <f t="shared" si="14"/>
        <v>Light</v>
      </c>
      <c r="P275" t="str">
        <f>_xlfn.XLOOKUP(OrdersTable[[#This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cm="1">
        <f t="array" ref="H276">_xlfn.IFNA(_xlfn.XLOOKUP(C276,customers!A275:$A$1001,customers!G275:$G$1001,,0),"United Kingdom")</f>
        <v>United States</v>
      </c>
      <c r="I276" t="str">
        <f>INDEX(products!$A$1:$G$49,MATCH($D276,products!$A$1:$A$49,0),MATCH(orders!I$1,products!$A$1:$G$1,0))</f>
        <v>Ara</v>
      </c>
      <c r="J276" t="str">
        <f>INDEX(products!$A$1:$G$49,MATCH($D276,products!$A$1:$A$49,0),MATCH(orders!J$1,products!$A$1:$G$1,0))</f>
        <v>M</v>
      </c>
      <c r="K276" s="5">
        <f>INDEX(products!$A$1:$G$49,MATCH($D276,products!$A$1:$A$49,0),MATCH(orders!K$1,products!$A$1:$G$1,0))</f>
        <v>2.5</v>
      </c>
      <c r="L276" s="6">
        <f>INDEX(products!$A$1:$G$49,MATCH($D276,products!$A$1:$A$49,0),MATCH(orders!L$1,products!$A$1:$G$1,0))</f>
        <v>25.874999999999996</v>
      </c>
      <c r="M276" s="6">
        <f t="shared" si="12"/>
        <v>25.874999999999996</v>
      </c>
      <c r="N276" t="str">
        <f t="shared" si="13"/>
        <v>Arabica</v>
      </c>
      <c r="O276" t="str">
        <f t="shared" si="14"/>
        <v>Medium</v>
      </c>
      <c r="P276" t="str">
        <f>_xlfn.XLOOKUP(OrdersTable[[#This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cm="1">
        <f t="array" ref="G277">IF(_xlfn.XLOOKUP(C277,customers!A276:$A$1001,customers!C276:$C$1001,,0)=0,"",_xlfn.XLOOKUP(C277,customers!A276:$A$1001,customers!C276:$C$1001,,0))</f>
        <v>tcrowthe7n@europa.eu</v>
      </c>
      <c r="H277" s="2" t="str" cm="1">
        <f t="array" ref="H277">_xlfn.IFNA(_xlfn.XLOOKUP(C277,customers!A276:$A$1001,customers!G276:$G$1001,,0),"United Kingdom")</f>
        <v>United States</v>
      </c>
      <c r="I277" t="str">
        <f>INDEX(products!$A$1:$G$49,MATCH($D277,products!$A$1:$A$49,0),MATCH(orders!I$1,products!$A$1:$G$1,0))</f>
        <v>Exc</v>
      </c>
      <c r="J277" t="str">
        <f>INDEX(products!$A$1:$G$49,MATCH($D277,products!$A$1:$A$49,0),MATCH(orders!J$1,products!$A$1:$G$1,0))</f>
        <v>L</v>
      </c>
      <c r="K277" s="5">
        <f>INDEX(products!$A$1:$G$49,MATCH($D277,products!$A$1:$A$49,0),MATCH(orders!K$1,products!$A$1:$G$1,0))</f>
        <v>2.5</v>
      </c>
      <c r="L277" s="6">
        <f>INDEX(products!$A$1:$G$49,MATCH($D277,products!$A$1:$A$49,0),MATCH(orders!L$1,products!$A$1:$G$1,0))</f>
        <v>34.154999999999994</v>
      </c>
      <c r="M277" s="6">
        <f t="shared" si="12"/>
        <v>204.92999999999995</v>
      </c>
      <c r="N277" t="str">
        <f t="shared" si="13"/>
        <v>Excelsa</v>
      </c>
      <c r="O277" t="str">
        <f t="shared" si="14"/>
        <v>Light</v>
      </c>
      <c r="P277" t="str">
        <f>_xlfn.XLOOKUP(OrdersTable[[#This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cm="1">
        <f t="array" ref="G278">IF(_xlfn.XLOOKUP(C278,customers!A277:$A$1001,customers!C277:$C$1001,,0)=0,"",_xlfn.XLOOKUP(C278,customers!A277:$A$1001,customers!C277:$C$1001,,0))</f>
        <v>dbury7o@tinyurl.com</v>
      </c>
      <c r="H278" s="2" t="str" cm="1">
        <f t="array" ref="H278">_xlfn.IFNA(_xlfn.XLOOKUP(C278,customers!A277:$A$1001,customers!G277:$G$1001,,0),"United Kingdom")</f>
        <v>Ireland</v>
      </c>
      <c r="I278" t="str">
        <f>INDEX(products!$A$1:$G$49,MATCH($D278,products!$A$1:$A$49,0),MATCH(orders!I$1,products!$A$1:$G$1,0))</f>
        <v>Rob</v>
      </c>
      <c r="J278" t="str">
        <f>INDEX(products!$A$1:$G$49,MATCH($D278,products!$A$1:$A$49,0),MATCH(orders!J$1,products!$A$1:$G$1,0))</f>
        <v>L</v>
      </c>
      <c r="K278" s="5">
        <f>INDEX(products!$A$1:$G$49,MATCH($D278,products!$A$1:$A$49,0),MATCH(orders!K$1,products!$A$1:$G$1,0))</f>
        <v>2.5</v>
      </c>
      <c r="L278" s="6">
        <f>INDEX(products!$A$1:$G$49,MATCH($D278,products!$A$1:$A$49,0),MATCH(orders!L$1,products!$A$1:$G$1,0))</f>
        <v>27.484999999999996</v>
      </c>
      <c r="M278" s="6">
        <f t="shared" si="12"/>
        <v>109.93999999999998</v>
      </c>
      <c r="N278" t="str">
        <f t="shared" si="13"/>
        <v>Robusta</v>
      </c>
      <c r="O278" t="str">
        <f t="shared" si="14"/>
        <v>Light</v>
      </c>
      <c r="P278" t="str">
        <f>_xlfn.XLOOKUP(OrdersTable[[#This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cm="1">
        <f t="array" ref="H279">_xlfn.IFNA(_xlfn.XLOOKUP(C279,customers!A278:$A$1001,customers!G278:$G$1001,,0),"United Kingdom")</f>
        <v>United States</v>
      </c>
      <c r="I279" t="str">
        <f>INDEX(products!$A$1:$G$49,MATCH($D279,products!$A$1:$A$49,0),MATCH(orders!I$1,products!$A$1:$G$1,0))</f>
        <v>Exc</v>
      </c>
      <c r="J279" t="str">
        <f>INDEX(products!$A$1:$G$49,MATCH($D279,products!$A$1:$A$49,0),MATCH(orders!J$1,products!$A$1:$G$1,0))</f>
        <v>L</v>
      </c>
      <c r="K279" s="5">
        <f>INDEX(products!$A$1:$G$49,MATCH($D279,products!$A$1:$A$49,0),MATCH(orders!K$1,products!$A$1:$G$1,0))</f>
        <v>1</v>
      </c>
      <c r="L279" s="6">
        <f>INDEX(products!$A$1:$G$49,MATCH($D279,products!$A$1:$A$49,0),MATCH(orders!L$1,products!$A$1:$G$1,0))</f>
        <v>14.85</v>
      </c>
      <c r="M279" s="6">
        <f t="shared" si="12"/>
        <v>89.1</v>
      </c>
      <c r="N279" t="str">
        <f t="shared" si="13"/>
        <v>Excelsa</v>
      </c>
      <c r="O279" t="str">
        <f t="shared" si="14"/>
        <v>Light</v>
      </c>
      <c r="P279" t="str">
        <f>_xlfn.XLOOKUP(OrdersTable[[#This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cm="1">
        <f t="array" ref="H280">_xlfn.IFNA(_xlfn.XLOOKUP(C280,customers!A279:$A$1001,customers!G279:$G$1001,,0),"United Kingdom")</f>
        <v>United States</v>
      </c>
      <c r="I280" t="str">
        <f>INDEX(products!$A$1:$G$49,MATCH($D280,products!$A$1:$A$49,0),MATCH(orders!I$1,products!$A$1:$G$1,0))</f>
        <v>Ara</v>
      </c>
      <c r="J280" t="str">
        <f>INDEX(products!$A$1:$G$49,MATCH($D280,products!$A$1:$A$49,0),MATCH(orders!J$1,products!$A$1:$G$1,0))</f>
        <v>L</v>
      </c>
      <c r="K280" s="5">
        <f>INDEX(products!$A$1:$G$49,MATCH($D280,products!$A$1:$A$49,0),MATCH(orders!K$1,products!$A$1:$G$1,0))</f>
        <v>0.2</v>
      </c>
      <c r="L280" s="6">
        <f>INDEX(products!$A$1:$G$49,MATCH($D280,products!$A$1:$A$49,0),MATCH(orders!L$1,products!$A$1:$G$1,0))</f>
        <v>3.8849999999999998</v>
      </c>
      <c r="M280" s="6">
        <f t="shared" si="12"/>
        <v>7.77</v>
      </c>
      <c r="N280" t="str">
        <f t="shared" si="13"/>
        <v>Arabica</v>
      </c>
      <c r="O280" t="str">
        <f t="shared" si="14"/>
        <v>Light</v>
      </c>
      <c r="P280" t="str">
        <f>_xlfn.XLOOKUP(OrdersTable[[#This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cm="1">
        <f t="array" ref="H281">_xlfn.IFNA(_xlfn.XLOOKUP(C281,customers!A280:$A$1001,customers!G280:$G$1001,,0),"United Kingdom")</f>
        <v>United States</v>
      </c>
      <c r="I281" t="str">
        <f>INDEX(products!$A$1:$G$49,MATCH($D281,products!$A$1:$A$49,0),MATCH(orders!I$1,products!$A$1:$G$1,0))</f>
        <v>Lib</v>
      </c>
      <c r="J281" t="str">
        <f>INDEX(products!$A$1:$G$49,MATCH($D281,products!$A$1:$A$49,0),MATCH(orders!J$1,products!$A$1:$G$1,0))</f>
        <v>M</v>
      </c>
      <c r="K281" s="5">
        <f>INDEX(products!$A$1:$G$49,MATCH($D281,products!$A$1:$A$49,0),MATCH(orders!K$1,products!$A$1:$G$1,0))</f>
        <v>2.5</v>
      </c>
      <c r="L281" s="6">
        <f>INDEX(products!$A$1:$G$49,MATCH($D281,products!$A$1:$A$49,0),MATCH(orders!L$1,products!$A$1:$G$1,0))</f>
        <v>33.464999999999996</v>
      </c>
      <c r="M281" s="6">
        <f t="shared" si="12"/>
        <v>33.464999999999996</v>
      </c>
      <c r="N281" t="str">
        <f t="shared" si="13"/>
        <v>Liberica</v>
      </c>
      <c r="O281" t="str">
        <f t="shared" si="14"/>
        <v>Medium</v>
      </c>
      <c r="P281" t="str">
        <f>_xlfn.XLOOKUP(OrdersTable[[#This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cm="1">
        <f t="array" ref="G282">IF(_xlfn.XLOOKUP(C282,customers!A281:$A$1001,customers!C281:$C$1001,,0)=0,"",_xlfn.XLOOKUP(C282,customers!A281:$A$1001,customers!C281:$C$1001,,0))</f>
        <v/>
      </c>
      <c r="H282" s="2" t="str" cm="1">
        <f t="array" ref="H282">_xlfn.IFNA(_xlfn.XLOOKUP(C282,customers!A281:$A$1001,customers!G281:$G$1001,,0),"United Kingdom")</f>
        <v>United States</v>
      </c>
      <c r="I282" t="str">
        <f>INDEX(products!$A$1:$G$49,MATCH($D282,products!$A$1:$A$49,0),MATCH(orders!I$1,products!$A$1:$G$1,0))</f>
        <v>Exc</v>
      </c>
      <c r="J282" t="str">
        <f>INDEX(products!$A$1:$G$49,MATCH($D282,products!$A$1:$A$49,0),MATCH(orders!J$1,products!$A$1:$G$1,0))</f>
        <v>M</v>
      </c>
      <c r="K282" s="5">
        <f>INDEX(products!$A$1:$G$49,MATCH($D282,products!$A$1:$A$49,0),MATCH(orders!K$1,products!$A$1:$G$1,0))</f>
        <v>0.5</v>
      </c>
      <c r="L282" s="6">
        <f>INDEX(products!$A$1:$G$49,MATCH($D282,products!$A$1:$A$49,0),MATCH(orders!L$1,products!$A$1:$G$1,0))</f>
        <v>8.25</v>
      </c>
      <c r="M282" s="6">
        <f t="shared" si="12"/>
        <v>41.25</v>
      </c>
      <c r="N282" t="str">
        <f t="shared" si="13"/>
        <v>Excelsa</v>
      </c>
      <c r="O282" t="str">
        <f t="shared" si="14"/>
        <v>Medium</v>
      </c>
      <c r="P282" t="str">
        <f>_xlfn.XLOOKUP(OrdersTable[[#This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cm="1">
        <f t="array" ref="G283">IF(_xlfn.XLOOKUP(C283,customers!A282:$A$1001,customers!C282:$C$1001,,0)=0,"",_xlfn.XLOOKUP(C283,customers!A282:$A$1001,customers!C282:$C$1001,,0))</f>
        <v>kkarby7t@sbwire.com</v>
      </c>
      <c r="H283" s="2" t="str" cm="1">
        <f t="array" ref="H283">_xlfn.IFNA(_xlfn.XLOOKUP(C283,customers!A282:$A$1001,customers!G282:$G$1001,,0),"United Kingdom")</f>
        <v>United States</v>
      </c>
      <c r="I283" t="str">
        <f>INDEX(products!$A$1:$G$49,MATCH($D283,products!$A$1:$A$49,0),MATCH(orders!I$1,products!$A$1:$G$1,0))</f>
        <v>Exc</v>
      </c>
      <c r="J283" t="str">
        <f>INDEX(products!$A$1:$G$49,MATCH($D283,products!$A$1:$A$49,0),MATCH(orders!J$1,products!$A$1:$G$1,0))</f>
        <v>L</v>
      </c>
      <c r="K283" s="5">
        <f>INDEX(products!$A$1:$G$49,MATCH($D283,products!$A$1:$A$49,0),MATCH(orders!K$1,products!$A$1:$G$1,0))</f>
        <v>1</v>
      </c>
      <c r="L283" s="6">
        <f>INDEX(products!$A$1:$G$49,MATCH($D283,products!$A$1:$A$49,0),MATCH(orders!L$1,products!$A$1:$G$1,0))</f>
        <v>14.85</v>
      </c>
      <c r="M283" s="6">
        <f t="shared" si="12"/>
        <v>59.4</v>
      </c>
      <c r="N283" t="str">
        <f t="shared" si="13"/>
        <v>Excelsa</v>
      </c>
      <c r="O283" t="str">
        <f t="shared" si="14"/>
        <v>Light</v>
      </c>
      <c r="P283" t="str">
        <f>_xlfn.XLOOKUP(OrdersTable[[#This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cm="1">
        <f t="array" ref="G284">IF(_xlfn.XLOOKUP(C284,customers!A283:$A$1001,customers!C283:$C$1001,,0)=0,"",_xlfn.XLOOKUP(C284,customers!A283:$A$1001,customers!C283:$C$1001,,0))</f>
        <v>fcrumpe7u@ftc.gov</v>
      </c>
      <c r="H284" s="2" t="str" cm="1">
        <f t="array" ref="H284">_xlfn.IFNA(_xlfn.XLOOKUP(C284,customers!A283:$A$1001,customers!G283:$G$1001,,0),"United Kingdom")</f>
        <v>United Kingdom</v>
      </c>
      <c r="I284" t="str">
        <f>INDEX(products!$A$1:$G$49,MATCH($D284,products!$A$1:$A$49,0),MATCH(orders!I$1,products!$A$1:$G$1,0))</f>
        <v>Ara</v>
      </c>
      <c r="J284" t="str">
        <f>INDEX(products!$A$1:$G$49,MATCH($D284,products!$A$1:$A$49,0),MATCH(orders!J$1,products!$A$1:$G$1,0))</f>
        <v>L</v>
      </c>
      <c r="K284" s="5">
        <f>INDEX(products!$A$1:$G$49,MATCH($D284,products!$A$1:$A$49,0),MATCH(orders!K$1,products!$A$1:$G$1,0))</f>
        <v>0.5</v>
      </c>
      <c r="L284" s="6">
        <f>INDEX(products!$A$1:$G$49,MATCH($D284,products!$A$1:$A$49,0),MATCH(orders!L$1,products!$A$1:$G$1,0))</f>
        <v>7.77</v>
      </c>
      <c r="M284" s="6">
        <f t="shared" si="12"/>
        <v>7.77</v>
      </c>
      <c r="N284" t="str">
        <f t="shared" si="13"/>
        <v>Arabica</v>
      </c>
      <c r="O284" t="str">
        <f t="shared" si="14"/>
        <v>Light</v>
      </c>
      <c r="P284" t="str">
        <f>_xlfn.XLOOKUP(OrdersTable[[#This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cm="1">
        <f t="array" ref="G285">IF(_xlfn.XLOOKUP(C285,customers!A284:$A$1001,customers!C284:$C$1001,,0)=0,"",_xlfn.XLOOKUP(C285,customers!A284:$A$1001,customers!C284:$C$1001,,0))</f>
        <v>achatto7v@sakura.ne.jp</v>
      </c>
      <c r="H285" s="2" t="str" cm="1">
        <f t="array" ref="H285">_xlfn.IFNA(_xlfn.XLOOKUP(C285,customers!A284:$A$1001,customers!G284:$G$1001,,0),"United Kingdom")</f>
        <v>United Kingdom</v>
      </c>
      <c r="I285" t="str">
        <f>INDEX(products!$A$1:$G$49,MATCH($D285,products!$A$1:$A$49,0),MATCH(orders!I$1,products!$A$1:$G$1,0))</f>
        <v>Rob</v>
      </c>
      <c r="J285" t="str">
        <f>INDEX(products!$A$1:$G$49,MATCH($D285,products!$A$1:$A$49,0),MATCH(orders!J$1,products!$A$1:$G$1,0))</f>
        <v>D</v>
      </c>
      <c r="K285" s="5">
        <f>INDEX(products!$A$1:$G$49,MATCH($D285,products!$A$1:$A$49,0),MATCH(orders!K$1,products!$A$1:$G$1,0))</f>
        <v>0.5</v>
      </c>
      <c r="L285" s="6">
        <f>INDEX(products!$A$1:$G$49,MATCH($D285,products!$A$1:$A$49,0),MATCH(orders!L$1,products!$A$1:$G$1,0))</f>
        <v>5.3699999999999992</v>
      </c>
      <c r="M285" s="6">
        <f t="shared" si="12"/>
        <v>5.3699999999999992</v>
      </c>
      <c r="N285" t="str">
        <f t="shared" si="13"/>
        <v>Robusta</v>
      </c>
      <c r="O285" t="str">
        <f t="shared" si="14"/>
        <v>Dark</v>
      </c>
      <c r="P285" t="str">
        <f>_xlfn.XLOOKUP(OrdersTable[[#This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cm="1">
        <f t="array" ref="G286">IF(_xlfn.XLOOKUP(C286,customers!A285:$A$1001,customers!C285:$C$1001,,0)=0,"",_xlfn.XLOOKUP(C286,customers!A285:$A$1001,customers!C285:$C$1001,,0))</f>
        <v/>
      </c>
      <c r="H286" s="2" t="str" cm="1">
        <f t="array" ref="H286">_xlfn.IFNA(_xlfn.XLOOKUP(C286,customers!A285:$A$1001,customers!G285:$G$1001,,0),"United Kingdom")</f>
        <v>United States</v>
      </c>
      <c r="I286" t="str">
        <f>INDEX(products!$A$1:$G$49,MATCH($D286,products!$A$1:$A$49,0),MATCH(orders!I$1,products!$A$1:$G$1,0))</f>
        <v>Exc</v>
      </c>
      <c r="J286" t="str">
        <f>INDEX(products!$A$1:$G$49,MATCH($D286,products!$A$1:$A$49,0),MATCH(orders!J$1,products!$A$1:$G$1,0))</f>
        <v>M</v>
      </c>
      <c r="K286" s="5">
        <f>INDEX(products!$A$1:$G$49,MATCH($D286,products!$A$1:$A$49,0),MATCH(orders!K$1,products!$A$1:$G$1,0))</f>
        <v>2.5</v>
      </c>
      <c r="L286" s="6">
        <f>INDEX(products!$A$1:$G$49,MATCH($D286,products!$A$1:$A$49,0),MATCH(orders!L$1,products!$A$1:$G$1,0))</f>
        <v>31.624999999999996</v>
      </c>
      <c r="M286" s="6">
        <f t="shared" si="12"/>
        <v>94.874999999999986</v>
      </c>
      <c r="N286" t="str">
        <f t="shared" si="13"/>
        <v>Excelsa</v>
      </c>
      <c r="O286" t="str">
        <f t="shared" si="14"/>
        <v>Medium</v>
      </c>
      <c r="P286" t="str">
        <f>_xlfn.XLOOKUP(OrdersTable[[#This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cm="1">
        <f t="array" ref="G287">IF(_xlfn.XLOOKUP(C287,customers!A286:$A$1001,customers!C286:$C$1001,,0)=0,"",_xlfn.XLOOKUP(C287,customers!A286:$A$1001,customers!C286:$C$1001,,0))</f>
        <v/>
      </c>
      <c r="H287" s="2" t="str" cm="1">
        <f t="array" ref="H287">_xlfn.IFNA(_xlfn.XLOOKUP(C287,customers!A286:$A$1001,customers!G286:$G$1001,,0),"United Kingdom")</f>
        <v>United States</v>
      </c>
      <c r="I287" t="str">
        <f>INDEX(products!$A$1:$G$49,MATCH($D287,products!$A$1:$A$49,0),MATCH(orders!I$1,products!$A$1:$G$1,0))</f>
        <v>Lib</v>
      </c>
      <c r="J287" t="str">
        <f>INDEX(products!$A$1:$G$49,MATCH($D287,products!$A$1:$A$49,0),MATCH(orders!J$1,products!$A$1:$G$1,0))</f>
        <v>L</v>
      </c>
      <c r="K287" s="5">
        <f>INDEX(products!$A$1:$G$49,MATCH($D287,products!$A$1:$A$49,0),MATCH(orders!K$1,products!$A$1:$G$1,0))</f>
        <v>2.5</v>
      </c>
      <c r="L287" s="6">
        <f>INDEX(products!$A$1:$G$49,MATCH($D287,products!$A$1:$A$49,0),MATCH(orders!L$1,products!$A$1:$G$1,0))</f>
        <v>36.454999999999998</v>
      </c>
      <c r="M287" s="6">
        <f t="shared" si="12"/>
        <v>36.454999999999998</v>
      </c>
      <c r="N287" t="str">
        <f t="shared" si="13"/>
        <v>Liberica</v>
      </c>
      <c r="O287" t="str">
        <f t="shared" si="14"/>
        <v>Light</v>
      </c>
      <c r="P287" t="str">
        <f>_xlfn.XLOOKUP(OrdersTable[[#This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cm="1">
        <f t="array" ref="G288">IF(_xlfn.XLOOKUP(C288,customers!A287:$A$1001,customers!C287:$C$1001,,0)=0,"",_xlfn.XLOOKUP(C288,customers!A287:$A$1001,customers!C287:$C$1001,,0))</f>
        <v>bmergue7y@umn.edu</v>
      </c>
      <c r="H288" s="2" t="str" cm="1">
        <f t="array" ref="H288">_xlfn.IFNA(_xlfn.XLOOKUP(C288,customers!A287:$A$1001,customers!G287:$G$1001,,0),"United Kingdom")</f>
        <v>United States</v>
      </c>
      <c r="I288" t="str">
        <f>INDEX(products!$A$1:$G$49,MATCH($D288,products!$A$1:$A$49,0),MATCH(orders!I$1,products!$A$1:$G$1,0))</f>
        <v>Ara</v>
      </c>
      <c r="J288" t="str">
        <f>INDEX(products!$A$1:$G$49,MATCH($D288,products!$A$1:$A$49,0),MATCH(orders!J$1,products!$A$1:$G$1,0))</f>
        <v>M</v>
      </c>
      <c r="K288" s="5">
        <f>INDEX(products!$A$1:$G$49,MATCH($D288,products!$A$1:$A$49,0),MATCH(orders!K$1,products!$A$1:$G$1,0))</f>
        <v>0.2</v>
      </c>
      <c r="L288" s="6">
        <f>INDEX(products!$A$1:$G$49,MATCH($D288,products!$A$1:$A$49,0),MATCH(orders!L$1,products!$A$1:$G$1,0))</f>
        <v>3.375</v>
      </c>
      <c r="M288" s="6">
        <f t="shared" si="12"/>
        <v>13.5</v>
      </c>
      <c r="N288" t="str">
        <f t="shared" si="13"/>
        <v>Arabica</v>
      </c>
      <c r="O288" t="str">
        <f t="shared" si="14"/>
        <v>Medium</v>
      </c>
      <c r="P288" t="str">
        <f>_xlfn.XLOOKUP(OrdersTable[[#This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cm="1">
        <f t="array" ref="G289">IF(_xlfn.XLOOKUP(C289,customers!A288:$A$1001,customers!C288:$C$1001,,0)=0,"",_xlfn.XLOOKUP(C289,customers!A288:$A$1001,customers!C288:$C$1001,,0))</f>
        <v>kpatise7z@jigsy.com</v>
      </c>
      <c r="H289" s="2" t="str" cm="1">
        <f t="array" ref="H289">_xlfn.IFNA(_xlfn.XLOOKUP(C289,customers!A288:$A$1001,customers!G288:$G$1001,,0),"United Kingdom")</f>
        <v>United States</v>
      </c>
      <c r="I289" t="str">
        <f>INDEX(products!$A$1:$G$49,MATCH($D289,products!$A$1:$A$49,0),MATCH(orders!I$1,products!$A$1:$G$1,0))</f>
        <v>Rob</v>
      </c>
      <c r="J289" t="str">
        <f>INDEX(products!$A$1:$G$49,MATCH($D289,products!$A$1:$A$49,0),MATCH(orders!J$1,products!$A$1:$G$1,0))</f>
        <v>L</v>
      </c>
      <c r="K289" s="5">
        <f>INDEX(products!$A$1:$G$49,MATCH($D289,products!$A$1:$A$49,0),MATCH(orders!K$1,products!$A$1:$G$1,0))</f>
        <v>0.2</v>
      </c>
      <c r="L289" s="6">
        <f>INDEX(products!$A$1:$G$49,MATCH($D289,products!$A$1:$A$49,0),MATCH(orders!L$1,products!$A$1:$G$1,0))</f>
        <v>3.5849999999999995</v>
      </c>
      <c r="M289" s="6">
        <f t="shared" si="12"/>
        <v>14.339999999999998</v>
      </c>
      <c r="N289" t="str">
        <f t="shared" si="13"/>
        <v>Robusta</v>
      </c>
      <c r="O289" t="str">
        <f t="shared" si="14"/>
        <v>Light</v>
      </c>
      <c r="P289" t="str">
        <f>_xlfn.XLOOKUP(OrdersTable[[#This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cm="1">
        <f t="array" ref="G290">IF(_xlfn.XLOOKUP(C290,customers!A289:$A$1001,customers!C289:$C$1001,,0)=0,"",_xlfn.XLOOKUP(C290,customers!A289:$A$1001,customers!C289:$C$1001,,0))</f>
        <v/>
      </c>
      <c r="H290" s="2" t="str" cm="1">
        <f t="array" ref="H290">_xlfn.IFNA(_xlfn.XLOOKUP(C290,customers!A289:$A$1001,customers!G289:$G$1001,,0),"United Kingdom")</f>
        <v>Ireland</v>
      </c>
      <c r="I290" t="str">
        <f>INDEX(products!$A$1:$G$49,MATCH($D290,products!$A$1:$A$49,0),MATCH(orders!I$1,products!$A$1:$G$1,0))</f>
        <v>Exc</v>
      </c>
      <c r="J290" t="str">
        <f>INDEX(products!$A$1:$G$49,MATCH($D290,products!$A$1:$A$49,0),MATCH(orders!J$1,products!$A$1:$G$1,0))</f>
        <v>M</v>
      </c>
      <c r="K290" s="5">
        <f>INDEX(products!$A$1:$G$49,MATCH($D290,products!$A$1:$A$49,0),MATCH(orders!K$1,products!$A$1:$G$1,0))</f>
        <v>0.5</v>
      </c>
      <c r="L290" s="6">
        <f>INDEX(products!$A$1:$G$49,MATCH($D290,products!$A$1:$A$49,0),MATCH(orders!L$1,products!$A$1:$G$1,0))</f>
        <v>8.25</v>
      </c>
      <c r="M290" s="6">
        <f t="shared" si="12"/>
        <v>8.25</v>
      </c>
      <c r="N290" t="str">
        <f t="shared" si="13"/>
        <v>Excelsa</v>
      </c>
      <c r="O290" t="str">
        <f t="shared" si="14"/>
        <v>Medium</v>
      </c>
      <c r="P290" t="str">
        <f>_xlfn.XLOOKUP(OrdersTable[[#This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cm="1">
        <f t="array" ref="G291">IF(_xlfn.XLOOKUP(C291,customers!A290:$A$1001,customers!C290:$C$1001,,0)=0,"",_xlfn.XLOOKUP(C291,customers!A290:$A$1001,customers!C290:$C$1001,,0))</f>
        <v/>
      </c>
      <c r="H291" s="2" t="str" cm="1">
        <f t="array" ref="H291">_xlfn.IFNA(_xlfn.XLOOKUP(C291,customers!A290:$A$1001,customers!G290:$G$1001,,0),"United Kingdom")</f>
        <v>United States</v>
      </c>
      <c r="I291" t="str">
        <f>INDEX(products!$A$1:$G$49,MATCH($D291,products!$A$1:$A$49,0),MATCH(orders!I$1,products!$A$1:$G$1,0))</f>
        <v>Rob</v>
      </c>
      <c r="J291" t="str">
        <f>INDEX(products!$A$1:$G$49,MATCH($D291,products!$A$1:$A$49,0),MATCH(orders!J$1,products!$A$1:$G$1,0))</f>
        <v>D</v>
      </c>
      <c r="K291" s="5">
        <f>INDEX(products!$A$1:$G$49,MATCH($D291,products!$A$1:$A$49,0),MATCH(orders!K$1,products!$A$1:$G$1,0))</f>
        <v>0.2</v>
      </c>
      <c r="L291" s="6">
        <f>INDEX(products!$A$1:$G$49,MATCH($D291,products!$A$1:$A$49,0),MATCH(orders!L$1,products!$A$1:$G$1,0))</f>
        <v>2.6849999999999996</v>
      </c>
      <c r="M291" s="6">
        <f t="shared" si="12"/>
        <v>13.424999999999997</v>
      </c>
      <c r="N291" t="str">
        <f t="shared" si="13"/>
        <v>Robusta</v>
      </c>
      <c r="O291" t="str">
        <f t="shared" si="14"/>
        <v>Dark</v>
      </c>
      <c r="P291" t="str">
        <f>_xlfn.XLOOKUP(OrdersTable[[#This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cm="1">
        <f t="array" ref="G292">IF(_xlfn.XLOOKUP(C292,customers!A291:$A$1001,customers!C291:$C$1001,,0)=0,"",_xlfn.XLOOKUP(C292,customers!A291:$A$1001,customers!C291:$C$1001,,0))</f>
        <v>dduke82@vkontakte.ru</v>
      </c>
      <c r="H292" s="2" t="str" cm="1">
        <f t="array" ref="H292">_xlfn.IFNA(_xlfn.XLOOKUP(C292,customers!A291:$A$1001,customers!G291:$G$1001,,0),"United Kingdom")</f>
        <v>United States</v>
      </c>
      <c r="I292" t="str">
        <f>INDEX(products!$A$1:$G$49,MATCH($D292,products!$A$1:$A$49,0),MATCH(orders!I$1,products!$A$1:$G$1,0))</f>
        <v>Ara</v>
      </c>
      <c r="J292" t="str">
        <f>INDEX(products!$A$1:$G$49,MATCH($D292,products!$A$1:$A$49,0),MATCH(orders!J$1,products!$A$1:$G$1,0))</f>
        <v>D</v>
      </c>
      <c r="K292" s="5">
        <f>INDEX(products!$A$1:$G$49,MATCH($D292,products!$A$1:$A$49,0),MATCH(orders!K$1,products!$A$1:$G$1,0))</f>
        <v>1</v>
      </c>
      <c r="L292" s="6">
        <f>INDEX(products!$A$1:$G$49,MATCH($D292,products!$A$1:$A$49,0),MATCH(orders!L$1,products!$A$1:$G$1,0))</f>
        <v>9.9499999999999993</v>
      </c>
      <c r="M292" s="6">
        <f t="shared" si="12"/>
        <v>49.75</v>
      </c>
      <c r="N292" t="str">
        <f t="shared" si="13"/>
        <v>Arabica</v>
      </c>
      <c r="O292" t="str">
        <f t="shared" si="14"/>
        <v>Dark</v>
      </c>
      <c r="P292" t="str">
        <f>_xlfn.XLOOKUP(OrdersTable[[#This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cm="1">
        <f t="array" ref="G293">IF(_xlfn.XLOOKUP(C293,customers!A292:$A$1001,customers!C292:$C$1001,,0)=0,"",_xlfn.XLOOKUP(C293,customers!A292:$A$1001,customers!C292:$C$1001,,0))</f>
        <v/>
      </c>
      <c r="H293" s="2" t="str" cm="1">
        <f t="array" ref="H293">_xlfn.IFNA(_xlfn.XLOOKUP(C293,customers!A292:$A$1001,customers!G292:$G$1001,,0),"United Kingdom")</f>
        <v>Ireland</v>
      </c>
      <c r="I293" t="str">
        <f>INDEX(products!$A$1:$G$49,MATCH($D293,products!$A$1:$A$49,0),MATCH(orders!I$1,products!$A$1:$G$1,0))</f>
        <v>Exc</v>
      </c>
      <c r="J293" t="str">
        <f>INDEX(products!$A$1:$G$49,MATCH($D293,products!$A$1:$A$49,0),MATCH(orders!J$1,products!$A$1:$G$1,0))</f>
        <v>M</v>
      </c>
      <c r="K293" s="5">
        <f>INDEX(products!$A$1:$G$49,MATCH($D293,products!$A$1:$A$49,0),MATCH(orders!K$1,products!$A$1:$G$1,0))</f>
        <v>0.5</v>
      </c>
      <c r="L293" s="6">
        <f>INDEX(products!$A$1:$G$49,MATCH($D293,products!$A$1:$A$49,0),MATCH(orders!L$1,products!$A$1:$G$1,0))</f>
        <v>8.25</v>
      </c>
      <c r="M293" s="6">
        <f t="shared" si="12"/>
        <v>16.5</v>
      </c>
      <c r="N293" t="str">
        <f t="shared" si="13"/>
        <v>Excelsa</v>
      </c>
      <c r="O293" t="str">
        <f t="shared" si="14"/>
        <v>Medium</v>
      </c>
      <c r="P293" t="str">
        <f>_xlfn.XLOOKUP(OrdersTable[[#This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cm="1">
        <f t="array" ref="G294">IF(_xlfn.XLOOKUP(C294,customers!A293:$A$1001,customers!C293:$C$1001,,0)=0,"",_xlfn.XLOOKUP(C294,customers!A293:$A$1001,customers!C293:$C$1001,,0))</f>
        <v>ihussey84@mapy.cz</v>
      </c>
      <c r="H294" s="2" t="str" cm="1">
        <f t="array" ref="H294">_xlfn.IFNA(_xlfn.XLOOKUP(C294,customers!A293:$A$1001,customers!G293:$G$1001,,0),"United Kingdom")</f>
        <v>United States</v>
      </c>
      <c r="I294" t="str">
        <f>INDEX(products!$A$1:$G$49,MATCH($D294,products!$A$1:$A$49,0),MATCH(orders!I$1,products!$A$1:$G$1,0))</f>
        <v>Ara</v>
      </c>
      <c r="J294" t="str">
        <f>INDEX(products!$A$1:$G$49,MATCH($D294,products!$A$1:$A$49,0),MATCH(orders!J$1,products!$A$1:$G$1,0))</f>
        <v>D</v>
      </c>
      <c r="K294" s="5">
        <f>INDEX(products!$A$1:$G$49,MATCH($D294,products!$A$1:$A$49,0),MATCH(orders!K$1,products!$A$1:$G$1,0))</f>
        <v>0.5</v>
      </c>
      <c r="L294" s="6">
        <f>INDEX(products!$A$1:$G$49,MATCH($D294,products!$A$1:$A$49,0),MATCH(orders!L$1,products!$A$1:$G$1,0))</f>
        <v>5.97</v>
      </c>
      <c r="M294" s="6">
        <f t="shared" si="12"/>
        <v>17.91</v>
      </c>
      <c r="N294" t="str">
        <f t="shared" si="13"/>
        <v>Arabica</v>
      </c>
      <c r="O294" t="str">
        <f t="shared" si="14"/>
        <v>Dark</v>
      </c>
      <c r="P294" t="str">
        <f>_xlfn.XLOOKUP(OrdersTable[[#This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cm="1">
        <f t="array" ref="H295">_xlfn.IFNA(_xlfn.XLOOKUP(C295,customers!A294:$A$1001,customers!G294:$G$1001,,0),"United Kingdom")</f>
        <v>United States</v>
      </c>
      <c r="I295" t="str">
        <f>INDEX(products!$A$1:$G$49,MATCH($D295,products!$A$1:$A$49,0),MATCH(orders!I$1,products!$A$1:$G$1,0))</f>
        <v>Ara</v>
      </c>
      <c r="J295" t="str">
        <f>INDEX(products!$A$1:$G$49,MATCH($D295,products!$A$1:$A$49,0),MATCH(orders!J$1,products!$A$1:$G$1,0))</f>
        <v>D</v>
      </c>
      <c r="K295" s="5">
        <f>INDEX(products!$A$1:$G$49,MATCH($D295,products!$A$1:$A$49,0),MATCH(orders!K$1,products!$A$1:$G$1,0))</f>
        <v>0.5</v>
      </c>
      <c r="L295" s="6">
        <f>INDEX(products!$A$1:$G$49,MATCH($D295,products!$A$1:$A$49,0),MATCH(orders!L$1,products!$A$1:$G$1,0))</f>
        <v>5.97</v>
      </c>
      <c r="M295" s="6">
        <f t="shared" si="12"/>
        <v>29.849999999999998</v>
      </c>
      <c r="N295" t="str">
        <f t="shared" si="13"/>
        <v>Arabica</v>
      </c>
      <c r="O295" t="str">
        <f t="shared" si="14"/>
        <v>Dark</v>
      </c>
      <c r="P295" t="str">
        <f>_xlfn.XLOOKUP(OrdersTable[[#This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cm="1">
        <f t="array" ref="G296">IF(_xlfn.XLOOKUP(C296,customers!A295:$A$1001,customers!C295:$C$1001,,0)=0,"",_xlfn.XLOOKUP(C296,customers!A295:$A$1001,customers!C295:$C$1001,,0))</f>
        <v/>
      </c>
      <c r="H296" s="2" t="str" cm="1">
        <f t="array" ref="H296">_xlfn.IFNA(_xlfn.XLOOKUP(C296,customers!A295:$A$1001,customers!G295:$G$1001,,0),"United Kingdom")</f>
        <v>United States</v>
      </c>
      <c r="I296" t="str">
        <f>INDEX(products!$A$1:$G$49,MATCH($D296,products!$A$1:$A$49,0),MATCH(orders!I$1,products!$A$1:$G$1,0))</f>
        <v>Exc</v>
      </c>
      <c r="J296" t="str">
        <f>INDEX(products!$A$1:$G$49,MATCH($D296,products!$A$1:$A$49,0),MATCH(orders!J$1,products!$A$1:$G$1,0))</f>
        <v>L</v>
      </c>
      <c r="K296" s="5">
        <f>INDEX(products!$A$1:$G$49,MATCH($D296,products!$A$1:$A$49,0),MATCH(orders!K$1,products!$A$1:$G$1,0))</f>
        <v>1</v>
      </c>
      <c r="L296" s="6">
        <f>INDEX(products!$A$1:$G$49,MATCH($D296,products!$A$1:$A$49,0),MATCH(orders!L$1,products!$A$1:$G$1,0))</f>
        <v>14.85</v>
      </c>
      <c r="M296" s="6">
        <f t="shared" si="12"/>
        <v>44.55</v>
      </c>
      <c r="N296" t="str">
        <f t="shared" si="13"/>
        <v>Excelsa</v>
      </c>
      <c r="O296" t="str">
        <f t="shared" si="14"/>
        <v>Light</v>
      </c>
      <c r="P296" t="str">
        <f>_xlfn.XLOOKUP(OrdersTable[[#This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cm="1">
        <f t="array" ref="G297">IF(_xlfn.XLOOKUP(C297,customers!A296:$A$1001,customers!C296:$C$1001,,0)=0,"",_xlfn.XLOOKUP(C297,customers!A296:$A$1001,customers!C296:$C$1001,,0))</f>
        <v/>
      </c>
      <c r="H297" s="2" t="str" cm="1">
        <f t="array" ref="H297">_xlfn.IFNA(_xlfn.XLOOKUP(C297,customers!A296:$A$1001,customers!G296:$G$1001,,0),"United Kingdom")</f>
        <v>United States</v>
      </c>
      <c r="I297" t="str">
        <f>INDEX(products!$A$1:$G$49,MATCH($D297,products!$A$1:$A$49,0),MATCH(orders!I$1,products!$A$1:$G$1,0))</f>
        <v>Exc</v>
      </c>
      <c r="J297" t="str">
        <f>INDEX(products!$A$1:$G$49,MATCH($D297,products!$A$1:$A$49,0),MATCH(orders!J$1,products!$A$1:$G$1,0))</f>
        <v>M</v>
      </c>
      <c r="K297" s="5">
        <f>INDEX(products!$A$1:$G$49,MATCH($D297,products!$A$1:$A$49,0),MATCH(orders!K$1,products!$A$1:$G$1,0))</f>
        <v>1</v>
      </c>
      <c r="L297" s="6">
        <f>INDEX(products!$A$1:$G$49,MATCH($D297,products!$A$1:$A$49,0),MATCH(orders!L$1,products!$A$1:$G$1,0))</f>
        <v>13.75</v>
      </c>
      <c r="M297" s="6">
        <f t="shared" si="12"/>
        <v>27.5</v>
      </c>
      <c r="N297" t="str">
        <f t="shared" si="13"/>
        <v>Excelsa</v>
      </c>
      <c r="O297" t="str">
        <f t="shared" si="14"/>
        <v>Medium</v>
      </c>
      <c r="P297" t="str">
        <f>_xlfn.XLOOKUP(OrdersTable[[#This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cm="1">
        <f t="array" ref="G298">IF(_xlfn.XLOOKUP(C298,customers!A297:$A$1001,customers!C297:$C$1001,,0)=0,"",_xlfn.XLOOKUP(C298,customers!A297:$A$1001,customers!C297:$C$1001,,0))</f>
        <v>dvizor88@furl.net</v>
      </c>
      <c r="H298" s="2" t="str" cm="1">
        <f t="array" ref="H298">_xlfn.IFNA(_xlfn.XLOOKUP(C298,customers!A297:$A$1001,customers!G297:$G$1001,,0),"United Kingdom")</f>
        <v>United States</v>
      </c>
      <c r="I298" t="str">
        <f>INDEX(products!$A$1:$G$49,MATCH($D298,products!$A$1:$A$49,0),MATCH(orders!I$1,products!$A$1:$G$1,0))</f>
        <v>Rob</v>
      </c>
      <c r="J298" t="str">
        <f>INDEX(products!$A$1:$G$49,MATCH($D298,products!$A$1:$A$49,0),MATCH(orders!J$1,products!$A$1:$G$1,0))</f>
        <v>M</v>
      </c>
      <c r="K298" s="5">
        <f>INDEX(products!$A$1:$G$49,MATCH($D298,products!$A$1:$A$49,0),MATCH(orders!K$1,products!$A$1:$G$1,0))</f>
        <v>0.5</v>
      </c>
      <c r="L298" s="6">
        <f>INDEX(products!$A$1:$G$49,MATCH($D298,products!$A$1:$A$49,0),MATCH(orders!L$1,products!$A$1:$G$1,0))</f>
        <v>5.97</v>
      </c>
      <c r="M298" s="6">
        <f t="shared" si="12"/>
        <v>35.82</v>
      </c>
      <c r="N298" t="str">
        <f t="shared" si="13"/>
        <v>Robusta</v>
      </c>
      <c r="O298" t="str">
        <f t="shared" si="14"/>
        <v>Medium</v>
      </c>
      <c r="P298" t="str">
        <f>_xlfn.XLOOKUP(OrdersTable[[#This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cm="1">
        <f t="array" ref="H299">_xlfn.IFNA(_xlfn.XLOOKUP(C299,customers!A298:$A$1001,customers!G298:$G$1001,,0),"United Kingdom")</f>
        <v>United States</v>
      </c>
      <c r="I299" t="str">
        <f>INDEX(products!$A$1:$G$49,MATCH($D299,products!$A$1:$A$49,0),MATCH(orders!I$1,products!$A$1:$G$1,0))</f>
        <v>Rob</v>
      </c>
      <c r="J299" t="str">
        <f>INDEX(products!$A$1:$G$49,MATCH($D299,products!$A$1:$A$49,0),MATCH(orders!J$1,products!$A$1:$G$1,0))</f>
        <v>D</v>
      </c>
      <c r="K299" s="5">
        <f>INDEX(products!$A$1:$G$49,MATCH($D299,products!$A$1:$A$49,0),MATCH(orders!K$1,products!$A$1:$G$1,0))</f>
        <v>0.5</v>
      </c>
      <c r="L299" s="6">
        <f>INDEX(products!$A$1:$G$49,MATCH($D299,products!$A$1:$A$49,0),MATCH(orders!L$1,products!$A$1:$G$1,0))</f>
        <v>5.3699999999999992</v>
      </c>
      <c r="M299" s="6">
        <f t="shared" si="12"/>
        <v>16.11</v>
      </c>
      <c r="N299" t="str">
        <f t="shared" si="13"/>
        <v>Robusta</v>
      </c>
      <c r="O299" t="str">
        <f t="shared" si="14"/>
        <v>Dark</v>
      </c>
      <c r="P299" t="str">
        <f>_xlfn.XLOOKUP(OrdersTable[[#This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cm="1">
        <f t="array" ref="H300">_xlfn.IFNA(_xlfn.XLOOKUP(C300,customers!A299:$A$1001,customers!G299:$G$1001,,0),"United Kingdom")</f>
        <v>United States</v>
      </c>
      <c r="I300" t="str">
        <f>INDEX(products!$A$1:$G$49,MATCH($D300,products!$A$1:$A$49,0),MATCH(orders!I$1,products!$A$1:$G$1,0))</f>
        <v>Exc</v>
      </c>
      <c r="J300" t="str">
        <f>INDEX(products!$A$1:$G$49,MATCH($D300,products!$A$1:$A$49,0),MATCH(orders!J$1,products!$A$1:$G$1,0))</f>
        <v>L</v>
      </c>
      <c r="K300" s="5">
        <f>INDEX(products!$A$1:$G$49,MATCH($D300,products!$A$1:$A$49,0),MATCH(orders!K$1,products!$A$1:$G$1,0))</f>
        <v>0.2</v>
      </c>
      <c r="L300" s="6">
        <f>INDEX(products!$A$1:$G$49,MATCH($D300,products!$A$1:$A$49,0),MATCH(orders!L$1,products!$A$1:$G$1,0))</f>
        <v>4.4550000000000001</v>
      </c>
      <c r="M300" s="6">
        <f t="shared" si="12"/>
        <v>26.73</v>
      </c>
      <c r="N300" t="str">
        <f t="shared" si="13"/>
        <v>Excelsa</v>
      </c>
      <c r="O300" t="str">
        <f t="shared" si="14"/>
        <v>Light</v>
      </c>
      <c r="P300" t="str">
        <f>_xlfn.XLOOKUP(OrdersTable[[#This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cm="1">
        <f t="array" ref="H301">_xlfn.IFNA(_xlfn.XLOOKUP(C301,customers!A300:$A$1001,customers!G300:$G$1001,,0),"United Kingdom")</f>
        <v>United States</v>
      </c>
      <c r="I301" t="str">
        <f>INDEX(products!$A$1:$G$49,MATCH($D301,products!$A$1:$A$49,0),MATCH(orders!I$1,products!$A$1:$G$1,0))</f>
        <v>Exc</v>
      </c>
      <c r="J301" t="str">
        <f>INDEX(products!$A$1:$G$49,MATCH($D301,products!$A$1:$A$49,0),MATCH(orders!J$1,products!$A$1:$G$1,0))</f>
        <v>L</v>
      </c>
      <c r="K301" s="5">
        <f>INDEX(products!$A$1:$G$49,MATCH($D301,products!$A$1:$A$49,0),MATCH(orders!K$1,products!$A$1:$G$1,0))</f>
        <v>2.5</v>
      </c>
      <c r="L301" s="6">
        <f>INDEX(products!$A$1:$G$49,MATCH($D301,products!$A$1:$A$49,0),MATCH(orders!L$1,products!$A$1:$G$1,0))</f>
        <v>34.154999999999994</v>
      </c>
      <c r="M301" s="6">
        <f t="shared" si="12"/>
        <v>204.92999999999995</v>
      </c>
      <c r="N301" t="str">
        <f t="shared" si="13"/>
        <v>Excelsa</v>
      </c>
      <c r="O301" t="str">
        <f t="shared" si="14"/>
        <v>Light</v>
      </c>
      <c r="P301" t="str">
        <f>_xlfn.XLOOKUP(OrdersTable[[#This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cm="1">
        <f t="array" ref="G302">IF(_xlfn.XLOOKUP(C302,customers!A301:$A$1001,customers!C301:$C$1001,,0)=0,"",_xlfn.XLOOKUP(C302,customers!A301:$A$1001,customers!C301:$C$1001,,0))</f>
        <v>ade8c@1und1.de</v>
      </c>
      <c r="H302" s="2" t="str" cm="1">
        <f t="array" ref="H302">_xlfn.IFNA(_xlfn.XLOOKUP(C302,customers!A301:$A$1001,customers!G301:$G$1001,,0),"United Kingdom")</f>
        <v>United States</v>
      </c>
      <c r="I302" t="str">
        <f>INDEX(products!$A$1:$G$49,MATCH($D302,products!$A$1:$A$49,0),MATCH(orders!I$1,products!$A$1:$G$1,0))</f>
        <v>Ara</v>
      </c>
      <c r="J302" t="str">
        <f>INDEX(products!$A$1:$G$49,MATCH($D302,products!$A$1:$A$49,0),MATCH(orders!J$1,products!$A$1:$G$1,0))</f>
        <v>L</v>
      </c>
      <c r="K302" s="5">
        <f>INDEX(products!$A$1:$G$49,MATCH($D302,products!$A$1:$A$49,0),MATCH(orders!K$1,products!$A$1:$G$1,0))</f>
        <v>1</v>
      </c>
      <c r="L302" s="6">
        <f>INDEX(products!$A$1:$G$49,MATCH($D302,products!$A$1:$A$49,0),MATCH(orders!L$1,products!$A$1:$G$1,0))</f>
        <v>12.95</v>
      </c>
      <c r="M302" s="6">
        <f t="shared" si="12"/>
        <v>38.849999999999994</v>
      </c>
      <c r="N302" t="str">
        <f t="shared" si="13"/>
        <v>Arabica</v>
      </c>
      <c r="O302" t="str">
        <f t="shared" si="14"/>
        <v>Light</v>
      </c>
      <c r="P302" t="str">
        <f>_xlfn.XLOOKUP(OrdersTable[[#This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cm="1">
        <f t="array" ref="H303">_xlfn.IFNA(_xlfn.XLOOKUP(C303,customers!A302:$A$1001,customers!G302:$G$1001,,0),"United Kingdom")</f>
        <v>United States</v>
      </c>
      <c r="I303" t="str">
        <f>INDEX(products!$A$1:$G$49,MATCH($D303,products!$A$1:$A$49,0),MATCH(orders!I$1,products!$A$1:$G$1,0))</f>
        <v>Lib</v>
      </c>
      <c r="J303" t="str">
        <f>INDEX(products!$A$1:$G$49,MATCH($D303,products!$A$1:$A$49,0),MATCH(orders!J$1,products!$A$1:$G$1,0))</f>
        <v>D</v>
      </c>
      <c r="K303" s="5">
        <f>INDEX(products!$A$1:$G$49,MATCH($D303,products!$A$1:$A$49,0),MATCH(orders!K$1,products!$A$1:$G$1,0))</f>
        <v>0.2</v>
      </c>
      <c r="L303" s="6">
        <f>INDEX(products!$A$1:$G$49,MATCH($D303,products!$A$1:$A$49,0),MATCH(orders!L$1,products!$A$1:$G$1,0))</f>
        <v>3.8849999999999998</v>
      </c>
      <c r="M303" s="6">
        <f t="shared" si="12"/>
        <v>15.54</v>
      </c>
      <c r="N303" t="str">
        <f t="shared" si="13"/>
        <v>Liberica</v>
      </c>
      <c r="O303" t="str">
        <f t="shared" si="14"/>
        <v>Dark</v>
      </c>
      <c r="P303" t="str">
        <f>_xlfn.XLOOKUP(OrdersTable[[#This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cm="1">
        <f t="array" ref="H304">_xlfn.IFNA(_xlfn.XLOOKUP(C304,customers!A303:$A$1001,customers!G303:$G$1001,,0),"United Kingdom")</f>
        <v>United States</v>
      </c>
      <c r="I304" t="str">
        <f>INDEX(products!$A$1:$G$49,MATCH($D304,products!$A$1:$A$49,0),MATCH(orders!I$1,products!$A$1:$G$1,0))</f>
        <v>Ara</v>
      </c>
      <c r="J304" t="str">
        <f>INDEX(products!$A$1:$G$49,MATCH($D304,products!$A$1:$A$49,0),MATCH(orders!J$1,products!$A$1:$G$1,0))</f>
        <v>M</v>
      </c>
      <c r="K304" s="5">
        <f>INDEX(products!$A$1:$G$49,MATCH($D304,products!$A$1:$A$49,0),MATCH(orders!K$1,products!$A$1:$G$1,0))</f>
        <v>0.5</v>
      </c>
      <c r="L304" s="6">
        <f>INDEX(products!$A$1:$G$49,MATCH($D304,products!$A$1:$A$49,0),MATCH(orders!L$1,products!$A$1:$G$1,0))</f>
        <v>6.75</v>
      </c>
      <c r="M304" s="6">
        <f t="shared" si="12"/>
        <v>6.75</v>
      </c>
      <c r="N304" t="str">
        <f t="shared" si="13"/>
        <v>Arabica</v>
      </c>
      <c r="O304" t="str">
        <f t="shared" si="14"/>
        <v>Medium</v>
      </c>
      <c r="P304" t="str">
        <f>_xlfn.XLOOKUP(OrdersTable[[#This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cm="1">
        <f t="array" ref="G305">IF(_xlfn.XLOOKUP(C305,customers!A304:$A$1001,customers!C304:$C$1001,,0)=0,"",_xlfn.XLOOKUP(C305,customers!A304:$A$1001,customers!C304:$C$1001,,0))</f>
        <v>dtingly8f@goo.ne.jp</v>
      </c>
      <c r="H305" s="2" t="str" cm="1">
        <f t="array" ref="H305">_xlfn.IFNA(_xlfn.XLOOKUP(C305,customers!A304:$A$1001,customers!G304:$G$1001,,0),"United Kingdom")</f>
        <v>United States</v>
      </c>
      <c r="I305" t="str">
        <f>INDEX(products!$A$1:$G$49,MATCH($D305,products!$A$1:$A$49,0),MATCH(orders!I$1,products!$A$1:$G$1,0))</f>
        <v>Exc</v>
      </c>
      <c r="J305" t="str">
        <f>INDEX(products!$A$1:$G$49,MATCH($D305,products!$A$1:$A$49,0),MATCH(orders!J$1,products!$A$1:$G$1,0))</f>
        <v>D</v>
      </c>
      <c r="K305" s="5">
        <f>INDEX(products!$A$1:$G$49,MATCH($D305,products!$A$1:$A$49,0),MATCH(orders!K$1,products!$A$1:$G$1,0))</f>
        <v>2.5</v>
      </c>
      <c r="L305" s="6">
        <f>INDEX(products!$A$1:$G$49,MATCH($D305,products!$A$1:$A$49,0),MATCH(orders!L$1,products!$A$1:$G$1,0))</f>
        <v>27.945</v>
      </c>
      <c r="M305" s="6">
        <f t="shared" si="12"/>
        <v>111.78</v>
      </c>
      <c r="N305" t="str">
        <f t="shared" si="13"/>
        <v>Excelsa</v>
      </c>
      <c r="O305" t="str">
        <f t="shared" si="14"/>
        <v>Dark</v>
      </c>
      <c r="P305" t="str">
        <f>_xlfn.XLOOKUP(OrdersTable[[#This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cm="1">
        <f t="array" ref="G306">IF(_xlfn.XLOOKUP(C306,customers!A305:$A$1001,customers!C305:$C$1001,,0)=0,"",_xlfn.XLOOKUP(C306,customers!A305:$A$1001,customers!C305:$C$1001,,0))</f>
        <v>crushe8n@about.me</v>
      </c>
      <c r="H306" s="2" t="str" cm="1">
        <f t="array" ref="H306">_xlfn.IFNA(_xlfn.XLOOKUP(C306,customers!A305:$A$1001,customers!G305:$G$1001,,0),"United Kingdom")</f>
        <v>United States</v>
      </c>
      <c r="I306" t="str">
        <f>INDEX(products!$A$1:$G$49,MATCH($D306,products!$A$1:$A$49,0),MATCH(orders!I$1,products!$A$1:$G$1,0))</f>
        <v>Ara</v>
      </c>
      <c r="J306" t="str">
        <f>INDEX(products!$A$1:$G$49,MATCH($D306,products!$A$1:$A$49,0),MATCH(orders!J$1,products!$A$1:$G$1,0))</f>
        <v>L</v>
      </c>
      <c r="K306" s="5">
        <f>INDEX(products!$A$1:$G$49,MATCH($D306,products!$A$1:$A$49,0),MATCH(orders!K$1,products!$A$1:$G$1,0))</f>
        <v>0.2</v>
      </c>
      <c r="L306" s="6">
        <f>INDEX(products!$A$1:$G$49,MATCH($D306,products!$A$1:$A$49,0),MATCH(orders!L$1,products!$A$1:$G$1,0))</f>
        <v>3.8849999999999998</v>
      </c>
      <c r="M306" s="6">
        <f t="shared" si="12"/>
        <v>3.8849999999999998</v>
      </c>
      <c r="N306" t="str">
        <f t="shared" si="13"/>
        <v>Arabica</v>
      </c>
      <c r="O306" t="str">
        <f t="shared" si="14"/>
        <v>Light</v>
      </c>
      <c r="P306" t="str">
        <f>_xlfn.XLOOKUP(OrdersTable[[#This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cm="1">
        <f t="array" ref="G307">IF(_xlfn.XLOOKUP(C307,customers!A306:$A$1001,customers!C306:$C$1001,,0)=0,"",_xlfn.XLOOKUP(C307,customers!A306:$A$1001,customers!C306:$C$1001,,0))</f>
        <v>bchecci8h@usa.gov</v>
      </c>
      <c r="H307" s="2" t="str" cm="1">
        <f t="array" ref="H307">_xlfn.IFNA(_xlfn.XLOOKUP(C307,customers!A306:$A$1001,customers!G306:$G$1001,,0),"United Kingdom")</f>
        <v>United Kingdom</v>
      </c>
      <c r="I307" t="str">
        <f>INDEX(products!$A$1:$G$49,MATCH($D307,products!$A$1:$A$49,0),MATCH(orders!I$1,products!$A$1:$G$1,0))</f>
        <v>Lib</v>
      </c>
      <c r="J307" t="str">
        <f>INDEX(products!$A$1:$G$49,MATCH($D307,products!$A$1:$A$49,0),MATCH(orders!J$1,products!$A$1:$G$1,0))</f>
        <v>M</v>
      </c>
      <c r="K307" s="5">
        <f>INDEX(products!$A$1:$G$49,MATCH($D307,products!$A$1:$A$49,0),MATCH(orders!K$1,products!$A$1:$G$1,0))</f>
        <v>0.2</v>
      </c>
      <c r="L307" s="6">
        <f>INDEX(products!$A$1:$G$49,MATCH($D307,products!$A$1:$A$49,0),MATCH(orders!L$1,products!$A$1:$G$1,0))</f>
        <v>4.3650000000000002</v>
      </c>
      <c r="M307" s="6">
        <f t="shared" si="12"/>
        <v>21.825000000000003</v>
      </c>
      <c r="N307" t="str">
        <f t="shared" si="13"/>
        <v>Liberica</v>
      </c>
      <c r="O307" t="str">
        <f t="shared" si="14"/>
        <v>Medium</v>
      </c>
      <c r="P307" t="str">
        <f>_xlfn.XLOOKUP(OrdersTable[[#This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cm="1">
        <f t="array" ref="G308">IF(_xlfn.XLOOKUP(C308,customers!A307:$A$1001,customers!C307:$C$1001,,0)=0,"",_xlfn.XLOOKUP(C308,customers!A307:$A$1001,customers!C307:$C$1001,,0))</f>
        <v>jbagot8i@mac.com</v>
      </c>
      <c r="H308" s="2" t="str" cm="1">
        <f t="array" ref="H308">_xlfn.IFNA(_xlfn.XLOOKUP(C308,customers!A307:$A$1001,customers!G307:$G$1001,,0),"United Kingdom")</f>
        <v>United States</v>
      </c>
      <c r="I308" t="str">
        <f>INDEX(products!$A$1:$G$49,MATCH($D308,products!$A$1:$A$49,0),MATCH(orders!I$1,products!$A$1:$G$1,0))</f>
        <v>Rob</v>
      </c>
      <c r="J308" t="str">
        <f>INDEX(products!$A$1:$G$49,MATCH($D308,products!$A$1:$A$49,0),MATCH(orders!J$1,products!$A$1:$G$1,0))</f>
        <v>M</v>
      </c>
      <c r="K308" s="5">
        <f>INDEX(products!$A$1:$G$49,MATCH($D308,products!$A$1:$A$49,0),MATCH(orders!K$1,products!$A$1:$G$1,0))</f>
        <v>0.2</v>
      </c>
      <c r="L308" s="6">
        <f>INDEX(products!$A$1:$G$49,MATCH($D308,products!$A$1:$A$49,0),MATCH(orders!L$1,products!$A$1:$G$1,0))</f>
        <v>2.9849999999999999</v>
      </c>
      <c r="M308" s="6">
        <f t="shared" si="12"/>
        <v>14.924999999999999</v>
      </c>
      <c r="N308" t="str">
        <f t="shared" si="13"/>
        <v>Robusta</v>
      </c>
      <c r="O308" t="str">
        <f t="shared" si="14"/>
        <v>Medium</v>
      </c>
      <c r="P308" t="str">
        <f>_xlfn.XLOOKUP(OrdersTable[[#This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cm="1">
        <f t="array" ref="H309">_xlfn.IFNA(_xlfn.XLOOKUP(C309,customers!A308:$A$1001,customers!G308:$G$1001,,0),"United Kingdom")</f>
        <v>United States</v>
      </c>
      <c r="I309" t="str">
        <f>INDEX(products!$A$1:$G$49,MATCH($D309,products!$A$1:$A$49,0),MATCH(orders!I$1,products!$A$1:$G$1,0))</f>
        <v>Ara</v>
      </c>
      <c r="J309" t="str">
        <f>INDEX(products!$A$1:$G$49,MATCH($D309,products!$A$1:$A$49,0),MATCH(orders!J$1,products!$A$1:$G$1,0))</f>
        <v>M</v>
      </c>
      <c r="K309" s="5">
        <f>INDEX(products!$A$1:$G$49,MATCH($D309,products!$A$1:$A$49,0),MATCH(orders!K$1,products!$A$1:$G$1,0))</f>
        <v>1</v>
      </c>
      <c r="L309" s="6">
        <f>INDEX(products!$A$1:$G$49,MATCH($D309,products!$A$1:$A$49,0),MATCH(orders!L$1,products!$A$1:$G$1,0))</f>
        <v>11.25</v>
      </c>
      <c r="M309" s="6">
        <f t="shared" si="12"/>
        <v>33.75</v>
      </c>
      <c r="N309" t="str">
        <f t="shared" si="13"/>
        <v>Arabica</v>
      </c>
      <c r="O309" t="str">
        <f t="shared" si="14"/>
        <v>Medium</v>
      </c>
      <c r="P309" t="str">
        <f>_xlfn.XLOOKUP(OrdersTable[[#This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cm="1">
        <f t="array" ref="G310">IF(_xlfn.XLOOKUP(C310,customers!A309:$A$1001,customers!C309:$C$1001,,0)=0,"",_xlfn.XLOOKUP(C310,customers!A309:$A$1001,customers!C309:$C$1001,,0))</f>
        <v>cfluin8k@flickr.com</v>
      </c>
      <c r="H310" s="2" t="str" cm="1">
        <f t="array" ref="H310">_xlfn.IFNA(_xlfn.XLOOKUP(C310,customers!A309:$A$1001,customers!G309:$G$1001,,0),"United Kingdom")</f>
        <v>United Kingdom</v>
      </c>
      <c r="I310" t="str">
        <f>INDEX(products!$A$1:$G$49,MATCH($D310,products!$A$1:$A$49,0),MATCH(orders!I$1,products!$A$1:$G$1,0))</f>
        <v>Ara</v>
      </c>
      <c r="J310" t="str">
        <f>INDEX(products!$A$1:$G$49,MATCH($D310,products!$A$1:$A$49,0),MATCH(orders!J$1,products!$A$1:$G$1,0))</f>
        <v>M</v>
      </c>
      <c r="K310" s="5">
        <f>INDEX(products!$A$1:$G$49,MATCH($D310,products!$A$1:$A$49,0),MATCH(orders!K$1,products!$A$1:$G$1,0))</f>
        <v>1</v>
      </c>
      <c r="L310" s="6">
        <f>INDEX(products!$A$1:$G$49,MATCH($D310,products!$A$1:$A$49,0),MATCH(orders!L$1,products!$A$1:$G$1,0))</f>
        <v>11.25</v>
      </c>
      <c r="M310" s="6">
        <f t="shared" si="12"/>
        <v>33.75</v>
      </c>
      <c r="N310" t="str">
        <f t="shared" si="13"/>
        <v>Arabica</v>
      </c>
      <c r="O310" t="str">
        <f t="shared" si="14"/>
        <v>Medium</v>
      </c>
      <c r="P310" t="str">
        <f>_xlfn.XLOOKUP(OrdersTable[[#This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cm="1">
        <f t="array" ref="H311">_xlfn.IFNA(_xlfn.XLOOKUP(C311,customers!A310:$A$1001,customers!G310:$G$1001,,0),"United Kingdom")</f>
        <v>United States</v>
      </c>
      <c r="I311" t="str">
        <f>INDEX(products!$A$1:$G$49,MATCH($D311,products!$A$1:$A$49,0),MATCH(orders!I$1,products!$A$1:$G$1,0))</f>
        <v>Lib</v>
      </c>
      <c r="J311" t="str">
        <f>INDEX(products!$A$1:$G$49,MATCH($D311,products!$A$1:$A$49,0),MATCH(orders!J$1,products!$A$1:$G$1,0))</f>
        <v>M</v>
      </c>
      <c r="K311" s="5">
        <f>INDEX(products!$A$1:$G$49,MATCH($D311,products!$A$1:$A$49,0),MATCH(orders!K$1,products!$A$1:$G$1,0))</f>
        <v>0.2</v>
      </c>
      <c r="L311" s="6">
        <f>INDEX(products!$A$1:$G$49,MATCH($D311,products!$A$1:$A$49,0),MATCH(orders!L$1,products!$A$1:$G$1,0))</f>
        <v>4.3650000000000002</v>
      </c>
      <c r="M311" s="6">
        <f t="shared" si="12"/>
        <v>26.19</v>
      </c>
      <c r="N311" t="str">
        <f t="shared" si="13"/>
        <v>Liberica</v>
      </c>
      <c r="O311" t="str">
        <f t="shared" si="14"/>
        <v>Medium</v>
      </c>
      <c r="P311" t="str">
        <f>_xlfn.XLOOKUP(OrdersTable[[#This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cm="1">
        <f t="array" ref="H312">_xlfn.IFNA(_xlfn.XLOOKUP(C312,customers!A311:$A$1001,customers!G311:$G$1001,,0),"United Kingdom")</f>
        <v>Ireland</v>
      </c>
      <c r="I312" t="str">
        <f>INDEX(products!$A$1:$G$49,MATCH($D312,products!$A$1:$A$49,0),MATCH(orders!I$1,products!$A$1:$G$1,0))</f>
        <v>Exc</v>
      </c>
      <c r="J312" t="str">
        <f>INDEX(products!$A$1:$G$49,MATCH($D312,products!$A$1:$A$49,0),MATCH(orders!J$1,products!$A$1:$G$1,0))</f>
        <v>L</v>
      </c>
      <c r="K312" s="5">
        <f>INDEX(products!$A$1:$G$49,MATCH($D312,products!$A$1:$A$49,0),MATCH(orders!K$1,products!$A$1:$G$1,0))</f>
        <v>1</v>
      </c>
      <c r="L312" s="6">
        <f>INDEX(products!$A$1:$G$49,MATCH($D312,products!$A$1:$A$49,0),MATCH(orders!L$1,products!$A$1:$G$1,0))</f>
        <v>14.85</v>
      </c>
      <c r="M312" s="6">
        <f t="shared" si="12"/>
        <v>14.85</v>
      </c>
      <c r="N312" t="str">
        <f t="shared" si="13"/>
        <v>Excelsa</v>
      </c>
      <c r="O312" t="str">
        <f t="shared" si="14"/>
        <v>Light</v>
      </c>
      <c r="P312" t="str">
        <f>_xlfn.XLOOKUP(OrdersTable[[#This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cm="1">
        <f t="array" ref="G313">IF(_xlfn.XLOOKUP(C313,customers!A312:$A$1001,customers!C312:$C$1001,,0)=0,"",_xlfn.XLOOKUP(C313,customers!A312:$A$1001,customers!C312:$C$1001,,0))</f>
        <v>crushe8n@about.me</v>
      </c>
      <c r="H313" s="2" t="str" cm="1">
        <f t="array" ref="H313">_xlfn.IFNA(_xlfn.XLOOKUP(C313,customers!A312:$A$1001,customers!G312:$G$1001,,0),"United Kingdom")</f>
        <v>United States</v>
      </c>
      <c r="I313" t="str">
        <f>INDEX(products!$A$1:$G$49,MATCH($D313,products!$A$1:$A$49,0),MATCH(orders!I$1,products!$A$1:$G$1,0))</f>
        <v>Exc</v>
      </c>
      <c r="J313" t="str">
        <f>INDEX(products!$A$1:$G$49,MATCH($D313,products!$A$1:$A$49,0),MATCH(orders!J$1,products!$A$1:$G$1,0))</f>
        <v>M</v>
      </c>
      <c r="K313" s="5">
        <f>INDEX(products!$A$1:$G$49,MATCH($D313,products!$A$1:$A$49,0),MATCH(orders!K$1,products!$A$1:$G$1,0))</f>
        <v>2.5</v>
      </c>
      <c r="L313" s="6">
        <f>INDEX(products!$A$1:$G$49,MATCH($D313,products!$A$1:$A$49,0),MATCH(orders!L$1,products!$A$1:$G$1,0))</f>
        <v>31.624999999999996</v>
      </c>
      <c r="M313" s="6">
        <f t="shared" si="12"/>
        <v>189.74999999999997</v>
      </c>
      <c r="N313" t="str">
        <f t="shared" si="13"/>
        <v>Excelsa</v>
      </c>
      <c r="O313" t="str">
        <f t="shared" si="14"/>
        <v>Medium</v>
      </c>
      <c r="P313" t="str">
        <f>_xlfn.XLOOKUP(OrdersTable[[#This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cm="1">
        <f t="array" ref="G314">IF(_xlfn.XLOOKUP(C314,customers!A313:$A$1001,customers!C313:$C$1001,,0)=0,"",_xlfn.XLOOKUP(C314,customers!A313:$A$1001,customers!C313:$C$1001,,0))</f>
        <v>nleethem8o@mac.com</v>
      </c>
      <c r="H314" s="2" t="str" cm="1">
        <f t="array" ref="H314">_xlfn.IFNA(_xlfn.XLOOKUP(C314,customers!A313:$A$1001,customers!G313:$G$1001,,0),"United Kingdom")</f>
        <v>United States</v>
      </c>
      <c r="I314" t="str">
        <f>INDEX(products!$A$1:$G$49,MATCH($D314,products!$A$1:$A$49,0),MATCH(orders!I$1,products!$A$1:$G$1,0))</f>
        <v>Rob</v>
      </c>
      <c r="J314" t="str">
        <f>INDEX(products!$A$1:$G$49,MATCH($D314,products!$A$1:$A$49,0),MATCH(orders!J$1,products!$A$1:$G$1,0))</f>
        <v>M</v>
      </c>
      <c r="K314" s="5">
        <f>INDEX(products!$A$1:$G$49,MATCH($D314,products!$A$1:$A$49,0),MATCH(orders!K$1,products!$A$1:$G$1,0))</f>
        <v>0.5</v>
      </c>
      <c r="L314" s="6">
        <f>INDEX(products!$A$1:$G$49,MATCH($D314,products!$A$1:$A$49,0),MATCH(orders!L$1,products!$A$1:$G$1,0))</f>
        <v>5.97</v>
      </c>
      <c r="M314" s="6">
        <f t="shared" si="12"/>
        <v>5.97</v>
      </c>
      <c r="N314" t="str">
        <f t="shared" si="13"/>
        <v>Robusta</v>
      </c>
      <c r="O314" t="str">
        <f t="shared" si="14"/>
        <v>Medium</v>
      </c>
      <c r="P314" t="str">
        <f>_xlfn.XLOOKUP(OrdersTable[[#This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cm="1">
        <f t="array" ref="H315">_xlfn.IFNA(_xlfn.XLOOKUP(C315,customers!A314:$A$1001,customers!G314:$G$1001,,0),"United Kingdom")</f>
        <v>United Kingdom</v>
      </c>
      <c r="I315" t="str">
        <f>INDEX(products!$A$1:$G$49,MATCH($D315,products!$A$1:$A$49,0),MATCH(orders!I$1,products!$A$1:$G$1,0))</f>
        <v>Rob</v>
      </c>
      <c r="J315" t="str">
        <f>INDEX(products!$A$1:$G$49,MATCH($D315,products!$A$1:$A$49,0),MATCH(orders!J$1,products!$A$1:$G$1,0))</f>
        <v>M</v>
      </c>
      <c r="K315" s="5">
        <f>INDEX(products!$A$1:$G$49,MATCH($D315,products!$A$1:$A$49,0),MATCH(orders!K$1,products!$A$1:$G$1,0))</f>
        <v>1</v>
      </c>
      <c r="L315" s="6">
        <f>INDEX(products!$A$1:$G$49,MATCH($D315,products!$A$1:$A$49,0),MATCH(orders!L$1,products!$A$1:$G$1,0))</f>
        <v>9.9499999999999993</v>
      </c>
      <c r="M315" s="6">
        <f t="shared" si="12"/>
        <v>29.849999999999998</v>
      </c>
      <c r="N315" t="str">
        <f t="shared" si="13"/>
        <v>Robusta</v>
      </c>
      <c r="O315" t="str">
        <f t="shared" si="14"/>
        <v>Medium</v>
      </c>
      <c r="P315" t="str">
        <f>_xlfn.XLOOKUP(OrdersTable[[#This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cm="1">
        <f t="array" ref="G316">IF(_xlfn.XLOOKUP(C316,customers!A315:$A$1001,customers!C315:$C$1001,,0)=0,"",_xlfn.XLOOKUP(C316,customers!A315:$A$1001,customers!C315:$C$1001,,0))</f>
        <v/>
      </c>
      <c r="H316" s="2" t="str" cm="1">
        <f t="array" ref="H316">_xlfn.IFNA(_xlfn.XLOOKUP(C316,customers!A315:$A$1001,customers!G315:$G$1001,,0),"United Kingdom")</f>
        <v>United States</v>
      </c>
      <c r="I316" t="str">
        <f>INDEX(products!$A$1:$G$49,MATCH($D316,products!$A$1:$A$49,0),MATCH(orders!I$1,products!$A$1:$G$1,0))</f>
        <v>Rob</v>
      </c>
      <c r="J316" t="str">
        <f>INDEX(products!$A$1:$G$49,MATCH($D316,products!$A$1:$A$49,0),MATCH(orders!J$1,products!$A$1:$G$1,0))</f>
        <v>D</v>
      </c>
      <c r="K316" s="5">
        <f>INDEX(products!$A$1:$G$49,MATCH($D316,products!$A$1:$A$49,0),MATCH(orders!K$1,products!$A$1:$G$1,0))</f>
        <v>1</v>
      </c>
      <c r="L316" s="6">
        <f>INDEX(products!$A$1:$G$49,MATCH($D316,products!$A$1:$A$49,0),MATCH(orders!L$1,products!$A$1:$G$1,0))</f>
        <v>8.9499999999999993</v>
      </c>
      <c r="M316" s="6">
        <f t="shared" si="12"/>
        <v>44.75</v>
      </c>
      <c r="N316" t="str">
        <f t="shared" si="13"/>
        <v>Robusta</v>
      </c>
      <c r="O316" t="str">
        <f t="shared" si="14"/>
        <v>Dark</v>
      </c>
      <c r="P316" t="str">
        <f>_xlfn.XLOOKUP(OrdersTable[[#This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cm="1">
        <f t="array" ref="G317">IF(_xlfn.XLOOKUP(C317,customers!A316:$A$1001,customers!C316:$C$1001,,0)=0,"",_xlfn.XLOOKUP(C317,customers!A316:$A$1001,customers!C316:$C$1001,,0))</f>
        <v>mbrockway8r@ibm.com</v>
      </c>
      <c r="H317" s="2" t="str" cm="1">
        <f t="array" ref="H317">_xlfn.IFNA(_xlfn.XLOOKUP(C317,customers!A316:$A$1001,customers!G316:$G$1001,,0),"United Kingdom")</f>
        <v>United States</v>
      </c>
      <c r="I317" t="str">
        <f>INDEX(products!$A$1:$G$49,MATCH($D317,products!$A$1:$A$49,0),MATCH(orders!I$1,products!$A$1:$G$1,0))</f>
        <v>Exc</v>
      </c>
      <c r="J317" t="str">
        <f>INDEX(products!$A$1:$G$49,MATCH($D317,products!$A$1:$A$49,0),MATCH(orders!J$1,products!$A$1:$G$1,0))</f>
        <v>L</v>
      </c>
      <c r="K317" s="5">
        <f>INDEX(products!$A$1:$G$49,MATCH($D317,products!$A$1:$A$49,0),MATCH(orders!K$1,products!$A$1:$G$1,0))</f>
        <v>2.5</v>
      </c>
      <c r="L317" s="6">
        <f>INDEX(products!$A$1:$G$49,MATCH($D317,products!$A$1:$A$49,0),MATCH(orders!L$1,products!$A$1:$G$1,0))</f>
        <v>34.154999999999994</v>
      </c>
      <c r="M317" s="6">
        <f t="shared" si="12"/>
        <v>34.154999999999994</v>
      </c>
      <c r="N317" t="str">
        <f t="shared" si="13"/>
        <v>Excelsa</v>
      </c>
      <c r="O317" t="str">
        <f t="shared" si="14"/>
        <v>Light</v>
      </c>
      <c r="P317" t="str">
        <f>_xlfn.XLOOKUP(OrdersTable[[#This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cm="1">
        <f t="array" ref="G318">IF(_xlfn.XLOOKUP(C318,customers!A317:$A$1001,customers!C317:$C$1001,,0)=0,"",_xlfn.XLOOKUP(C318,customers!A317:$A$1001,customers!C317:$C$1001,,0))</f>
        <v>nlush8s@dedecms.com</v>
      </c>
      <c r="H318" s="2" t="str" cm="1">
        <f t="array" ref="H318">_xlfn.IFNA(_xlfn.XLOOKUP(C318,customers!A317:$A$1001,customers!G317:$G$1001,,0),"United Kingdom")</f>
        <v>Ireland</v>
      </c>
      <c r="I318" t="str">
        <f>INDEX(products!$A$1:$G$49,MATCH($D318,products!$A$1:$A$49,0),MATCH(orders!I$1,products!$A$1:$G$1,0))</f>
        <v>Exc</v>
      </c>
      <c r="J318" t="str">
        <f>INDEX(products!$A$1:$G$49,MATCH($D318,products!$A$1:$A$49,0),MATCH(orders!J$1,products!$A$1:$G$1,0))</f>
        <v>L</v>
      </c>
      <c r="K318" s="5">
        <f>INDEX(products!$A$1:$G$49,MATCH($D318,products!$A$1:$A$49,0),MATCH(orders!K$1,products!$A$1:$G$1,0))</f>
        <v>2.5</v>
      </c>
      <c r="L318" s="6">
        <f>INDEX(products!$A$1:$G$49,MATCH($D318,products!$A$1:$A$49,0),MATCH(orders!L$1,products!$A$1:$G$1,0))</f>
        <v>34.154999999999994</v>
      </c>
      <c r="M318" s="6">
        <f t="shared" si="12"/>
        <v>204.92999999999995</v>
      </c>
      <c r="N318" t="str">
        <f t="shared" si="13"/>
        <v>Excelsa</v>
      </c>
      <c r="O318" t="str">
        <f t="shared" si="14"/>
        <v>Light</v>
      </c>
      <c r="P318" t="str">
        <f>_xlfn.XLOOKUP(OrdersTable[[#This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cm="1">
        <f t="array" ref="H319">_xlfn.IFNA(_xlfn.XLOOKUP(C319,customers!A318:$A$1001,customers!G318:$G$1001,,0),"United Kingdom")</f>
        <v>United States</v>
      </c>
      <c r="I319" t="str">
        <f>INDEX(products!$A$1:$G$49,MATCH($D319,products!$A$1:$A$49,0),MATCH(orders!I$1,products!$A$1:$G$1,0))</f>
        <v>Exc</v>
      </c>
      <c r="J319" t="str">
        <f>INDEX(products!$A$1:$G$49,MATCH($D319,products!$A$1:$A$49,0),MATCH(orders!J$1,products!$A$1:$G$1,0))</f>
        <v>D</v>
      </c>
      <c r="K319" s="5">
        <f>INDEX(products!$A$1:$G$49,MATCH($D319,products!$A$1:$A$49,0),MATCH(orders!K$1,products!$A$1:$G$1,0))</f>
        <v>0.5</v>
      </c>
      <c r="L319" s="6">
        <f>INDEX(products!$A$1:$G$49,MATCH($D319,products!$A$1:$A$49,0),MATCH(orders!L$1,products!$A$1:$G$1,0))</f>
        <v>7.29</v>
      </c>
      <c r="M319" s="6">
        <f t="shared" si="12"/>
        <v>21.87</v>
      </c>
      <c r="N319" t="str">
        <f t="shared" si="13"/>
        <v>Excelsa</v>
      </c>
      <c r="O319" t="str">
        <f t="shared" si="14"/>
        <v>Dark</v>
      </c>
      <c r="P319" t="str">
        <f>_xlfn.XLOOKUP(OrdersTable[[#This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cm="1">
        <f t="array" ref="H320">_xlfn.IFNA(_xlfn.XLOOKUP(C320,customers!A319:$A$1001,customers!G319:$G$1001,,0),"United Kingdom")</f>
        <v>United States</v>
      </c>
      <c r="I320" t="str">
        <f>INDEX(products!$A$1:$G$49,MATCH($D320,products!$A$1:$A$49,0),MATCH(orders!I$1,products!$A$1:$G$1,0))</f>
        <v>Ara</v>
      </c>
      <c r="J320" t="str">
        <f>INDEX(products!$A$1:$G$49,MATCH($D320,products!$A$1:$A$49,0),MATCH(orders!J$1,products!$A$1:$G$1,0))</f>
        <v>M</v>
      </c>
      <c r="K320" s="5">
        <f>INDEX(products!$A$1:$G$49,MATCH($D320,products!$A$1:$A$49,0),MATCH(orders!K$1,products!$A$1:$G$1,0))</f>
        <v>2.5</v>
      </c>
      <c r="L320" s="6">
        <f>INDEX(products!$A$1:$G$49,MATCH($D320,products!$A$1:$A$49,0),MATCH(orders!L$1,products!$A$1:$G$1,0))</f>
        <v>25.874999999999996</v>
      </c>
      <c r="M320" s="6">
        <f t="shared" si="12"/>
        <v>51.749999999999993</v>
      </c>
      <c r="N320" t="str">
        <f t="shared" si="13"/>
        <v>Arabica</v>
      </c>
      <c r="O320" t="str">
        <f t="shared" si="14"/>
        <v>Medium</v>
      </c>
      <c r="P320" t="str">
        <f>_xlfn.XLOOKUP(OrdersTable[[#This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cm="1">
        <f t="array" ref="G321">IF(_xlfn.XLOOKUP(C321,customers!A320:$A$1001,customers!C320:$C$1001,,0)=0,"",_xlfn.XLOOKUP(C321,customers!A320:$A$1001,customers!C320:$C$1001,,0))</f>
        <v>gtweed8v@yolasite.com</v>
      </c>
      <c r="H321" s="2" t="str" cm="1">
        <f t="array" ref="H321">_xlfn.IFNA(_xlfn.XLOOKUP(C321,customers!A320:$A$1001,customers!G320:$G$1001,,0),"United Kingdom")</f>
        <v>United States</v>
      </c>
      <c r="I321" t="str">
        <f>INDEX(products!$A$1:$G$49,MATCH($D321,products!$A$1:$A$49,0),MATCH(orders!I$1,products!$A$1:$G$1,0))</f>
        <v>Exc</v>
      </c>
      <c r="J321" t="str">
        <f>INDEX(products!$A$1:$G$49,MATCH($D321,products!$A$1:$A$49,0),MATCH(orders!J$1,products!$A$1:$G$1,0))</f>
        <v>M</v>
      </c>
      <c r="K321" s="5">
        <f>INDEX(products!$A$1:$G$49,MATCH($D321,products!$A$1:$A$49,0),MATCH(orders!K$1,products!$A$1:$G$1,0))</f>
        <v>0.2</v>
      </c>
      <c r="L321" s="6">
        <f>INDEX(products!$A$1:$G$49,MATCH($D321,products!$A$1:$A$49,0),MATCH(orders!L$1,products!$A$1:$G$1,0))</f>
        <v>4.125</v>
      </c>
      <c r="M321" s="6">
        <f t="shared" si="12"/>
        <v>8.25</v>
      </c>
      <c r="N321" t="str">
        <f t="shared" si="13"/>
        <v>Excelsa</v>
      </c>
      <c r="O321" t="str">
        <f t="shared" si="14"/>
        <v>Medium</v>
      </c>
      <c r="P321" t="str">
        <f>_xlfn.XLOOKUP(OrdersTable[[#This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cm="1">
        <f t="array" ref="G322">IF(_xlfn.XLOOKUP(C322,customers!A321:$A$1001,customers!C321:$C$1001,,0)=0,"",_xlfn.XLOOKUP(C322,customers!A321:$A$1001,customers!C321:$C$1001,,0))</f>
        <v>gtweed8v@yolasite.com</v>
      </c>
      <c r="H322" s="2" t="str" cm="1">
        <f t="array" ref="H322">_xlfn.IFNA(_xlfn.XLOOKUP(C322,customers!A321:$A$1001,customers!G321:$G$1001,,0),"United Kingdom")</f>
        <v>United States</v>
      </c>
      <c r="I322" t="str">
        <f>INDEX(products!$A$1:$G$49,MATCH($D322,products!$A$1:$A$49,0),MATCH(orders!I$1,products!$A$1:$G$1,0))</f>
        <v>Ara</v>
      </c>
      <c r="J322" t="str">
        <f>INDEX(products!$A$1:$G$49,MATCH($D322,products!$A$1:$A$49,0),MATCH(orders!J$1,products!$A$1:$G$1,0))</f>
        <v>L</v>
      </c>
      <c r="K322" s="5">
        <f>INDEX(products!$A$1:$G$49,MATCH($D322,products!$A$1:$A$49,0),MATCH(orders!K$1,products!$A$1:$G$1,0))</f>
        <v>0.2</v>
      </c>
      <c r="L322" s="6">
        <f>INDEX(products!$A$1:$G$49,MATCH($D322,products!$A$1:$A$49,0),MATCH(orders!L$1,products!$A$1:$G$1,0))</f>
        <v>3.8849999999999998</v>
      </c>
      <c r="M322" s="6">
        <f t="shared" ref="M322:M385" si="15">E322*L322</f>
        <v>19.424999999999997</v>
      </c>
      <c r="N322" t="str">
        <f t="shared" ref="N322:N385" si="16">IF(I322="Rob","Robusta",IF(I322="Exc","Excelsa",IF(I322="Ara","Arabica",IF(I322="Lib","Liberica"))))</f>
        <v>Arabica</v>
      </c>
      <c r="O322" t="str">
        <f t="shared" ref="O322:O385" si="17">IF(J322="M","Medium",IF(J322="L","Light",IF(J322="D","Dark")))</f>
        <v>Light</v>
      </c>
      <c r="P322" t="str">
        <f>_xlfn.XLOOKUP(OrdersTable[[#This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cm="1">
        <f t="array" ref="G323">IF(_xlfn.XLOOKUP(C323,customers!A322:$A$1001,customers!C322:$C$1001,,0)=0,"",_xlfn.XLOOKUP(C323,customers!A322:$A$1001,customers!C322:$C$1001,,0))</f>
        <v>ggoggin8x@wix.com</v>
      </c>
      <c r="H323" s="2" t="str" cm="1">
        <f t="array" ref="H323">_xlfn.IFNA(_xlfn.XLOOKUP(C323,customers!A322:$A$1001,customers!G322:$G$1001,,0),"United Kingdom")</f>
        <v>Ireland</v>
      </c>
      <c r="I323" t="str">
        <f>INDEX(products!$A$1:$G$49,MATCH($D323,products!$A$1:$A$49,0),MATCH(orders!I$1,products!$A$1:$G$1,0))</f>
        <v>Ara</v>
      </c>
      <c r="J323" t="str">
        <f>INDEX(products!$A$1:$G$49,MATCH($D323,products!$A$1:$A$49,0),MATCH(orders!J$1,products!$A$1:$G$1,0))</f>
        <v>M</v>
      </c>
      <c r="K323" s="5">
        <f>INDEX(products!$A$1:$G$49,MATCH($D323,products!$A$1:$A$49,0),MATCH(orders!K$1,products!$A$1:$G$1,0))</f>
        <v>0.2</v>
      </c>
      <c r="L323" s="6">
        <f>INDEX(products!$A$1:$G$49,MATCH($D323,products!$A$1:$A$49,0),MATCH(orders!L$1,products!$A$1:$G$1,0))</f>
        <v>3.375</v>
      </c>
      <c r="M323" s="6">
        <f t="shared" si="15"/>
        <v>20.25</v>
      </c>
      <c r="N323" t="str">
        <f t="shared" si="16"/>
        <v>Arabica</v>
      </c>
      <c r="O323" t="str">
        <f t="shared" si="17"/>
        <v>Medium</v>
      </c>
      <c r="P323" t="str">
        <f>_xlfn.XLOOKUP(OrdersTable[[#This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cm="1">
        <f t="array" ref="H324">_xlfn.IFNA(_xlfn.XLOOKUP(C324,customers!A323:$A$1001,customers!G323:$G$1001,,0),"United Kingdom")</f>
        <v>Ireland</v>
      </c>
      <c r="I324" t="str">
        <f>INDEX(products!$A$1:$G$49,MATCH($D324,products!$A$1:$A$49,0),MATCH(orders!I$1,products!$A$1:$G$1,0))</f>
        <v>Lib</v>
      </c>
      <c r="J324" t="str">
        <f>INDEX(products!$A$1:$G$49,MATCH($D324,products!$A$1:$A$49,0),MATCH(orders!J$1,products!$A$1:$G$1,0))</f>
        <v>D</v>
      </c>
      <c r="K324" s="5">
        <f>INDEX(products!$A$1:$G$49,MATCH($D324,products!$A$1:$A$49,0),MATCH(orders!K$1,products!$A$1:$G$1,0))</f>
        <v>0.5</v>
      </c>
      <c r="L324" s="6">
        <f>INDEX(products!$A$1:$G$49,MATCH($D324,products!$A$1:$A$49,0),MATCH(orders!L$1,products!$A$1:$G$1,0))</f>
        <v>7.77</v>
      </c>
      <c r="M324" s="6">
        <f t="shared" si="15"/>
        <v>23.31</v>
      </c>
      <c r="N324" t="str">
        <f t="shared" si="16"/>
        <v>Liberica</v>
      </c>
      <c r="O324" t="str">
        <f t="shared" si="17"/>
        <v>Dark</v>
      </c>
      <c r="P324" t="str">
        <f>_xlfn.XLOOKUP(OrdersTable[[#This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cm="1">
        <f t="array" ref="H325">_xlfn.IFNA(_xlfn.XLOOKUP(C325,customers!A324:$A$1001,customers!G324:$G$1001,,0),"United Kingdom")</f>
        <v>United States</v>
      </c>
      <c r="I325" t="str">
        <f>INDEX(products!$A$1:$G$49,MATCH($D325,products!$A$1:$A$49,0),MATCH(orders!I$1,products!$A$1:$G$1,0))</f>
        <v>Exc</v>
      </c>
      <c r="J325" t="str">
        <f>INDEX(products!$A$1:$G$49,MATCH($D325,products!$A$1:$A$49,0),MATCH(orders!J$1,products!$A$1:$G$1,0))</f>
        <v>D</v>
      </c>
      <c r="K325" s="5">
        <f>INDEX(products!$A$1:$G$49,MATCH($D325,products!$A$1:$A$49,0),MATCH(orders!K$1,products!$A$1:$G$1,0))</f>
        <v>0.2</v>
      </c>
      <c r="L325" s="6">
        <f>INDEX(products!$A$1:$G$49,MATCH($D325,products!$A$1:$A$49,0),MATCH(orders!L$1,products!$A$1:$G$1,0))</f>
        <v>3.645</v>
      </c>
      <c r="M325" s="6">
        <f t="shared" si="15"/>
        <v>18.225000000000001</v>
      </c>
      <c r="N325" t="str">
        <f t="shared" si="16"/>
        <v>Excelsa</v>
      </c>
      <c r="O325" t="str">
        <f t="shared" si="17"/>
        <v>Dark</v>
      </c>
      <c r="P325" t="str">
        <f>_xlfn.XLOOKUP(OrdersTable[[#This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cm="1">
        <f t="array" ref="G326">IF(_xlfn.XLOOKUP(C326,customers!A325:$A$1001,customers!C325:$C$1001,,0)=0,"",_xlfn.XLOOKUP(C326,customers!A325:$A$1001,customers!C325:$C$1001,,0))</f>
        <v/>
      </c>
      <c r="H326" s="2" t="str" cm="1">
        <f t="array" ref="H326">_xlfn.IFNA(_xlfn.XLOOKUP(C326,customers!A325:$A$1001,customers!G325:$G$1001,,0),"United Kingdom")</f>
        <v>United States</v>
      </c>
      <c r="I326" t="str">
        <f>INDEX(products!$A$1:$G$49,MATCH($D326,products!$A$1:$A$49,0),MATCH(orders!I$1,products!$A$1:$G$1,0))</f>
        <v>Exc</v>
      </c>
      <c r="J326" t="str">
        <f>INDEX(products!$A$1:$G$49,MATCH($D326,products!$A$1:$A$49,0),MATCH(orders!J$1,products!$A$1:$G$1,0))</f>
        <v>M</v>
      </c>
      <c r="K326" s="5">
        <f>INDEX(products!$A$1:$G$49,MATCH($D326,products!$A$1:$A$49,0),MATCH(orders!K$1,products!$A$1:$G$1,0))</f>
        <v>1</v>
      </c>
      <c r="L326" s="6">
        <f>INDEX(products!$A$1:$G$49,MATCH($D326,products!$A$1:$A$49,0),MATCH(orders!L$1,products!$A$1:$G$1,0))</f>
        <v>13.75</v>
      </c>
      <c r="M326" s="6">
        <f t="shared" si="15"/>
        <v>13.75</v>
      </c>
      <c r="N326" t="str">
        <f t="shared" si="16"/>
        <v>Excelsa</v>
      </c>
      <c r="O326" t="str">
        <f t="shared" si="17"/>
        <v>Medium</v>
      </c>
      <c r="P326" t="str">
        <f>_xlfn.XLOOKUP(OrdersTable[[#This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cm="1">
        <f t="array" ref="G327">IF(_xlfn.XLOOKUP(C327,customers!A326:$A$1001,customers!C326:$C$1001,,0)=0,"",_xlfn.XLOOKUP(C327,customers!A326:$A$1001,customers!C326:$C$1001,,0))</f>
        <v>tle91@epa.gov</v>
      </c>
      <c r="H327" s="2" t="str" cm="1">
        <f t="array" ref="H327">_xlfn.IFNA(_xlfn.XLOOKUP(C327,customers!A326:$A$1001,customers!G326:$G$1001,,0),"United Kingdom")</f>
        <v>United States</v>
      </c>
      <c r="I327" t="str">
        <f>INDEX(products!$A$1:$G$49,MATCH($D327,products!$A$1:$A$49,0),MATCH(orders!I$1,products!$A$1:$G$1,0))</f>
        <v>Ara</v>
      </c>
      <c r="J327" t="str">
        <f>INDEX(products!$A$1:$G$49,MATCH($D327,products!$A$1:$A$49,0),MATCH(orders!J$1,products!$A$1:$G$1,0))</f>
        <v>L</v>
      </c>
      <c r="K327" s="5">
        <f>INDEX(products!$A$1:$G$49,MATCH($D327,products!$A$1:$A$49,0),MATCH(orders!K$1,products!$A$1:$G$1,0))</f>
        <v>2.5</v>
      </c>
      <c r="L327" s="6">
        <f>INDEX(products!$A$1:$G$49,MATCH($D327,products!$A$1:$A$49,0),MATCH(orders!L$1,products!$A$1:$G$1,0))</f>
        <v>29.784999999999997</v>
      </c>
      <c r="M327" s="6">
        <f t="shared" si="15"/>
        <v>29.784999999999997</v>
      </c>
      <c r="N327" t="str">
        <f t="shared" si="16"/>
        <v>Arabica</v>
      </c>
      <c r="O327" t="str">
        <f t="shared" si="17"/>
        <v>Light</v>
      </c>
      <c r="P327" t="str">
        <f>_xlfn.XLOOKUP(OrdersTable[[#This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cm="1">
        <f t="array" ref="G328">IF(_xlfn.XLOOKUP(C328,customers!A327:$A$1001,customers!C327:$C$1001,,0)=0,"",_xlfn.XLOOKUP(C328,customers!A327:$A$1001,customers!C327:$C$1001,,0))</f>
        <v/>
      </c>
      <c r="H328" s="2" t="str" cm="1">
        <f t="array" ref="H328">_xlfn.IFNA(_xlfn.XLOOKUP(C328,customers!A327:$A$1001,customers!G327:$G$1001,,0),"United Kingdom")</f>
        <v>United States</v>
      </c>
      <c r="I328" t="str">
        <f>INDEX(products!$A$1:$G$49,MATCH($D328,products!$A$1:$A$49,0),MATCH(orders!I$1,products!$A$1:$G$1,0))</f>
        <v>Rob</v>
      </c>
      <c r="J328" t="str">
        <f>INDEX(products!$A$1:$G$49,MATCH($D328,products!$A$1:$A$49,0),MATCH(orders!J$1,products!$A$1:$G$1,0))</f>
        <v>D</v>
      </c>
      <c r="K328" s="5">
        <f>INDEX(products!$A$1:$G$49,MATCH($D328,products!$A$1:$A$49,0),MATCH(orders!K$1,products!$A$1:$G$1,0))</f>
        <v>1</v>
      </c>
      <c r="L328" s="6">
        <f>INDEX(products!$A$1:$G$49,MATCH($D328,products!$A$1:$A$49,0),MATCH(orders!L$1,products!$A$1:$G$1,0))</f>
        <v>8.9499999999999993</v>
      </c>
      <c r="M328" s="6">
        <f t="shared" si="15"/>
        <v>44.75</v>
      </c>
      <c r="N328" t="str">
        <f t="shared" si="16"/>
        <v>Robusta</v>
      </c>
      <c r="O328" t="str">
        <f t="shared" si="17"/>
        <v>Dark</v>
      </c>
      <c r="P328" t="str">
        <f>_xlfn.XLOOKUP(OrdersTable[[#This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cm="1">
        <f t="array" ref="H329">_xlfn.IFNA(_xlfn.XLOOKUP(C329,customers!A328:$A$1001,customers!G328:$G$1001,,0),"United Kingdom")</f>
        <v>United States</v>
      </c>
      <c r="I329" t="str">
        <f>INDEX(products!$A$1:$G$49,MATCH($D329,products!$A$1:$A$49,0),MATCH(orders!I$1,products!$A$1:$G$1,0))</f>
        <v>Rob</v>
      </c>
      <c r="J329" t="str">
        <f>INDEX(products!$A$1:$G$49,MATCH($D329,products!$A$1:$A$49,0),MATCH(orders!J$1,products!$A$1:$G$1,0))</f>
        <v>D</v>
      </c>
      <c r="K329" s="5">
        <f>INDEX(products!$A$1:$G$49,MATCH($D329,products!$A$1:$A$49,0),MATCH(orders!K$1,products!$A$1:$G$1,0))</f>
        <v>1</v>
      </c>
      <c r="L329" s="6">
        <f>INDEX(products!$A$1:$G$49,MATCH($D329,products!$A$1:$A$49,0),MATCH(orders!L$1,products!$A$1:$G$1,0))</f>
        <v>8.9499999999999993</v>
      </c>
      <c r="M329" s="6">
        <f t="shared" si="15"/>
        <v>44.75</v>
      </c>
      <c r="N329" t="str">
        <f t="shared" si="16"/>
        <v>Robusta</v>
      </c>
      <c r="O329" t="str">
        <f t="shared" si="17"/>
        <v>Dark</v>
      </c>
      <c r="P329" t="str">
        <f>_xlfn.XLOOKUP(OrdersTable[[#This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cm="1">
        <f t="array" ref="G330">IF(_xlfn.XLOOKUP(C330,customers!A329:$A$1001,customers!C329:$C$1001,,0)=0,"",_xlfn.XLOOKUP(C330,customers!A329:$A$1001,customers!C329:$C$1001,,0))</f>
        <v/>
      </c>
      <c r="H330" s="2" t="str" cm="1">
        <f t="array" ref="H330">_xlfn.IFNA(_xlfn.XLOOKUP(C330,customers!A329:$A$1001,customers!G329:$G$1001,,0),"United Kingdom")</f>
        <v>United States</v>
      </c>
      <c r="I330" t="str">
        <f>INDEX(products!$A$1:$G$49,MATCH($D330,products!$A$1:$A$49,0),MATCH(orders!I$1,products!$A$1:$G$1,0))</f>
        <v>Lib</v>
      </c>
      <c r="J330" t="str">
        <f>INDEX(products!$A$1:$G$49,MATCH($D330,products!$A$1:$A$49,0),MATCH(orders!J$1,products!$A$1:$G$1,0))</f>
        <v>L</v>
      </c>
      <c r="K330" s="5">
        <f>INDEX(products!$A$1:$G$49,MATCH($D330,products!$A$1:$A$49,0),MATCH(orders!K$1,products!$A$1:$G$1,0))</f>
        <v>0.5</v>
      </c>
      <c r="L330" s="6">
        <f>INDEX(products!$A$1:$G$49,MATCH($D330,products!$A$1:$A$49,0),MATCH(orders!L$1,products!$A$1:$G$1,0))</f>
        <v>9.51</v>
      </c>
      <c r="M330" s="6">
        <f t="shared" si="15"/>
        <v>38.04</v>
      </c>
      <c r="N330" t="str">
        <f t="shared" si="16"/>
        <v>Liberica</v>
      </c>
      <c r="O330" t="str">
        <f t="shared" si="17"/>
        <v>Light</v>
      </c>
      <c r="P330" t="str">
        <f>_xlfn.XLOOKUP(OrdersTable[[#This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cm="1">
        <f t="array" ref="H331">_xlfn.IFNA(_xlfn.XLOOKUP(C331,customers!A330:$A$1001,customers!G330:$G$1001,,0),"United Kingdom")</f>
        <v>United States</v>
      </c>
      <c r="I331" t="str">
        <f>INDEX(products!$A$1:$G$49,MATCH($D331,products!$A$1:$A$49,0),MATCH(orders!I$1,products!$A$1:$G$1,0))</f>
        <v>Rob</v>
      </c>
      <c r="J331" t="str">
        <f>INDEX(products!$A$1:$G$49,MATCH($D331,products!$A$1:$A$49,0),MATCH(orders!J$1,products!$A$1:$G$1,0))</f>
        <v>D</v>
      </c>
      <c r="K331" s="5">
        <f>INDEX(products!$A$1:$G$49,MATCH($D331,products!$A$1:$A$49,0),MATCH(orders!K$1,products!$A$1:$G$1,0))</f>
        <v>0.5</v>
      </c>
      <c r="L331" s="6">
        <f>INDEX(products!$A$1:$G$49,MATCH($D331,products!$A$1:$A$49,0),MATCH(orders!L$1,products!$A$1:$G$1,0))</f>
        <v>5.3699999999999992</v>
      </c>
      <c r="M331" s="6">
        <f t="shared" si="15"/>
        <v>21.479999999999997</v>
      </c>
      <c r="N331" t="str">
        <f t="shared" si="16"/>
        <v>Robusta</v>
      </c>
      <c r="O331" t="str">
        <f t="shared" si="17"/>
        <v>Dark</v>
      </c>
      <c r="P331" t="str">
        <f>_xlfn.XLOOKUP(OrdersTable[[#This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e" cm="1">
        <f t="array" ref="G332">IF(_xlfn.XLOOKUP(C332,customers!A331:$A$1001,customers!C331:$C$1001,,0)=0,"",_xlfn.XLOOKUP(C332,customers!A331:$A$1001,customers!C331:$C$1001,,0))</f>
        <v>#N/A</v>
      </c>
      <c r="H332" s="2" t="str" cm="1">
        <f t="array" ref="H332">_xlfn.IFNA(_xlfn.XLOOKUP(C332,customers!A331:$A$1001,customers!G331:$G$1001,,0),"United Kingdom")</f>
        <v>United Kingdom</v>
      </c>
      <c r="I332" t="str">
        <f>INDEX(products!$A$1:$G$49,MATCH($D332,products!$A$1:$A$49,0),MATCH(orders!I$1,products!$A$1:$G$1,0))</f>
        <v>Rob</v>
      </c>
      <c r="J332" t="str">
        <f>INDEX(products!$A$1:$G$49,MATCH($D332,products!$A$1:$A$49,0),MATCH(orders!J$1,products!$A$1:$G$1,0))</f>
        <v>D</v>
      </c>
      <c r="K332" s="5">
        <f>INDEX(products!$A$1:$G$49,MATCH($D332,products!$A$1:$A$49,0),MATCH(orders!K$1,products!$A$1:$G$1,0))</f>
        <v>0.5</v>
      </c>
      <c r="L332" s="6">
        <f>INDEX(products!$A$1:$G$49,MATCH($D332,products!$A$1:$A$49,0),MATCH(orders!L$1,products!$A$1:$G$1,0))</f>
        <v>5.3699999999999992</v>
      </c>
      <c r="M332" s="6">
        <f t="shared" si="15"/>
        <v>16.11</v>
      </c>
      <c r="N332" t="str">
        <f t="shared" si="16"/>
        <v>Robusta</v>
      </c>
      <c r="O332" t="str">
        <f t="shared" si="17"/>
        <v>Dark</v>
      </c>
      <c r="P332" t="str">
        <f>_xlfn.XLOOKUP(OrdersTable[[#This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cm="1">
        <f t="array" ref="H333">_xlfn.IFNA(_xlfn.XLOOKUP(C333,customers!A332:$A$1001,customers!G332:$G$1001,,0),"United Kingdom")</f>
        <v>United States</v>
      </c>
      <c r="I333" t="str">
        <f>INDEX(products!$A$1:$G$49,MATCH($D333,products!$A$1:$A$49,0),MATCH(orders!I$1,products!$A$1:$G$1,0))</f>
        <v>Rob</v>
      </c>
      <c r="J333" t="str">
        <f>INDEX(products!$A$1:$G$49,MATCH($D333,products!$A$1:$A$49,0),MATCH(orders!J$1,products!$A$1:$G$1,0))</f>
        <v>M</v>
      </c>
      <c r="K333" s="5">
        <f>INDEX(products!$A$1:$G$49,MATCH($D333,products!$A$1:$A$49,0),MATCH(orders!K$1,products!$A$1:$G$1,0))</f>
        <v>2.5</v>
      </c>
      <c r="L333" s="6">
        <f>INDEX(products!$A$1:$G$49,MATCH($D333,products!$A$1:$A$49,0),MATCH(orders!L$1,products!$A$1:$G$1,0))</f>
        <v>22.884999999999998</v>
      </c>
      <c r="M333" s="6">
        <f t="shared" si="15"/>
        <v>22.884999999999998</v>
      </c>
      <c r="N333" t="str">
        <f t="shared" si="16"/>
        <v>Robusta</v>
      </c>
      <c r="O333" t="str">
        <f t="shared" si="17"/>
        <v>Medium</v>
      </c>
      <c r="P333" t="str">
        <f>_xlfn.XLOOKUP(OrdersTable[[#This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cm="1">
        <f t="array" ref="H334">_xlfn.IFNA(_xlfn.XLOOKUP(C334,customers!A333:$A$1001,customers!G333:$G$1001,,0),"United Kingdom")</f>
        <v>United States</v>
      </c>
      <c r="I334" t="str">
        <f>INDEX(products!$A$1:$G$49,MATCH($D334,products!$A$1:$A$49,0),MATCH(orders!I$1,products!$A$1:$G$1,0))</f>
        <v>Ara</v>
      </c>
      <c r="J334" t="str">
        <f>INDEX(products!$A$1:$G$49,MATCH($D334,products!$A$1:$A$49,0),MATCH(orders!J$1,products!$A$1:$G$1,0))</f>
        <v>D</v>
      </c>
      <c r="K334" s="5">
        <f>INDEX(products!$A$1:$G$49,MATCH($D334,products!$A$1:$A$49,0),MATCH(orders!K$1,products!$A$1:$G$1,0))</f>
        <v>0.5</v>
      </c>
      <c r="L334" s="6">
        <f>INDEX(products!$A$1:$G$49,MATCH($D334,products!$A$1:$A$49,0),MATCH(orders!L$1,products!$A$1:$G$1,0))</f>
        <v>5.97</v>
      </c>
      <c r="M334" s="6">
        <f t="shared" si="15"/>
        <v>17.91</v>
      </c>
      <c r="N334" t="str">
        <f t="shared" si="16"/>
        <v>Arabica</v>
      </c>
      <c r="O334" t="str">
        <f t="shared" si="17"/>
        <v>Dark</v>
      </c>
      <c r="P334" t="str">
        <f>_xlfn.XLOOKUP(OrdersTable[[#This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cm="1">
        <f t="array" ref="G335">IF(_xlfn.XLOOKUP(C335,customers!A334:$A$1001,customers!C334:$C$1001,,0)=0,"",_xlfn.XLOOKUP(C335,customers!A334:$A$1001,customers!C334:$C$1001,,0))</f>
        <v>vceely99@auda.org.au</v>
      </c>
      <c r="H335" s="2" t="str" cm="1">
        <f t="array" ref="H335">_xlfn.IFNA(_xlfn.XLOOKUP(C335,customers!A334:$A$1001,customers!G334:$G$1001,,0),"United Kingdom")</f>
        <v>United States</v>
      </c>
      <c r="I335" t="str">
        <f>INDEX(products!$A$1:$G$49,MATCH($D335,products!$A$1:$A$49,0),MATCH(orders!I$1,products!$A$1:$G$1,0))</f>
        <v>Rob</v>
      </c>
      <c r="J335" t="str">
        <f>INDEX(products!$A$1:$G$49,MATCH($D335,products!$A$1:$A$49,0),MATCH(orders!J$1,products!$A$1:$G$1,0))</f>
        <v>M</v>
      </c>
      <c r="K335" s="5">
        <f>INDEX(products!$A$1:$G$49,MATCH($D335,products!$A$1:$A$49,0),MATCH(orders!K$1,products!$A$1:$G$1,0))</f>
        <v>0.5</v>
      </c>
      <c r="L335" s="6">
        <f>INDEX(products!$A$1:$G$49,MATCH($D335,products!$A$1:$A$49,0),MATCH(orders!L$1,products!$A$1:$G$1,0))</f>
        <v>5.97</v>
      </c>
      <c r="M335" s="6">
        <f t="shared" si="15"/>
        <v>23.88</v>
      </c>
      <c r="N335" t="str">
        <f t="shared" si="16"/>
        <v>Robusta</v>
      </c>
      <c r="O335" t="str">
        <f t="shared" si="17"/>
        <v>Medium</v>
      </c>
      <c r="P335" t="str">
        <f>_xlfn.XLOOKUP(OrdersTable[[#This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cm="1">
        <f t="array" ref="G336">IF(_xlfn.XLOOKUP(C336,customers!A335:$A$1001,customers!C335:$C$1001,,0)=0,"",_xlfn.XLOOKUP(C336,customers!A335:$A$1001,customers!C335:$C$1001,,0))</f>
        <v/>
      </c>
      <c r="H336" s="2" t="str" cm="1">
        <f t="array" ref="H336">_xlfn.IFNA(_xlfn.XLOOKUP(C336,customers!A335:$A$1001,customers!G335:$G$1001,,0),"United Kingdom")</f>
        <v>United States</v>
      </c>
      <c r="I336" t="str">
        <f>INDEX(products!$A$1:$G$49,MATCH($D336,products!$A$1:$A$49,0),MATCH(orders!I$1,products!$A$1:$G$1,0))</f>
        <v>Rob</v>
      </c>
      <c r="J336" t="str">
        <f>INDEX(products!$A$1:$G$49,MATCH($D336,products!$A$1:$A$49,0),MATCH(orders!J$1,products!$A$1:$G$1,0))</f>
        <v>L</v>
      </c>
      <c r="K336" s="5">
        <f>INDEX(products!$A$1:$G$49,MATCH($D336,products!$A$1:$A$49,0),MATCH(orders!K$1,products!$A$1:$G$1,0))</f>
        <v>1</v>
      </c>
      <c r="L336" s="6">
        <f>INDEX(products!$A$1:$G$49,MATCH($D336,products!$A$1:$A$49,0),MATCH(orders!L$1,products!$A$1:$G$1,0))</f>
        <v>11.95</v>
      </c>
      <c r="M336" s="6">
        <f t="shared" si="15"/>
        <v>59.75</v>
      </c>
      <c r="N336" t="str">
        <f t="shared" si="16"/>
        <v>Robusta</v>
      </c>
      <c r="O336" t="str">
        <f t="shared" si="17"/>
        <v>Light</v>
      </c>
      <c r="P336" t="str">
        <f>_xlfn.XLOOKUP(OrdersTable[[#This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cm="1">
        <f t="array" ref="H337">_xlfn.IFNA(_xlfn.XLOOKUP(C337,customers!A336:$A$1001,customers!G336:$G$1001,,0),"United Kingdom")</f>
        <v>United States</v>
      </c>
      <c r="I337" t="str">
        <f>INDEX(products!$A$1:$G$49,MATCH($D337,products!$A$1:$A$49,0),MATCH(orders!I$1,products!$A$1:$G$1,0))</f>
        <v>Lib</v>
      </c>
      <c r="J337" t="str">
        <f>INDEX(products!$A$1:$G$49,MATCH($D337,products!$A$1:$A$49,0),MATCH(orders!J$1,products!$A$1:$G$1,0))</f>
        <v>L</v>
      </c>
      <c r="K337" s="5">
        <f>INDEX(products!$A$1:$G$49,MATCH($D337,products!$A$1:$A$49,0),MATCH(orders!K$1,products!$A$1:$G$1,0))</f>
        <v>0.2</v>
      </c>
      <c r="L337" s="6">
        <f>INDEX(products!$A$1:$G$49,MATCH($D337,products!$A$1:$A$49,0),MATCH(orders!L$1,products!$A$1:$G$1,0))</f>
        <v>4.7549999999999999</v>
      </c>
      <c r="M337" s="6">
        <f t="shared" si="15"/>
        <v>28.53</v>
      </c>
      <c r="N337" t="str">
        <f t="shared" si="16"/>
        <v>Liberica</v>
      </c>
      <c r="O337" t="str">
        <f t="shared" si="17"/>
        <v>Light</v>
      </c>
      <c r="P337" t="str">
        <f>_xlfn.XLOOKUP(OrdersTable[[#This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cm="1">
        <f t="array" ref="H338">_xlfn.IFNA(_xlfn.XLOOKUP(C338,customers!A337:$A$1001,customers!G337:$G$1001,,0),"United Kingdom")</f>
        <v>United Kingdom</v>
      </c>
      <c r="I338" t="str">
        <f>INDEX(products!$A$1:$G$49,MATCH($D338,products!$A$1:$A$49,0),MATCH(orders!I$1,products!$A$1:$G$1,0))</f>
        <v>Ara</v>
      </c>
      <c r="J338" t="str">
        <f>INDEX(products!$A$1:$G$49,MATCH($D338,products!$A$1:$A$49,0),MATCH(orders!J$1,products!$A$1:$G$1,0))</f>
        <v>M</v>
      </c>
      <c r="K338" s="5">
        <f>INDEX(products!$A$1:$G$49,MATCH($D338,products!$A$1:$A$49,0),MATCH(orders!K$1,products!$A$1:$G$1,0))</f>
        <v>1</v>
      </c>
      <c r="L338" s="6">
        <f>INDEX(products!$A$1:$G$49,MATCH($D338,products!$A$1:$A$49,0),MATCH(orders!L$1,products!$A$1:$G$1,0))</f>
        <v>11.25</v>
      </c>
      <c r="M338" s="6">
        <f t="shared" si="15"/>
        <v>45</v>
      </c>
      <c r="N338" t="str">
        <f t="shared" si="16"/>
        <v>Arabica</v>
      </c>
      <c r="O338" t="str">
        <f t="shared" si="17"/>
        <v>Medium</v>
      </c>
      <c r="P338" t="str">
        <f>_xlfn.XLOOKUP(OrdersTable[[#This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e" cm="1">
        <f t="array" ref="G339">IF(_xlfn.XLOOKUP(C339,customers!A338:$A$1001,customers!C338:$C$1001,,0)=0,"",_xlfn.XLOOKUP(C339,customers!A338:$A$1001,customers!C338:$C$1001,,0))</f>
        <v>#N/A</v>
      </c>
      <c r="H339" s="2" t="str" cm="1">
        <f t="array" ref="H339">_xlfn.IFNA(_xlfn.XLOOKUP(C339,customers!A338:$A$1001,customers!G338:$G$1001,,0),"United Kingdom")</f>
        <v>United Kingdom</v>
      </c>
      <c r="I339" t="str">
        <f>INDEX(products!$A$1:$G$49,MATCH($D339,products!$A$1:$A$49,0),MATCH(orders!I$1,products!$A$1:$G$1,0))</f>
        <v>Exc</v>
      </c>
      <c r="J339" t="str">
        <f>INDEX(products!$A$1:$G$49,MATCH($D339,products!$A$1:$A$49,0),MATCH(orders!J$1,products!$A$1:$G$1,0))</f>
        <v>D</v>
      </c>
      <c r="K339" s="5">
        <f>INDEX(products!$A$1:$G$49,MATCH($D339,products!$A$1:$A$49,0),MATCH(orders!K$1,products!$A$1:$G$1,0))</f>
        <v>2.5</v>
      </c>
      <c r="L339" s="6">
        <f>INDEX(products!$A$1:$G$49,MATCH($D339,products!$A$1:$A$49,0),MATCH(orders!L$1,products!$A$1:$G$1,0))</f>
        <v>27.945</v>
      </c>
      <c r="M339" s="6">
        <f t="shared" si="15"/>
        <v>55.89</v>
      </c>
      <c r="N339" t="str">
        <f t="shared" si="16"/>
        <v>Excelsa</v>
      </c>
      <c r="O339" t="str">
        <f t="shared" si="17"/>
        <v>Dark</v>
      </c>
      <c r="P339" t="str">
        <f>_xlfn.XLOOKUP(OrdersTable[[#This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cm="1">
        <f t="array" ref="H340">_xlfn.IFNA(_xlfn.XLOOKUP(C340,customers!A339:$A$1001,customers!G339:$G$1001,,0),"United Kingdom")</f>
        <v>United States</v>
      </c>
      <c r="I340" t="str">
        <f>INDEX(products!$A$1:$G$49,MATCH($D340,products!$A$1:$A$49,0),MATCH(orders!I$1,products!$A$1:$G$1,0))</f>
        <v>Exc</v>
      </c>
      <c r="J340" t="str">
        <f>INDEX(products!$A$1:$G$49,MATCH($D340,products!$A$1:$A$49,0),MATCH(orders!J$1,products!$A$1:$G$1,0))</f>
        <v>L</v>
      </c>
      <c r="K340" s="5">
        <f>INDEX(products!$A$1:$G$49,MATCH($D340,products!$A$1:$A$49,0),MATCH(orders!K$1,products!$A$1:$G$1,0))</f>
        <v>1</v>
      </c>
      <c r="L340" s="6">
        <f>INDEX(products!$A$1:$G$49,MATCH($D340,products!$A$1:$A$49,0),MATCH(orders!L$1,products!$A$1:$G$1,0))</f>
        <v>14.85</v>
      </c>
      <c r="M340" s="6">
        <f t="shared" si="15"/>
        <v>59.4</v>
      </c>
      <c r="N340" t="str">
        <f t="shared" si="16"/>
        <v>Excelsa</v>
      </c>
      <c r="O340" t="str">
        <f t="shared" si="17"/>
        <v>Light</v>
      </c>
      <c r="P340" t="str">
        <f>_xlfn.XLOOKUP(OrdersTable[[#This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cm="1">
        <f t="array" ref="H341">_xlfn.IFNA(_xlfn.XLOOKUP(C341,customers!A340:$A$1001,customers!G340:$G$1001,,0),"United Kingdom")</f>
        <v>United States</v>
      </c>
      <c r="I341" t="str">
        <f>INDEX(products!$A$1:$G$49,MATCH($D341,products!$A$1:$A$49,0),MATCH(orders!I$1,products!$A$1:$G$1,0))</f>
        <v>Exc</v>
      </c>
      <c r="J341" t="str">
        <f>INDEX(products!$A$1:$G$49,MATCH($D341,products!$A$1:$A$49,0),MATCH(orders!J$1,products!$A$1:$G$1,0))</f>
        <v>D</v>
      </c>
      <c r="K341" s="5">
        <f>INDEX(products!$A$1:$G$49,MATCH($D341,products!$A$1:$A$49,0),MATCH(orders!K$1,products!$A$1:$G$1,0))</f>
        <v>0.2</v>
      </c>
      <c r="L341" s="6">
        <f>INDEX(products!$A$1:$G$49,MATCH($D341,products!$A$1:$A$49,0),MATCH(orders!L$1,products!$A$1:$G$1,0))</f>
        <v>3.645</v>
      </c>
      <c r="M341" s="6">
        <f t="shared" si="15"/>
        <v>7.29</v>
      </c>
      <c r="N341" t="str">
        <f t="shared" si="16"/>
        <v>Excelsa</v>
      </c>
      <c r="O341" t="str">
        <f t="shared" si="17"/>
        <v>Dark</v>
      </c>
      <c r="P341" t="str">
        <f>_xlfn.XLOOKUP(OrdersTable[[#This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cm="1">
        <f t="array" ref="H342">_xlfn.IFNA(_xlfn.XLOOKUP(C342,customers!A341:$A$1001,customers!G341:$G$1001,,0),"United Kingdom")</f>
        <v>United States</v>
      </c>
      <c r="I342" t="str">
        <f>INDEX(products!$A$1:$G$49,MATCH($D342,products!$A$1:$A$49,0),MATCH(orders!I$1,products!$A$1:$G$1,0))</f>
        <v>Exc</v>
      </c>
      <c r="J342" t="str">
        <f>INDEX(products!$A$1:$G$49,MATCH($D342,products!$A$1:$A$49,0),MATCH(orders!J$1,products!$A$1:$G$1,0))</f>
        <v>D</v>
      </c>
      <c r="K342" s="5">
        <f>INDEX(products!$A$1:$G$49,MATCH($D342,products!$A$1:$A$49,0),MATCH(orders!K$1,products!$A$1:$G$1,0))</f>
        <v>0.5</v>
      </c>
      <c r="L342" s="6">
        <f>INDEX(products!$A$1:$G$49,MATCH($D342,products!$A$1:$A$49,0),MATCH(orders!L$1,products!$A$1:$G$1,0))</f>
        <v>7.29</v>
      </c>
      <c r="M342" s="6">
        <f t="shared" si="15"/>
        <v>7.29</v>
      </c>
      <c r="N342" t="str">
        <f t="shared" si="16"/>
        <v>Excelsa</v>
      </c>
      <c r="O342" t="str">
        <f t="shared" si="17"/>
        <v>Dark</v>
      </c>
      <c r="P342" t="str">
        <f>_xlfn.XLOOKUP(OrdersTable[[#This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cm="1">
        <f t="array" ref="H343">_xlfn.IFNA(_xlfn.XLOOKUP(C343,customers!A342:$A$1001,customers!G342:$G$1001,,0),"United Kingdom")</f>
        <v>United States</v>
      </c>
      <c r="I343" t="str">
        <f>INDEX(products!$A$1:$G$49,MATCH($D343,products!$A$1:$A$49,0),MATCH(orders!I$1,products!$A$1:$G$1,0))</f>
        <v>Exc</v>
      </c>
      <c r="J343" t="str">
        <f>INDEX(products!$A$1:$G$49,MATCH($D343,products!$A$1:$A$49,0),MATCH(orders!J$1,products!$A$1:$G$1,0))</f>
        <v>L</v>
      </c>
      <c r="K343" s="5">
        <f>INDEX(products!$A$1:$G$49,MATCH($D343,products!$A$1:$A$49,0),MATCH(orders!K$1,products!$A$1:$G$1,0))</f>
        <v>0.5</v>
      </c>
      <c r="L343" s="6">
        <f>INDEX(products!$A$1:$G$49,MATCH($D343,products!$A$1:$A$49,0),MATCH(orders!L$1,products!$A$1:$G$1,0))</f>
        <v>8.91</v>
      </c>
      <c r="M343" s="6">
        <f t="shared" si="15"/>
        <v>17.82</v>
      </c>
      <c r="N343" t="str">
        <f t="shared" si="16"/>
        <v>Excelsa</v>
      </c>
      <c r="O343" t="str">
        <f t="shared" si="17"/>
        <v>Light</v>
      </c>
      <c r="P343" t="str">
        <f>_xlfn.XLOOKUP(OrdersTable[[#This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cm="1">
        <f t="array" ref="H344">_xlfn.IFNA(_xlfn.XLOOKUP(C344,customers!A343:$A$1001,customers!G343:$G$1001,,0),"United Kingdom")</f>
        <v>United States</v>
      </c>
      <c r="I344" t="str">
        <f>INDEX(products!$A$1:$G$49,MATCH($D344,products!$A$1:$A$49,0),MATCH(orders!I$1,products!$A$1:$G$1,0))</f>
        <v>Lib</v>
      </c>
      <c r="J344" t="str">
        <f>INDEX(products!$A$1:$G$49,MATCH($D344,products!$A$1:$A$49,0),MATCH(orders!J$1,products!$A$1:$G$1,0))</f>
        <v>D</v>
      </c>
      <c r="K344" s="5">
        <f>INDEX(products!$A$1:$G$49,MATCH($D344,products!$A$1:$A$49,0),MATCH(orders!K$1,products!$A$1:$G$1,0))</f>
        <v>0.5</v>
      </c>
      <c r="L344" s="6">
        <f>INDEX(products!$A$1:$G$49,MATCH($D344,products!$A$1:$A$49,0),MATCH(orders!L$1,products!$A$1:$G$1,0))</f>
        <v>7.77</v>
      </c>
      <c r="M344" s="6">
        <f t="shared" si="15"/>
        <v>38.849999999999994</v>
      </c>
      <c r="N344" t="str">
        <f t="shared" si="16"/>
        <v>Liberica</v>
      </c>
      <c r="O344" t="str">
        <f t="shared" si="17"/>
        <v>Dark</v>
      </c>
      <c r="P344" t="str">
        <f>_xlfn.XLOOKUP(OrdersTable[[#This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cm="1">
        <f t="array" ref="H345">_xlfn.IFNA(_xlfn.XLOOKUP(C345,customers!A344:$A$1001,customers!G344:$G$1001,,0),"United Kingdom")</f>
        <v>United States</v>
      </c>
      <c r="I345" t="str">
        <f>INDEX(products!$A$1:$G$49,MATCH($D345,products!$A$1:$A$49,0),MATCH(orders!I$1,products!$A$1:$G$1,0))</f>
        <v>Rob</v>
      </c>
      <c r="J345" t="str">
        <f>INDEX(products!$A$1:$G$49,MATCH($D345,products!$A$1:$A$49,0),MATCH(orders!J$1,products!$A$1:$G$1,0))</f>
        <v>D</v>
      </c>
      <c r="K345" s="5">
        <f>INDEX(products!$A$1:$G$49,MATCH($D345,products!$A$1:$A$49,0),MATCH(orders!K$1,products!$A$1:$G$1,0))</f>
        <v>0.5</v>
      </c>
      <c r="L345" s="6">
        <f>INDEX(products!$A$1:$G$49,MATCH($D345,products!$A$1:$A$49,0),MATCH(orders!L$1,products!$A$1:$G$1,0))</f>
        <v>5.3699999999999992</v>
      </c>
      <c r="M345" s="6">
        <f t="shared" si="15"/>
        <v>32.22</v>
      </c>
      <c r="N345" t="str">
        <f t="shared" si="16"/>
        <v>Robusta</v>
      </c>
      <c r="O345" t="str">
        <f t="shared" si="17"/>
        <v>Dark</v>
      </c>
      <c r="P345" t="str">
        <f>_xlfn.XLOOKUP(OrdersTable[[#This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cm="1">
        <f t="array" ref="G346">IF(_xlfn.XLOOKUP(C346,customers!A345:$A$1001,customers!C345:$C$1001,,0)=0,"",_xlfn.XLOOKUP(C346,customers!A345:$A$1001,customers!C345:$C$1001,,0))</f>
        <v/>
      </c>
      <c r="H346" s="2" t="str" cm="1">
        <f t="array" ref="H346">_xlfn.IFNA(_xlfn.XLOOKUP(C346,customers!A345:$A$1001,customers!G345:$G$1001,,0),"United Kingdom")</f>
        <v>Ireland</v>
      </c>
      <c r="I346" t="str">
        <f>INDEX(products!$A$1:$G$49,MATCH($D346,products!$A$1:$A$49,0),MATCH(orders!I$1,products!$A$1:$G$1,0))</f>
        <v>Rob</v>
      </c>
      <c r="J346" t="str">
        <f>INDEX(products!$A$1:$G$49,MATCH($D346,products!$A$1:$A$49,0),MATCH(orders!J$1,products!$A$1:$G$1,0))</f>
        <v>M</v>
      </c>
      <c r="K346" s="5">
        <f>INDEX(products!$A$1:$G$49,MATCH($D346,products!$A$1:$A$49,0),MATCH(orders!K$1,products!$A$1:$G$1,0))</f>
        <v>1</v>
      </c>
      <c r="L346" s="6">
        <f>INDEX(products!$A$1:$G$49,MATCH($D346,products!$A$1:$A$49,0),MATCH(orders!L$1,products!$A$1:$G$1,0))</f>
        <v>9.9499999999999993</v>
      </c>
      <c r="M346" s="6">
        <f t="shared" si="15"/>
        <v>19.899999999999999</v>
      </c>
      <c r="N346" t="str">
        <f t="shared" si="16"/>
        <v>Robusta</v>
      </c>
      <c r="O346" t="str">
        <f t="shared" si="17"/>
        <v>Medium</v>
      </c>
      <c r="P346" t="str">
        <f>_xlfn.XLOOKUP(OrdersTable[[#This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cm="1">
        <f t="array" ref="H347">_xlfn.IFNA(_xlfn.XLOOKUP(C347,customers!A346:$A$1001,customers!G346:$G$1001,,0),"United Kingdom")</f>
        <v>United States</v>
      </c>
      <c r="I347" t="str">
        <f>INDEX(products!$A$1:$G$49,MATCH($D347,products!$A$1:$A$49,0),MATCH(orders!I$1,products!$A$1:$G$1,0))</f>
        <v>Rob</v>
      </c>
      <c r="J347" t="str">
        <f>INDEX(products!$A$1:$G$49,MATCH($D347,products!$A$1:$A$49,0),MATCH(orders!J$1,products!$A$1:$G$1,0))</f>
        <v>L</v>
      </c>
      <c r="K347" s="5">
        <f>INDEX(products!$A$1:$G$49,MATCH($D347,products!$A$1:$A$49,0),MATCH(orders!K$1,products!$A$1:$G$1,0))</f>
        <v>1</v>
      </c>
      <c r="L347" s="6">
        <f>INDEX(products!$A$1:$G$49,MATCH($D347,products!$A$1:$A$49,0),MATCH(orders!L$1,products!$A$1:$G$1,0))</f>
        <v>11.95</v>
      </c>
      <c r="M347" s="6">
        <f t="shared" si="15"/>
        <v>59.75</v>
      </c>
      <c r="N347" t="str">
        <f t="shared" si="16"/>
        <v>Robusta</v>
      </c>
      <c r="O347" t="str">
        <f t="shared" si="17"/>
        <v>Light</v>
      </c>
      <c r="P347" t="str">
        <f>_xlfn.XLOOKUP(OrdersTable[[#This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cm="1">
        <f t="array" ref="H348">_xlfn.IFNA(_xlfn.XLOOKUP(C348,customers!A347:$A$1001,customers!G347:$G$1001,,0),"United Kingdom")</f>
        <v>United States</v>
      </c>
      <c r="I348" t="str">
        <f>INDEX(products!$A$1:$G$49,MATCH($D348,products!$A$1:$A$49,0),MATCH(orders!I$1,products!$A$1:$G$1,0))</f>
        <v>Ara</v>
      </c>
      <c r="J348" t="str">
        <f>INDEX(products!$A$1:$G$49,MATCH($D348,products!$A$1:$A$49,0),MATCH(orders!J$1,products!$A$1:$G$1,0))</f>
        <v>L</v>
      </c>
      <c r="K348" s="5">
        <f>INDEX(products!$A$1:$G$49,MATCH($D348,products!$A$1:$A$49,0),MATCH(orders!K$1,products!$A$1:$G$1,0))</f>
        <v>0.5</v>
      </c>
      <c r="L348" s="6">
        <f>INDEX(products!$A$1:$G$49,MATCH($D348,products!$A$1:$A$49,0),MATCH(orders!L$1,products!$A$1:$G$1,0))</f>
        <v>7.77</v>
      </c>
      <c r="M348" s="6">
        <f t="shared" si="15"/>
        <v>23.31</v>
      </c>
      <c r="N348" t="str">
        <f t="shared" si="16"/>
        <v>Arabica</v>
      </c>
      <c r="O348" t="str">
        <f t="shared" si="17"/>
        <v>Light</v>
      </c>
      <c r="P348" t="str">
        <f>_xlfn.XLOOKUP(OrdersTable[[#This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cm="1">
        <f t="array" ref="G349">IF(_xlfn.XLOOKUP(C349,customers!A348:$A$1001,customers!C348:$C$1001,,0)=0,"",_xlfn.XLOOKUP(C349,customers!A348:$A$1001,customers!C348:$C$1001,,0))</f>
        <v>ldanes9n@umn.edu</v>
      </c>
      <c r="H349" s="2" t="str" cm="1">
        <f t="array" ref="H349">_xlfn.IFNA(_xlfn.XLOOKUP(C349,customers!A348:$A$1001,customers!G348:$G$1001,,0),"United Kingdom")</f>
        <v>United States</v>
      </c>
      <c r="I349" t="str">
        <f>INDEX(products!$A$1:$G$49,MATCH($D349,products!$A$1:$A$49,0),MATCH(orders!I$1,products!$A$1:$G$1,0))</f>
        <v>Lib</v>
      </c>
      <c r="J349" t="str">
        <f>INDEX(products!$A$1:$G$49,MATCH($D349,products!$A$1:$A$49,0),MATCH(orders!J$1,products!$A$1:$G$1,0))</f>
        <v>M</v>
      </c>
      <c r="K349" s="5">
        <f>INDEX(products!$A$1:$G$49,MATCH($D349,products!$A$1:$A$49,0),MATCH(orders!K$1,products!$A$1:$G$1,0))</f>
        <v>1</v>
      </c>
      <c r="L349" s="6">
        <f>INDEX(products!$A$1:$G$49,MATCH($D349,products!$A$1:$A$49,0),MATCH(orders!L$1,products!$A$1:$G$1,0))</f>
        <v>14.55</v>
      </c>
      <c r="M349" s="6">
        <f t="shared" si="15"/>
        <v>43.650000000000006</v>
      </c>
      <c r="N349" t="str">
        <f t="shared" si="16"/>
        <v>Liberica</v>
      </c>
      <c r="O349" t="str">
        <f t="shared" si="17"/>
        <v>Medium</v>
      </c>
      <c r="P349" t="str">
        <f>_xlfn.XLOOKUP(OrdersTable[[#This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cm="1">
        <f t="array" ref="G350">IF(_xlfn.XLOOKUP(C350,customers!A349:$A$1001,customers!C349:$C$1001,,0)=0,"",_xlfn.XLOOKUP(C350,customers!A349:$A$1001,customers!C349:$C$1001,,0))</f>
        <v>skeynd9o@narod.ru</v>
      </c>
      <c r="H350" s="2" t="str" cm="1">
        <f t="array" ref="H350">_xlfn.IFNA(_xlfn.XLOOKUP(C350,customers!A349:$A$1001,customers!G349:$G$1001,,0),"United Kingdom")</f>
        <v>United States</v>
      </c>
      <c r="I350" t="str">
        <f>INDEX(products!$A$1:$G$49,MATCH($D350,products!$A$1:$A$49,0),MATCH(orders!I$1,products!$A$1:$G$1,0))</f>
        <v>Exc</v>
      </c>
      <c r="J350" t="str">
        <f>INDEX(products!$A$1:$G$49,MATCH($D350,products!$A$1:$A$49,0),MATCH(orders!J$1,products!$A$1:$G$1,0))</f>
        <v>L</v>
      </c>
      <c r="K350" s="5">
        <f>INDEX(products!$A$1:$G$49,MATCH($D350,products!$A$1:$A$49,0),MATCH(orders!K$1,products!$A$1:$G$1,0))</f>
        <v>2.5</v>
      </c>
      <c r="L350" s="6">
        <f>INDEX(products!$A$1:$G$49,MATCH($D350,products!$A$1:$A$49,0),MATCH(orders!L$1,products!$A$1:$G$1,0))</f>
        <v>34.154999999999994</v>
      </c>
      <c r="M350" s="6">
        <f t="shared" si="15"/>
        <v>204.92999999999995</v>
      </c>
      <c r="N350" t="str">
        <f t="shared" si="16"/>
        <v>Excelsa</v>
      </c>
      <c r="O350" t="str">
        <f t="shared" si="17"/>
        <v>Light</v>
      </c>
      <c r="P350" t="str">
        <f>_xlfn.XLOOKUP(OrdersTable[[#This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cm="1">
        <f t="array" ref="H351">_xlfn.IFNA(_xlfn.XLOOKUP(C351,customers!A350:$A$1001,customers!G350:$G$1001,,0),"United Kingdom")</f>
        <v>United States</v>
      </c>
      <c r="I351" t="str">
        <f>INDEX(products!$A$1:$G$49,MATCH($D351,products!$A$1:$A$49,0),MATCH(orders!I$1,products!$A$1:$G$1,0))</f>
        <v>Rob</v>
      </c>
      <c r="J351" t="str">
        <f>INDEX(products!$A$1:$G$49,MATCH($D351,products!$A$1:$A$49,0),MATCH(orders!J$1,products!$A$1:$G$1,0))</f>
        <v>L</v>
      </c>
      <c r="K351" s="5">
        <f>INDEX(products!$A$1:$G$49,MATCH($D351,products!$A$1:$A$49,0),MATCH(orders!K$1,products!$A$1:$G$1,0))</f>
        <v>0.2</v>
      </c>
      <c r="L351" s="6">
        <f>INDEX(products!$A$1:$G$49,MATCH($D351,products!$A$1:$A$49,0),MATCH(orders!L$1,products!$A$1:$G$1,0))</f>
        <v>3.5849999999999995</v>
      </c>
      <c r="M351" s="6">
        <f t="shared" si="15"/>
        <v>14.339999999999998</v>
      </c>
      <c r="N351" t="str">
        <f t="shared" si="16"/>
        <v>Robusta</v>
      </c>
      <c r="O351" t="str">
        <f t="shared" si="17"/>
        <v>Light</v>
      </c>
      <c r="P351" t="str">
        <f>_xlfn.XLOOKUP(OrdersTable[[#This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cm="1">
        <f t="array" ref="G352">IF(_xlfn.XLOOKUP(C352,customers!A351:$A$1001,customers!C351:$C$1001,,0)=0,"",_xlfn.XLOOKUP(C352,customers!A351:$A$1001,customers!C351:$C$1001,,0))</f>
        <v>jawdry9q@utexas.edu</v>
      </c>
      <c r="H352" s="2" t="str" cm="1">
        <f t="array" ref="H352">_xlfn.IFNA(_xlfn.XLOOKUP(C352,customers!A351:$A$1001,customers!G351:$G$1001,,0),"United Kingdom")</f>
        <v>United States</v>
      </c>
      <c r="I352" t="str">
        <f>INDEX(products!$A$1:$G$49,MATCH($D352,products!$A$1:$A$49,0),MATCH(orders!I$1,products!$A$1:$G$1,0))</f>
        <v>Ara</v>
      </c>
      <c r="J352" t="str">
        <f>INDEX(products!$A$1:$G$49,MATCH($D352,products!$A$1:$A$49,0),MATCH(orders!J$1,products!$A$1:$G$1,0))</f>
        <v>D</v>
      </c>
      <c r="K352" s="5">
        <f>INDEX(products!$A$1:$G$49,MATCH($D352,products!$A$1:$A$49,0),MATCH(orders!K$1,products!$A$1:$G$1,0))</f>
        <v>0.5</v>
      </c>
      <c r="L352" s="6">
        <f>INDEX(products!$A$1:$G$49,MATCH($D352,products!$A$1:$A$49,0),MATCH(orders!L$1,products!$A$1:$G$1,0))</f>
        <v>5.97</v>
      </c>
      <c r="M352" s="6">
        <f t="shared" si="15"/>
        <v>23.88</v>
      </c>
      <c r="N352" t="str">
        <f t="shared" si="16"/>
        <v>Arabica</v>
      </c>
      <c r="O352" t="str">
        <f t="shared" si="17"/>
        <v>Dark</v>
      </c>
      <c r="P352" t="str">
        <f>_xlfn.XLOOKUP(OrdersTable[[#This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cm="1">
        <f t="array" ref="H353">_xlfn.IFNA(_xlfn.XLOOKUP(C353,customers!A352:$A$1001,customers!G352:$G$1001,,0),"United Kingdom")</f>
        <v>United States</v>
      </c>
      <c r="I353" t="str">
        <f>INDEX(products!$A$1:$G$49,MATCH($D353,products!$A$1:$A$49,0),MATCH(orders!I$1,products!$A$1:$G$1,0))</f>
        <v>Ara</v>
      </c>
      <c r="J353" t="str">
        <f>INDEX(products!$A$1:$G$49,MATCH($D353,products!$A$1:$A$49,0),MATCH(orders!J$1,products!$A$1:$G$1,0))</f>
        <v>M</v>
      </c>
      <c r="K353" s="5">
        <f>INDEX(products!$A$1:$G$49,MATCH($D353,products!$A$1:$A$49,0),MATCH(orders!K$1,products!$A$1:$G$1,0))</f>
        <v>1</v>
      </c>
      <c r="L353" s="6">
        <f>INDEX(products!$A$1:$G$49,MATCH($D353,products!$A$1:$A$49,0),MATCH(orders!L$1,products!$A$1:$G$1,0))</f>
        <v>11.25</v>
      </c>
      <c r="M353" s="6">
        <f t="shared" si="15"/>
        <v>22.5</v>
      </c>
      <c r="N353" t="str">
        <f t="shared" si="16"/>
        <v>Arabica</v>
      </c>
      <c r="O353" t="str">
        <f t="shared" si="17"/>
        <v>Medium</v>
      </c>
      <c r="P353" t="str">
        <f>_xlfn.XLOOKUP(OrdersTable[[#This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e" cm="1">
        <f t="array" ref="G354">IF(_xlfn.XLOOKUP(C354,customers!A353:$A$1001,customers!C353:$C$1001,,0)=0,"",_xlfn.XLOOKUP(C354,customers!A353:$A$1001,customers!C353:$C$1001,,0))</f>
        <v>#N/A</v>
      </c>
      <c r="H354" s="2" t="str" cm="1">
        <f t="array" ref="H354">_xlfn.IFNA(_xlfn.XLOOKUP(C354,customers!A353:$A$1001,customers!G353:$G$1001,,0),"United Kingdom")</f>
        <v>United Kingdom</v>
      </c>
      <c r="I354" t="str">
        <f>INDEX(products!$A$1:$G$49,MATCH($D354,products!$A$1:$A$49,0),MATCH(orders!I$1,products!$A$1:$G$1,0))</f>
        <v>Exc</v>
      </c>
      <c r="J354" t="str">
        <f>INDEX(products!$A$1:$G$49,MATCH($D354,products!$A$1:$A$49,0),MATCH(orders!J$1,products!$A$1:$G$1,0))</f>
        <v>D</v>
      </c>
      <c r="K354" s="5">
        <f>INDEX(products!$A$1:$G$49,MATCH($D354,products!$A$1:$A$49,0),MATCH(orders!K$1,products!$A$1:$G$1,0))</f>
        <v>0.5</v>
      </c>
      <c r="L354" s="6">
        <f>INDEX(products!$A$1:$G$49,MATCH($D354,products!$A$1:$A$49,0),MATCH(orders!L$1,products!$A$1:$G$1,0))</f>
        <v>7.29</v>
      </c>
      <c r="M354" s="6">
        <f t="shared" si="15"/>
        <v>36.450000000000003</v>
      </c>
      <c r="N354" t="str">
        <f t="shared" si="16"/>
        <v>Excelsa</v>
      </c>
      <c r="O354" t="str">
        <f t="shared" si="17"/>
        <v>Dark</v>
      </c>
      <c r="P354" t="str">
        <f>_xlfn.XLOOKUP(OrdersTable[[#This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cm="1">
        <f t="array" ref="G355">IF(_xlfn.XLOOKUP(C355,customers!A354:$A$1001,customers!C354:$C$1001,,0)=0,"",_xlfn.XLOOKUP(C355,customers!A354:$A$1001,customers!C354:$C$1001,,0))</f>
        <v/>
      </c>
      <c r="H355" s="2" t="str" cm="1">
        <f t="array" ref="H355">_xlfn.IFNA(_xlfn.XLOOKUP(C355,customers!A354:$A$1001,customers!G354:$G$1001,,0),"United Kingdom")</f>
        <v>United States</v>
      </c>
      <c r="I355" t="str">
        <f>INDEX(products!$A$1:$G$49,MATCH($D355,products!$A$1:$A$49,0),MATCH(orders!I$1,products!$A$1:$G$1,0))</f>
        <v>Ara</v>
      </c>
      <c r="J355" t="str">
        <f>INDEX(products!$A$1:$G$49,MATCH($D355,products!$A$1:$A$49,0),MATCH(orders!J$1,products!$A$1:$G$1,0))</f>
        <v>M</v>
      </c>
      <c r="K355" s="5">
        <f>INDEX(products!$A$1:$G$49,MATCH($D355,products!$A$1:$A$49,0),MATCH(orders!K$1,products!$A$1:$G$1,0))</f>
        <v>0.5</v>
      </c>
      <c r="L355" s="6">
        <f>INDEX(products!$A$1:$G$49,MATCH($D355,products!$A$1:$A$49,0),MATCH(orders!L$1,products!$A$1:$G$1,0))</f>
        <v>6.75</v>
      </c>
      <c r="M355" s="6">
        <f t="shared" si="15"/>
        <v>27</v>
      </c>
      <c r="N355" t="str">
        <f t="shared" si="16"/>
        <v>Arabica</v>
      </c>
      <c r="O355" t="str">
        <f t="shared" si="17"/>
        <v>Medium</v>
      </c>
      <c r="P355" t="str">
        <f>_xlfn.XLOOKUP(OrdersTable[[#This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cm="1">
        <f t="array" ref="H356">_xlfn.IFNA(_xlfn.XLOOKUP(C356,customers!A355:$A$1001,customers!G355:$G$1001,,0),"United Kingdom")</f>
        <v>United States</v>
      </c>
      <c r="I356" t="str">
        <f>INDEX(products!$A$1:$G$49,MATCH($D356,products!$A$1:$A$49,0),MATCH(orders!I$1,products!$A$1:$G$1,0))</f>
        <v>Ara</v>
      </c>
      <c r="J356" t="str">
        <f>INDEX(products!$A$1:$G$49,MATCH($D356,products!$A$1:$A$49,0),MATCH(orders!J$1,products!$A$1:$G$1,0))</f>
        <v>M</v>
      </c>
      <c r="K356" s="5">
        <f>INDEX(products!$A$1:$G$49,MATCH($D356,products!$A$1:$A$49,0),MATCH(orders!K$1,products!$A$1:$G$1,0))</f>
        <v>2.5</v>
      </c>
      <c r="L356" s="6">
        <f>INDEX(products!$A$1:$G$49,MATCH($D356,products!$A$1:$A$49,0),MATCH(orders!L$1,products!$A$1:$G$1,0))</f>
        <v>25.874999999999996</v>
      </c>
      <c r="M356" s="6">
        <f t="shared" si="15"/>
        <v>155.24999999999997</v>
      </c>
      <c r="N356" t="str">
        <f t="shared" si="16"/>
        <v>Arabica</v>
      </c>
      <c r="O356" t="str">
        <f t="shared" si="17"/>
        <v>Medium</v>
      </c>
      <c r="P356" t="str">
        <f>_xlfn.XLOOKUP(OrdersTable[[#This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cm="1">
        <f t="array" ref="G357">IF(_xlfn.XLOOKUP(C357,customers!A356:$A$1001,customers!C356:$C$1001,,0)=0,"",_xlfn.XLOOKUP(C357,customers!A356:$A$1001,customers!C356:$C$1001,,0))</f>
        <v>mvedmore9v@a8.net</v>
      </c>
      <c r="H357" s="2" t="str" cm="1">
        <f t="array" ref="H357">_xlfn.IFNA(_xlfn.XLOOKUP(C357,customers!A356:$A$1001,customers!G356:$G$1001,,0),"United Kingdom")</f>
        <v>United States</v>
      </c>
      <c r="I357" t="str">
        <f>INDEX(products!$A$1:$G$49,MATCH($D357,products!$A$1:$A$49,0),MATCH(orders!I$1,products!$A$1:$G$1,0))</f>
        <v>Ara</v>
      </c>
      <c r="J357" t="str">
        <f>INDEX(products!$A$1:$G$49,MATCH($D357,products!$A$1:$A$49,0),MATCH(orders!J$1,products!$A$1:$G$1,0))</f>
        <v>D</v>
      </c>
      <c r="K357" s="5">
        <f>INDEX(products!$A$1:$G$49,MATCH($D357,products!$A$1:$A$49,0),MATCH(orders!K$1,products!$A$1:$G$1,0))</f>
        <v>2.5</v>
      </c>
      <c r="L357" s="6">
        <f>INDEX(products!$A$1:$G$49,MATCH($D357,products!$A$1:$A$49,0),MATCH(orders!L$1,products!$A$1:$G$1,0))</f>
        <v>22.884999999999998</v>
      </c>
      <c r="M357" s="6">
        <f t="shared" si="15"/>
        <v>114.42499999999998</v>
      </c>
      <c r="N357" t="str">
        <f t="shared" si="16"/>
        <v>Arabica</v>
      </c>
      <c r="O357" t="str">
        <f t="shared" si="17"/>
        <v>Dark</v>
      </c>
      <c r="P357" t="str">
        <f>_xlfn.XLOOKUP(OrdersTable[[#This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cm="1">
        <f t="array" ref="H358">_xlfn.IFNA(_xlfn.XLOOKUP(C358,customers!A357:$A$1001,customers!G357:$G$1001,,0),"United Kingdom")</f>
        <v>United States</v>
      </c>
      <c r="I358" t="str">
        <f>INDEX(products!$A$1:$G$49,MATCH($D358,products!$A$1:$A$49,0),MATCH(orders!I$1,products!$A$1:$G$1,0))</f>
        <v>Lib</v>
      </c>
      <c r="J358" t="str">
        <f>INDEX(products!$A$1:$G$49,MATCH($D358,products!$A$1:$A$49,0),MATCH(orders!J$1,products!$A$1:$G$1,0))</f>
        <v>D</v>
      </c>
      <c r="K358" s="5">
        <f>INDEX(products!$A$1:$G$49,MATCH($D358,products!$A$1:$A$49,0),MATCH(orders!K$1,products!$A$1:$G$1,0))</f>
        <v>1</v>
      </c>
      <c r="L358" s="6">
        <f>INDEX(products!$A$1:$G$49,MATCH($D358,products!$A$1:$A$49,0),MATCH(orders!L$1,products!$A$1:$G$1,0))</f>
        <v>12.95</v>
      </c>
      <c r="M358" s="6">
        <f t="shared" si="15"/>
        <v>51.8</v>
      </c>
      <c r="N358" t="str">
        <f t="shared" si="16"/>
        <v>Liberica</v>
      </c>
      <c r="O358" t="str">
        <f t="shared" si="17"/>
        <v>Dark</v>
      </c>
      <c r="P358" t="str">
        <f>_xlfn.XLOOKUP(OrdersTable[[#This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cm="1">
        <f t="array" ref="G359">IF(_xlfn.XLOOKUP(C359,customers!A358:$A$1001,customers!C358:$C$1001,,0)=0,"",_xlfn.XLOOKUP(C359,customers!A358:$A$1001,customers!C358:$C$1001,,0))</f>
        <v/>
      </c>
      <c r="H359" s="2" t="str" cm="1">
        <f t="array" ref="H359">_xlfn.IFNA(_xlfn.XLOOKUP(C359,customers!A358:$A$1001,customers!G358:$G$1001,,0),"United Kingdom")</f>
        <v>United States</v>
      </c>
      <c r="I359" t="str">
        <f>INDEX(products!$A$1:$G$49,MATCH($D359,products!$A$1:$A$49,0),MATCH(orders!I$1,products!$A$1:$G$1,0))</f>
        <v>Ara</v>
      </c>
      <c r="J359" t="str">
        <f>INDEX(products!$A$1:$G$49,MATCH($D359,products!$A$1:$A$49,0),MATCH(orders!J$1,products!$A$1:$G$1,0))</f>
        <v>M</v>
      </c>
      <c r="K359" s="5">
        <f>INDEX(products!$A$1:$G$49,MATCH($D359,products!$A$1:$A$49,0),MATCH(orders!K$1,products!$A$1:$G$1,0))</f>
        <v>2.5</v>
      </c>
      <c r="L359" s="6">
        <f>INDEX(products!$A$1:$G$49,MATCH($D359,products!$A$1:$A$49,0),MATCH(orders!L$1,products!$A$1:$G$1,0))</f>
        <v>25.874999999999996</v>
      </c>
      <c r="M359" s="6">
        <f t="shared" si="15"/>
        <v>155.24999999999997</v>
      </c>
      <c r="N359" t="str">
        <f t="shared" si="16"/>
        <v>Arabica</v>
      </c>
      <c r="O359" t="str">
        <f t="shared" si="17"/>
        <v>Medium</v>
      </c>
      <c r="P359" t="str">
        <f>_xlfn.XLOOKUP(OrdersTable[[#This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cm="1">
        <f t="array" ref="H360">_xlfn.IFNA(_xlfn.XLOOKUP(C360,customers!A359:$A$1001,customers!G359:$G$1001,,0),"United Kingdom")</f>
        <v>United States</v>
      </c>
      <c r="I360" t="str">
        <f>INDEX(products!$A$1:$G$49,MATCH($D360,products!$A$1:$A$49,0),MATCH(orders!I$1,products!$A$1:$G$1,0))</f>
        <v>Ara</v>
      </c>
      <c r="J360" t="str">
        <f>INDEX(products!$A$1:$G$49,MATCH($D360,products!$A$1:$A$49,0),MATCH(orders!J$1,products!$A$1:$G$1,0))</f>
        <v>L</v>
      </c>
      <c r="K360" s="5">
        <f>INDEX(products!$A$1:$G$49,MATCH($D360,products!$A$1:$A$49,0),MATCH(orders!K$1,products!$A$1:$G$1,0))</f>
        <v>2.5</v>
      </c>
      <c r="L360" s="6">
        <f>INDEX(products!$A$1:$G$49,MATCH($D360,products!$A$1:$A$49,0),MATCH(orders!L$1,products!$A$1:$G$1,0))</f>
        <v>29.784999999999997</v>
      </c>
      <c r="M360" s="6">
        <f t="shared" si="15"/>
        <v>29.784999999999997</v>
      </c>
      <c r="N360" t="str">
        <f t="shared" si="16"/>
        <v>Arabica</v>
      </c>
      <c r="O360" t="str">
        <f t="shared" si="17"/>
        <v>Light</v>
      </c>
      <c r="P360" t="str">
        <f>_xlfn.XLOOKUP(OrdersTable[[#This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cm="1">
        <f t="array" ref="H361">_xlfn.IFNA(_xlfn.XLOOKUP(C361,customers!A360:$A$1001,customers!G360:$G$1001,,0),"United Kingdom")</f>
        <v>United Kingdom</v>
      </c>
      <c r="I361" t="str">
        <f>INDEX(products!$A$1:$G$49,MATCH($D361,products!$A$1:$A$49,0),MATCH(orders!I$1,products!$A$1:$G$1,0))</f>
        <v>Rob</v>
      </c>
      <c r="J361" t="str">
        <f>INDEX(products!$A$1:$G$49,MATCH($D361,products!$A$1:$A$49,0),MATCH(orders!J$1,products!$A$1:$G$1,0))</f>
        <v>L</v>
      </c>
      <c r="K361" s="5">
        <f>INDEX(products!$A$1:$G$49,MATCH($D361,products!$A$1:$A$49,0),MATCH(orders!K$1,products!$A$1:$G$1,0))</f>
        <v>0.2</v>
      </c>
      <c r="L361" s="6">
        <f>INDEX(products!$A$1:$G$49,MATCH($D361,products!$A$1:$A$49,0),MATCH(orders!L$1,products!$A$1:$G$1,0))</f>
        <v>3.5849999999999995</v>
      </c>
      <c r="M361" s="6">
        <f t="shared" si="15"/>
        <v>21.509999999999998</v>
      </c>
      <c r="N361" t="str">
        <f t="shared" si="16"/>
        <v>Robusta</v>
      </c>
      <c r="O361" t="str">
        <f t="shared" si="17"/>
        <v>Light</v>
      </c>
      <c r="P361" t="str">
        <f>_xlfn.XLOOKUP(OrdersTable[[#This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cm="1">
        <f t="array" ref="G362">IF(_xlfn.XLOOKUP(C362,customers!A361:$A$1001,customers!C361:$C$1001,,0)=0,"",_xlfn.XLOOKUP(C362,customers!A361:$A$1001,customers!C361:$C$1001,,0))</f>
        <v>ncorpsa0@gmpg.org</v>
      </c>
      <c r="H362" s="2" t="str" cm="1">
        <f t="array" ref="H362">_xlfn.IFNA(_xlfn.XLOOKUP(C362,customers!A361:$A$1001,customers!G361:$G$1001,,0),"United Kingdom")</f>
        <v>United States</v>
      </c>
      <c r="I362" t="str">
        <f>INDEX(products!$A$1:$G$49,MATCH($D362,products!$A$1:$A$49,0),MATCH(orders!I$1,products!$A$1:$G$1,0))</f>
        <v>Rob</v>
      </c>
      <c r="J362" t="str">
        <f>INDEX(products!$A$1:$G$49,MATCH($D362,products!$A$1:$A$49,0),MATCH(orders!J$1,products!$A$1:$G$1,0))</f>
        <v>D</v>
      </c>
      <c r="K362" s="5">
        <f>INDEX(products!$A$1:$G$49,MATCH($D362,products!$A$1:$A$49,0),MATCH(orders!K$1,products!$A$1:$G$1,0))</f>
        <v>2.5</v>
      </c>
      <c r="L362" s="6">
        <f>INDEX(products!$A$1:$G$49,MATCH($D362,products!$A$1:$A$49,0),MATCH(orders!L$1,products!$A$1:$G$1,0))</f>
        <v>20.584999999999997</v>
      </c>
      <c r="M362" s="6">
        <f t="shared" si="15"/>
        <v>41.169999999999995</v>
      </c>
      <c r="N362" t="str">
        <f t="shared" si="16"/>
        <v>Robusta</v>
      </c>
      <c r="O362" t="str">
        <f t="shared" si="17"/>
        <v>Dark</v>
      </c>
      <c r="P362" t="str">
        <f>_xlfn.XLOOKUP(OrdersTable[[#This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cm="1">
        <f t="array" ref="G363">IF(_xlfn.XLOOKUP(C363,customers!A362:$A$1001,customers!C362:$C$1001,,0)=0,"",_xlfn.XLOOKUP(C363,customers!A362:$A$1001,customers!C362:$C$1001,,0))</f>
        <v>ncorpsa0@gmpg.org</v>
      </c>
      <c r="H363" s="2" t="str" cm="1">
        <f t="array" ref="H363">_xlfn.IFNA(_xlfn.XLOOKUP(C363,customers!A362:$A$1001,customers!G362:$G$1001,,0),"United Kingdom")</f>
        <v>United States</v>
      </c>
      <c r="I363" t="str">
        <f>INDEX(products!$A$1:$G$49,MATCH($D363,products!$A$1:$A$49,0),MATCH(orders!I$1,products!$A$1:$G$1,0))</f>
        <v>Rob</v>
      </c>
      <c r="J363" t="str">
        <f>INDEX(products!$A$1:$G$49,MATCH($D363,products!$A$1:$A$49,0),MATCH(orders!J$1,products!$A$1:$G$1,0))</f>
        <v>M</v>
      </c>
      <c r="K363" s="5">
        <f>INDEX(products!$A$1:$G$49,MATCH($D363,products!$A$1:$A$49,0),MATCH(orders!K$1,products!$A$1:$G$1,0))</f>
        <v>0.5</v>
      </c>
      <c r="L363" s="6">
        <f>INDEX(products!$A$1:$G$49,MATCH($D363,products!$A$1:$A$49,0),MATCH(orders!L$1,products!$A$1:$G$1,0))</f>
        <v>5.97</v>
      </c>
      <c r="M363" s="6">
        <f t="shared" si="15"/>
        <v>5.97</v>
      </c>
      <c r="N363" t="str">
        <f t="shared" si="16"/>
        <v>Robusta</v>
      </c>
      <c r="O363" t="str">
        <f t="shared" si="17"/>
        <v>Medium</v>
      </c>
      <c r="P363" t="str">
        <f>_xlfn.XLOOKUP(OrdersTable[[#This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cm="1">
        <f t="array" ref="H364">_xlfn.IFNA(_xlfn.XLOOKUP(C364,customers!A363:$A$1001,customers!G363:$G$1001,,0),"United Kingdom")</f>
        <v>United States</v>
      </c>
      <c r="I364" t="str">
        <f>INDEX(products!$A$1:$G$49,MATCH($D364,products!$A$1:$A$49,0),MATCH(orders!I$1,products!$A$1:$G$1,0))</f>
        <v>Exc</v>
      </c>
      <c r="J364" t="str">
        <f>INDEX(products!$A$1:$G$49,MATCH($D364,products!$A$1:$A$49,0),MATCH(orders!J$1,products!$A$1:$G$1,0))</f>
        <v>L</v>
      </c>
      <c r="K364" s="5">
        <f>INDEX(products!$A$1:$G$49,MATCH($D364,products!$A$1:$A$49,0),MATCH(orders!K$1,products!$A$1:$G$1,0))</f>
        <v>1</v>
      </c>
      <c r="L364" s="6">
        <f>INDEX(products!$A$1:$G$49,MATCH($D364,products!$A$1:$A$49,0),MATCH(orders!L$1,products!$A$1:$G$1,0))</f>
        <v>14.85</v>
      </c>
      <c r="M364" s="6">
        <f t="shared" si="15"/>
        <v>74.25</v>
      </c>
      <c r="N364" t="str">
        <f t="shared" si="16"/>
        <v>Excelsa</v>
      </c>
      <c r="O364" t="str">
        <f t="shared" si="17"/>
        <v>Light</v>
      </c>
      <c r="P364" t="str">
        <f>_xlfn.XLOOKUP(OrdersTable[[#This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cm="1">
        <f t="array" ref="H365">_xlfn.IFNA(_xlfn.XLOOKUP(C365,customers!A364:$A$1001,customers!G364:$G$1001,,0),"United Kingdom")</f>
        <v>United States</v>
      </c>
      <c r="I365" t="str">
        <f>INDEX(products!$A$1:$G$49,MATCH($D365,products!$A$1:$A$49,0),MATCH(orders!I$1,products!$A$1:$G$1,0))</f>
        <v>Lib</v>
      </c>
      <c r="J365" t="str">
        <f>INDEX(products!$A$1:$G$49,MATCH($D365,products!$A$1:$A$49,0),MATCH(orders!J$1,products!$A$1:$G$1,0))</f>
        <v>M</v>
      </c>
      <c r="K365" s="5">
        <f>INDEX(products!$A$1:$G$49,MATCH($D365,products!$A$1:$A$49,0),MATCH(orders!K$1,products!$A$1:$G$1,0))</f>
        <v>1</v>
      </c>
      <c r="L365" s="6">
        <f>INDEX(products!$A$1:$G$49,MATCH($D365,products!$A$1:$A$49,0),MATCH(orders!L$1,products!$A$1:$G$1,0))</f>
        <v>14.55</v>
      </c>
      <c r="M365" s="6">
        <f t="shared" si="15"/>
        <v>87.300000000000011</v>
      </c>
      <c r="N365" t="str">
        <f t="shared" si="16"/>
        <v>Liberica</v>
      </c>
      <c r="O365" t="str">
        <f t="shared" si="17"/>
        <v>Medium</v>
      </c>
      <c r="P365" t="str">
        <f>_xlfn.XLOOKUP(OrdersTable[[#This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cm="1">
        <f t="array" ref="H366">_xlfn.IFNA(_xlfn.XLOOKUP(C366,customers!A365:$A$1001,customers!G365:$G$1001,,0),"United Kingdom")</f>
        <v>United States</v>
      </c>
      <c r="I366" t="str">
        <f>INDEX(products!$A$1:$G$49,MATCH($D366,products!$A$1:$A$49,0),MATCH(orders!I$1,products!$A$1:$G$1,0))</f>
        <v>Exc</v>
      </c>
      <c r="J366" t="str">
        <f>INDEX(products!$A$1:$G$49,MATCH($D366,products!$A$1:$A$49,0),MATCH(orders!J$1,products!$A$1:$G$1,0))</f>
        <v>D</v>
      </c>
      <c r="K366" s="5">
        <f>INDEX(products!$A$1:$G$49,MATCH($D366,products!$A$1:$A$49,0),MATCH(orders!K$1,products!$A$1:$G$1,0))</f>
        <v>1</v>
      </c>
      <c r="L366" s="6">
        <f>INDEX(products!$A$1:$G$49,MATCH($D366,products!$A$1:$A$49,0),MATCH(orders!L$1,products!$A$1:$G$1,0))</f>
        <v>12.15</v>
      </c>
      <c r="M366" s="6">
        <f t="shared" si="15"/>
        <v>72.900000000000006</v>
      </c>
      <c r="N366" t="str">
        <f t="shared" si="16"/>
        <v>Excelsa</v>
      </c>
      <c r="O366" t="str">
        <f t="shared" si="17"/>
        <v>Dark</v>
      </c>
      <c r="P366" t="str">
        <f>_xlfn.XLOOKUP(OrdersTable[[#This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cm="1">
        <f t="array" ref="H367">_xlfn.IFNA(_xlfn.XLOOKUP(C367,customers!A366:$A$1001,customers!G366:$G$1001,,0),"United Kingdom")</f>
        <v>United States</v>
      </c>
      <c r="I367" t="str">
        <f>INDEX(products!$A$1:$G$49,MATCH($D367,products!$A$1:$A$49,0),MATCH(orders!I$1,products!$A$1:$G$1,0))</f>
        <v>Lib</v>
      </c>
      <c r="J367" t="str">
        <f>INDEX(products!$A$1:$G$49,MATCH($D367,products!$A$1:$A$49,0),MATCH(orders!J$1,products!$A$1:$G$1,0))</f>
        <v>D</v>
      </c>
      <c r="K367" s="5">
        <f>INDEX(products!$A$1:$G$49,MATCH($D367,products!$A$1:$A$49,0),MATCH(orders!K$1,products!$A$1:$G$1,0))</f>
        <v>0.5</v>
      </c>
      <c r="L367" s="6">
        <f>INDEX(products!$A$1:$G$49,MATCH($D367,products!$A$1:$A$49,0),MATCH(orders!L$1,products!$A$1:$G$1,0))</f>
        <v>7.77</v>
      </c>
      <c r="M367" s="6">
        <f t="shared" si="15"/>
        <v>7.77</v>
      </c>
      <c r="N367" t="str">
        <f t="shared" si="16"/>
        <v>Liberica</v>
      </c>
      <c r="O367" t="str">
        <f t="shared" si="17"/>
        <v>Dark</v>
      </c>
      <c r="P367" t="str">
        <f>_xlfn.XLOOKUP(OrdersTable[[#This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cm="1">
        <f t="array" ref="G368">IF(_xlfn.XLOOKUP(C368,customers!A367:$A$1001,customers!C367:$C$1001,,0)=0,"",_xlfn.XLOOKUP(C368,customers!A367:$A$1001,customers!C367:$C$1001,,0))</f>
        <v/>
      </c>
      <c r="H368" s="2" t="str" cm="1">
        <f t="array" ref="H368">_xlfn.IFNA(_xlfn.XLOOKUP(C368,customers!A367:$A$1001,customers!G367:$G$1001,,0),"United Kingdom")</f>
        <v>United States</v>
      </c>
      <c r="I368" t="str">
        <f>INDEX(products!$A$1:$G$49,MATCH($D368,products!$A$1:$A$49,0),MATCH(orders!I$1,products!$A$1:$G$1,0))</f>
        <v>Exc</v>
      </c>
      <c r="J368" t="str">
        <f>INDEX(products!$A$1:$G$49,MATCH($D368,products!$A$1:$A$49,0),MATCH(orders!J$1,products!$A$1:$G$1,0))</f>
        <v>D</v>
      </c>
      <c r="K368" s="5">
        <f>INDEX(products!$A$1:$G$49,MATCH($D368,products!$A$1:$A$49,0),MATCH(orders!K$1,products!$A$1:$G$1,0))</f>
        <v>0.5</v>
      </c>
      <c r="L368" s="6">
        <f>INDEX(products!$A$1:$G$49,MATCH($D368,products!$A$1:$A$49,0),MATCH(orders!L$1,products!$A$1:$G$1,0))</f>
        <v>7.29</v>
      </c>
      <c r="M368" s="6">
        <f t="shared" si="15"/>
        <v>43.74</v>
      </c>
      <c r="N368" t="str">
        <f t="shared" si="16"/>
        <v>Excelsa</v>
      </c>
      <c r="O368" t="str">
        <f t="shared" si="17"/>
        <v>Dark</v>
      </c>
      <c r="P368" t="str">
        <f>_xlfn.XLOOKUP(OrdersTable[[#This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cm="1">
        <f t="array" ref="G369">IF(_xlfn.XLOOKUP(C369,customers!A368:$A$1001,customers!C368:$C$1001,,0)=0,"",_xlfn.XLOOKUP(C369,customers!A368:$A$1001,customers!C368:$C$1001,,0))</f>
        <v/>
      </c>
      <c r="H369" s="2" t="str" cm="1">
        <f t="array" ref="H369">_xlfn.IFNA(_xlfn.XLOOKUP(C369,customers!A368:$A$1001,customers!G368:$G$1001,,0),"United Kingdom")</f>
        <v>United States</v>
      </c>
      <c r="I369" t="str">
        <f>INDEX(products!$A$1:$G$49,MATCH($D369,products!$A$1:$A$49,0),MATCH(orders!I$1,products!$A$1:$G$1,0))</f>
        <v>Lib</v>
      </c>
      <c r="J369" t="str">
        <f>INDEX(products!$A$1:$G$49,MATCH($D369,products!$A$1:$A$49,0),MATCH(orders!J$1,products!$A$1:$G$1,0))</f>
        <v>M</v>
      </c>
      <c r="K369" s="5">
        <f>INDEX(products!$A$1:$G$49,MATCH($D369,products!$A$1:$A$49,0),MATCH(orders!K$1,products!$A$1:$G$1,0))</f>
        <v>0.2</v>
      </c>
      <c r="L369" s="6">
        <f>INDEX(products!$A$1:$G$49,MATCH($D369,products!$A$1:$A$49,0),MATCH(orders!L$1,products!$A$1:$G$1,0))</f>
        <v>4.3650000000000002</v>
      </c>
      <c r="M369" s="6">
        <f t="shared" si="15"/>
        <v>8.73</v>
      </c>
      <c r="N369" t="str">
        <f t="shared" si="16"/>
        <v>Liberica</v>
      </c>
      <c r="O369" t="str">
        <f t="shared" si="17"/>
        <v>Medium</v>
      </c>
      <c r="P369" t="str">
        <f>_xlfn.XLOOKUP(OrdersTable[[#This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cm="1">
        <f t="array" ref="H370">_xlfn.IFNA(_xlfn.XLOOKUP(C370,customers!A369:$A$1001,customers!G369:$G$1001,,0),"United Kingdom")</f>
        <v>United States</v>
      </c>
      <c r="I370" t="str">
        <f>INDEX(products!$A$1:$G$49,MATCH($D370,products!$A$1:$A$49,0),MATCH(orders!I$1,products!$A$1:$G$1,0))</f>
        <v>Exc</v>
      </c>
      <c r="J370" t="str">
        <f>INDEX(products!$A$1:$G$49,MATCH($D370,products!$A$1:$A$49,0),MATCH(orders!J$1,products!$A$1:$G$1,0))</f>
        <v>M</v>
      </c>
      <c r="K370" s="5">
        <f>INDEX(products!$A$1:$G$49,MATCH($D370,products!$A$1:$A$49,0),MATCH(orders!K$1,products!$A$1:$G$1,0))</f>
        <v>2.5</v>
      </c>
      <c r="L370" s="6">
        <f>INDEX(products!$A$1:$G$49,MATCH($D370,products!$A$1:$A$49,0),MATCH(orders!L$1,products!$A$1:$G$1,0))</f>
        <v>31.624999999999996</v>
      </c>
      <c r="M370" s="6">
        <f t="shared" si="15"/>
        <v>63.249999999999993</v>
      </c>
      <c r="N370" t="str">
        <f t="shared" si="16"/>
        <v>Excelsa</v>
      </c>
      <c r="O370" t="str">
        <f t="shared" si="17"/>
        <v>Medium</v>
      </c>
      <c r="P370" t="str">
        <f>_xlfn.XLOOKUP(OrdersTable[[#This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cm="1">
        <f t="array" ref="G371">IF(_xlfn.XLOOKUP(C371,customers!A370:$A$1001,customers!C370:$C$1001,,0)=0,"",_xlfn.XLOOKUP(C371,customers!A370:$A$1001,customers!C370:$C$1001,,0))</f>
        <v/>
      </c>
      <c r="H371" s="2" t="str" cm="1">
        <f t="array" ref="H371">_xlfn.IFNA(_xlfn.XLOOKUP(C371,customers!A370:$A$1001,customers!G370:$G$1001,,0),"United Kingdom")</f>
        <v>United States</v>
      </c>
      <c r="I371" t="str">
        <f>INDEX(products!$A$1:$G$49,MATCH($D371,products!$A$1:$A$49,0),MATCH(orders!I$1,products!$A$1:$G$1,0))</f>
        <v>Exc</v>
      </c>
      <c r="J371" t="str">
        <f>INDEX(products!$A$1:$G$49,MATCH($D371,products!$A$1:$A$49,0),MATCH(orders!J$1,products!$A$1:$G$1,0))</f>
        <v>L</v>
      </c>
      <c r="K371" s="5">
        <f>INDEX(products!$A$1:$G$49,MATCH($D371,products!$A$1:$A$49,0),MATCH(orders!K$1,products!$A$1:$G$1,0))</f>
        <v>0.5</v>
      </c>
      <c r="L371" s="6">
        <f>INDEX(products!$A$1:$G$49,MATCH($D371,products!$A$1:$A$49,0),MATCH(orders!L$1,products!$A$1:$G$1,0))</f>
        <v>8.91</v>
      </c>
      <c r="M371" s="6">
        <f t="shared" si="15"/>
        <v>8.91</v>
      </c>
      <c r="N371" t="str">
        <f t="shared" si="16"/>
        <v>Excelsa</v>
      </c>
      <c r="O371" t="str">
        <f t="shared" si="17"/>
        <v>Light</v>
      </c>
      <c r="P371" t="str">
        <f>_xlfn.XLOOKUP(OrdersTable[[#This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cm="1">
        <f t="array" ref="H372">_xlfn.IFNA(_xlfn.XLOOKUP(C372,customers!A371:$A$1001,customers!G371:$G$1001,,0),"United Kingdom")</f>
        <v>United States</v>
      </c>
      <c r="I372" t="str">
        <f>INDEX(products!$A$1:$G$49,MATCH($D372,products!$A$1:$A$49,0),MATCH(orders!I$1,products!$A$1:$G$1,0))</f>
        <v>Exc</v>
      </c>
      <c r="J372" t="str">
        <f>INDEX(products!$A$1:$G$49,MATCH($D372,products!$A$1:$A$49,0),MATCH(orders!J$1,products!$A$1:$G$1,0))</f>
        <v>D</v>
      </c>
      <c r="K372" s="5">
        <f>INDEX(products!$A$1:$G$49,MATCH($D372,products!$A$1:$A$49,0),MATCH(orders!K$1,products!$A$1:$G$1,0))</f>
        <v>1</v>
      </c>
      <c r="L372" s="6">
        <f>INDEX(products!$A$1:$G$49,MATCH($D372,products!$A$1:$A$49,0),MATCH(orders!L$1,products!$A$1:$G$1,0))</f>
        <v>12.15</v>
      </c>
      <c r="M372" s="6">
        <f t="shared" si="15"/>
        <v>24.3</v>
      </c>
      <c r="N372" t="str">
        <f t="shared" si="16"/>
        <v>Excelsa</v>
      </c>
      <c r="O372" t="str">
        <f t="shared" si="17"/>
        <v>Dark</v>
      </c>
      <c r="P372" t="str">
        <f>_xlfn.XLOOKUP(OrdersTable[[#This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cm="1">
        <f t="array" ref="H373">_xlfn.IFNA(_xlfn.XLOOKUP(C373,customers!A372:$A$1001,customers!G372:$G$1001,,0),"United Kingdom")</f>
        <v>United States</v>
      </c>
      <c r="I373" t="str">
        <f>INDEX(products!$A$1:$G$49,MATCH($D373,products!$A$1:$A$49,0),MATCH(orders!I$1,products!$A$1:$G$1,0))</f>
        <v>Ara</v>
      </c>
      <c r="J373" t="str">
        <f>INDEX(products!$A$1:$G$49,MATCH($D373,products!$A$1:$A$49,0),MATCH(orders!J$1,products!$A$1:$G$1,0))</f>
        <v>L</v>
      </c>
      <c r="K373" s="5">
        <f>INDEX(products!$A$1:$G$49,MATCH($D373,products!$A$1:$A$49,0),MATCH(orders!K$1,products!$A$1:$G$1,0))</f>
        <v>0.5</v>
      </c>
      <c r="L373" s="6">
        <f>INDEX(products!$A$1:$G$49,MATCH($D373,products!$A$1:$A$49,0),MATCH(orders!L$1,products!$A$1:$G$1,0))</f>
        <v>7.77</v>
      </c>
      <c r="M373" s="6">
        <f t="shared" si="15"/>
        <v>46.62</v>
      </c>
      <c r="N373" t="str">
        <f t="shared" si="16"/>
        <v>Arabica</v>
      </c>
      <c r="O373" t="str">
        <f t="shared" si="17"/>
        <v>Light</v>
      </c>
      <c r="P373" t="str">
        <f>_xlfn.XLOOKUP(OrdersTable[[#This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cm="1">
        <f t="array" ref="G374">IF(_xlfn.XLOOKUP(C374,customers!A373:$A$1001,customers!C373:$C$1001,,0)=0,"",_xlfn.XLOOKUP(C374,customers!A373:$A$1001,customers!C373:$C$1001,,0))</f>
        <v>tfarraac@behance.net</v>
      </c>
      <c r="H374" s="2" t="str" cm="1">
        <f t="array" ref="H374">_xlfn.IFNA(_xlfn.XLOOKUP(C374,customers!A373:$A$1001,customers!G373:$G$1001,,0),"United Kingdom")</f>
        <v>United States</v>
      </c>
      <c r="I374" t="str">
        <f>INDEX(products!$A$1:$G$49,MATCH($D374,products!$A$1:$A$49,0),MATCH(orders!I$1,products!$A$1:$G$1,0))</f>
        <v>Rob</v>
      </c>
      <c r="J374" t="str">
        <f>INDEX(products!$A$1:$G$49,MATCH($D374,products!$A$1:$A$49,0),MATCH(orders!J$1,products!$A$1:$G$1,0))</f>
        <v>L</v>
      </c>
      <c r="K374" s="5">
        <f>INDEX(products!$A$1:$G$49,MATCH($D374,products!$A$1:$A$49,0),MATCH(orders!K$1,products!$A$1:$G$1,0))</f>
        <v>0.5</v>
      </c>
      <c r="L374" s="6">
        <f>INDEX(products!$A$1:$G$49,MATCH($D374,products!$A$1:$A$49,0),MATCH(orders!L$1,products!$A$1:$G$1,0))</f>
        <v>7.169999999999999</v>
      </c>
      <c r="M374" s="6">
        <f t="shared" si="15"/>
        <v>43.019999999999996</v>
      </c>
      <c r="N374" t="str">
        <f t="shared" si="16"/>
        <v>Robusta</v>
      </c>
      <c r="O374" t="str">
        <f t="shared" si="17"/>
        <v>Light</v>
      </c>
      <c r="P374" t="str">
        <f>_xlfn.XLOOKUP(OrdersTable[[#This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cm="1">
        <f t="array" ref="G375">IF(_xlfn.XLOOKUP(C375,customers!A374:$A$1001,customers!C374:$C$1001,,0)=0,"",_xlfn.XLOOKUP(C375,customers!A374:$A$1001,customers!C374:$C$1001,,0))</f>
        <v/>
      </c>
      <c r="H375" s="2" t="str" cm="1">
        <f t="array" ref="H375">_xlfn.IFNA(_xlfn.XLOOKUP(C375,customers!A374:$A$1001,customers!G374:$G$1001,,0),"United Kingdom")</f>
        <v>Ireland</v>
      </c>
      <c r="I375" t="str">
        <f>INDEX(products!$A$1:$G$49,MATCH($D375,products!$A$1:$A$49,0),MATCH(orders!I$1,products!$A$1:$G$1,0))</f>
        <v>Ara</v>
      </c>
      <c r="J375" t="str">
        <f>INDEX(products!$A$1:$G$49,MATCH($D375,products!$A$1:$A$49,0),MATCH(orders!J$1,products!$A$1:$G$1,0))</f>
        <v>D</v>
      </c>
      <c r="K375" s="5">
        <f>INDEX(products!$A$1:$G$49,MATCH($D375,products!$A$1:$A$49,0),MATCH(orders!K$1,products!$A$1:$G$1,0))</f>
        <v>0.5</v>
      </c>
      <c r="L375" s="6">
        <f>INDEX(products!$A$1:$G$49,MATCH($D375,products!$A$1:$A$49,0),MATCH(orders!L$1,products!$A$1:$G$1,0))</f>
        <v>5.97</v>
      </c>
      <c r="M375" s="6">
        <f t="shared" si="15"/>
        <v>17.91</v>
      </c>
      <c r="N375" t="str">
        <f t="shared" si="16"/>
        <v>Arabica</v>
      </c>
      <c r="O375" t="str">
        <f t="shared" si="17"/>
        <v>Dark</v>
      </c>
      <c r="P375" t="str">
        <f>_xlfn.XLOOKUP(OrdersTable[[#This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cm="1">
        <f t="array" ref="H376">_xlfn.IFNA(_xlfn.XLOOKUP(C376,customers!A375:$A$1001,customers!G375:$G$1001,,0),"United Kingdom")</f>
        <v>United States</v>
      </c>
      <c r="I376" t="str">
        <f>INDEX(products!$A$1:$G$49,MATCH($D376,products!$A$1:$A$49,0),MATCH(orders!I$1,products!$A$1:$G$1,0))</f>
        <v>Lib</v>
      </c>
      <c r="J376" t="str">
        <f>INDEX(products!$A$1:$G$49,MATCH($D376,products!$A$1:$A$49,0),MATCH(orders!J$1,products!$A$1:$G$1,0))</f>
        <v>L</v>
      </c>
      <c r="K376" s="5">
        <f>INDEX(products!$A$1:$G$49,MATCH($D376,products!$A$1:$A$49,0),MATCH(orders!K$1,products!$A$1:$G$1,0))</f>
        <v>0.5</v>
      </c>
      <c r="L376" s="6">
        <f>INDEX(products!$A$1:$G$49,MATCH($D376,products!$A$1:$A$49,0),MATCH(orders!L$1,products!$A$1:$G$1,0))</f>
        <v>9.51</v>
      </c>
      <c r="M376" s="6">
        <f t="shared" si="15"/>
        <v>38.04</v>
      </c>
      <c r="N376" t="str">
        <f t="shared" si="16"/>
        <v>Liberica</v>
      </c>
      <c r="O376" t="str">
        <f t="shared" si="17"/>
        <v>Light</v>
      </c>
      <c r="P376" t="str">
        <f>_xlfn.XLOOKUP(OrdersTable[[#This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cm="1">
        <f t="array" ref="H377">_xlfn.IFNA(_xlfn.XLOOKUP(C377,customers!A376:$A$1001,customers!G376:$G$1001,,0),"United Kingdom")</f>
        <v>United States</v>
      </c>
      <c r="I377" t="str">
        <f>INDEX(products!$A$1:$G$49,MATCH($D377,products!$A$1:$A$49,0),MATCH(orders!I$1,products!$A$1:$G$1,0))</f>
        <v>Ara</v>
      </c>
      <c r="J377" t="str">
        <f>INDEX(products!$A$1:$G$49,MATCH($D377,products!$A$1:$A$49,0),MATCH(orders!J$1,products!$A$1:$G$1,0))</f>
        <v>M</v>
      </c>
      <c r="K377" s="5">
        <f>INDEX(products!$A$1:$G$49,MATCH($D377,products!$A$1:$A$49,0),MATCH(orders!K$1,products!$A$1:$G$1,0))</f>
        <v>0.2</v>
      </c>
      <c r="L377" s="6">
        <f>INDEX(products!$A$1:$G$49,MATCH($D377,products!$A$1:$A$49,0),MATCH(orders!L$1,products!$A$1:$G$1,0))</f>
        <v>3.375</v>
      </c>
      <c r="M377" s="6">
        <f t="shared" si="15"/>
        <v>6.75</v>
      </c>
      <c r="N377" t="str">
        <f t="shared" si="16"/>
        <v>Arabica</v>
      </c>
      <c r="O377" t="str">
        <f t="shared" si="17"/>
        <v>Medium</v>
      </c>
      <c r="P377" t="str">
        <f>_xlfn.XLOOKUP(OrdersTable[[#This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cm="1">
        <f t="array" ref="G378">IF(_xlfn.XLOOKUP(C378,customers!A377:$A$1001,customers!C377:$C$1001,,0)=0,"",_xlfn.XLOOKUP(C378,customers!A377:$A$1001,customers!C377:$C$1001,,0))</f>
        <v>jdeag@xrea.com</v>
      </c>
      <c r="H378" s="2" t="str" cm="1">
        <f t="array" ref="H378">_xlfn.IFNA(_xlfn.XLOOKUP(C378,customers!A377:$A$1001,customers!G377:$G$1001,,0),"United Kingdom")</f>
        <v>United States</v>
      </c>
      <c r="I378" t="str">
        <f>INDEX(products!$A$1:$G$49,MATCH($D378,products!$A$1:$A$49,0),MATCH(orders!I$1,products!$A$1:$G$1,0))</f>
        <v>Rob</v>
      </c>
      <c r="J378" t="str">
        <f>INDEX(products!$A$1:$G$49,MATCH($D378,products!$A$1:$A$49,0),MATCH(orders!J$1,products!$A$1:$G$1,0))</f>
        <v>M</v>
      </c>
      <c r="K378" s="5">
        <f>INDEX(products!$A$1:$G$49,MATCH($D378,products!$A$1:$A$49,0),MATCH(orders!K$1,products!$A$1:$G$1,0))</f>
        <v>0.5</v>
      </c>
      <c r="L378" s="6">
        <f>INDEX(products!$A$1:$G$49,MATCH($D378,products!$A$1:$A$49,0),MATCH(orders!L$1,products!$A$1:$G$1,0))</f>
        <v>5.97</v>
      </c>
      <c r="M378" s="6">
        <f t="shared" si="15"/>
        <v>5.97</v>
      </c>
      <c r="N378" t="str">
        <f t="shared" si="16"/>
        <v>Robusta</v>
      </c>
      <c r="O378" t="str">
        <f t="shared" si="17"/>
        <v>Medium</v>
      </c>
      <c r="P378" t="str">
        <f>_xlfn.XLOOKUP(OrdersTable[[#This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cm="1">
        <f t="array" ref="H379">_xlfn.IFNA(_xlfn.XLOOKUP(C379,customers!A378:$A$1001,customers!G378:$G$1001,,0),"United Kingdom")</f>
        <v>Ireland</v>
      </c>
      <c r="I379" t="str">
        <f>INDEX(products!$A$1:$G$49,MATCH($D379,products!$A$1:$A$49,0),MATCH(orders!I$1,products!$A$1:$G$1,0))</f>
        <v>Rob</v>
      </c>
      <c r="J379" t="str">
        <f>INDEX(products!$A$1:$G$49,MATCH($D379,products!$A$1:$A$49,0),MATCH(orders!J$1,products!$A$1:$G$1,0))</f>
        <v>D</v>
      </c>
      <c r="K379" s="5">
        <f>INDEX(products!$A$1:$G$49,MATCH($D379,products!$A$1:$A$49,0),MATCH(orders!K$1,products!$A$1:$G$1,0))</f>
        <v>0.2</v>
      </c>
      <c r="L379" s="6">
        <f>INDEX(products!$A$1:$G$49,MATCH($D379,products!$A$1:$A$49,0),MATCH(orders!L$1,products!$A$1:$G$1,0))</f>
        <v>2.6849999999999996</v>
      </c>
      <c r="M379" s="6">
        <f t="shared" si="15"/>
        <v>8.0549999999999997</v>
      </c>
      <c r="N379" t="str">
        <f t="shared" si="16"/>
        <v>Robusta</v>
      </c>
      <c r="O379" t="str">
        <f t="shared" si="17"/>
        <v>Dark</v>
      </c>
      <c r="P379" t="str">
        <f>_xlfn.XLOOKUP(OrdersTable[[#This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cm="1">
        <f t="array" ref="H380">_xlfn.IFNA(_xlfn.XLOOKUP(C380,customers!A379:$A$1001,customers!G379:$G$1001,,0),"United Kingdom")</f>
        <v>Ireland</v>
      </c>
      <c r="I380" t="str">
        <f>INDEX(products!$A$1:$G$49,MATCH($D380,products!$A$1:$A$49,0),MATCH(orders!I$1,products!$A$1:$G$1,0))</f>
        <v>Ara</v>
      </c>
      <c r="J380" t="str">
        <f>INDEX(products!$A$1:$G$49,MATCH($D380,products!$A$1:$A$49,0),MATCH(orders!J$1,products!$A$1:$G$1,0))</f>
        <v>L</v>
      </c>
      <c r="K380" s="5">
        <f>INDEX(products!$A$1:$G$49,MATCH($D380,products!$A$1:$A$49,0),MATCH(orders!K$1,products!$A$1:$G$1,0))</f>
        <v>0.5</v>
      </c>
      <c r="L380" s="6">
        <f>INDEX(products!$A$1:$G$49,MATCH($D380,products!$A$1:$A$49,0),MATCH(orders!L$1,products!$A$1:$G$1,0))</f>
        <v>7.77</v>
      </c>
      <c r="M380" s="6">
        <f t="shared" si="15"/>
        <v>23.31</v>
      </c>
      <c r="N380" t="str">
        <f t="shared" si="16"/>
        <v>Arabica</v>
      </c>
      <c r="O380" t="str">
        <f t="shared" si="17"/>
        <v>Light</v>
      </c>
      <c r="P380" t="str">
        <f>_xlfn.XLOOKUP(OrdersTable[[#This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cm="1">
        <f t="array" ref="H381">_xlfn.IFNA(_xlfn.XLOOKUP(C381,customers!A380:$A$1001,customers!G380:$G$1001,,0),"United Kingdom")</f>
        <v>United Kingdom</v>
      </c>
      <c r="I381" t="str">
        <f>INDEX(products!$A$1:$G$49,MATCH($D381,products!$A$1:$A$49,0),MATCH(orders!I$1,products!$A$1:$G$1,0))</f>
        <v>Rob</v>
      </c>
      <c r="J381" t="str">
        <f>INDEX(products!$A$1:$G$49,MATCH($D381,products!$A$1:$A$49,0),MATCH(orders!J$1,products!$A$1:$G$1,0))</f>
        <v>L</v>
      </c>
      <c r="K381" s="5">
        <f>INDEX(products!$A$1:$G$49,MATCH($D381,products!$A$1:$A$49,0),MATCH(orders!K$1,products!$A$1:$G$1,0))</f>
        <v>0.5</v>
      </c>
      <c r="L381" s="6">
        <f>INDEX(products!$A$1:$G$49,MATCH($D381,products!$A$1:$A$49,0),MATCH(orders!L$1,products!$A$1:$G$1,0))</f>
        <v>7.169999999999999</v>
      </c>
      <c r="M381" s="6">
        <f t="shared" si="15"/>
        <v>43.019999999999996</v>
      </c>
      <c r="N381" t="str">
        <f t="shared" si="16"/>
        <v>Robusta</v>
      </c>
      <c r="O381" t="str">
        <f t="shared" si="17"/>
        <v>Light</v>
      </c>
      <c r="P381" t="str">
        <f>_xlfn.XLOOKUP(OrdersTable[[#This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e" cm="1">
        <f t="array" ref="G382">IF(_xlfn.XLOOKUP(C382,customers!A381:$A$1001,customers!C381:$C$1001,,0)=0,"",_xlfn.XLOOKUP(C382,customers!A381:$A$1001,customers!C381:$C$1001,,0))</f>
        <v>#N/A</v>
      </c>
      <c r="H382" s="2" t="str" cm="1">
        <f t="array" ref="H382">_xlfn.IFNA(_xlfn.XLOOKUP(C382,customers!A381:$A$1001,customers!G381:$G$1001,,0),"United Kingdom")</f>
        <v>United Kingdom</v>
      </c>
      <c r="I382" t="str">
        <f>INDEX(products!$A$1:$G$49,MATCH($D382,products!$A$1:$A$49,0),MATCH(orders!I$1,products!$A$1:$G$1,0))</f>
        <v>Lib</v>
      </c>
      <c r="J382" t="str">
        <f>INDEX(products!$A$1:$G$49,MATCH($D382,products!$A$1:$A$49,0),MATCH(orders!J$1,products!$A$1:$G$1,0))</f>
        <v>D</v>
      </c>
      <c r="K382" s="5">
        <f>INDEX(products!$A$1:$G$49,MATCH($D382,products!$A$1:$A$49,0),MATCH(orders!K$1,products!$A$1:$G$1,0))</f>
        <v>0.5</v>
      </c>
      <c r="L382" s="6">
        <f>INDEX(products!$A$1:$G$49,MATCH($D382,products!$A$1:$A$49,0),MATCH(orders!L$1,products!$A$1:$G$1,0))</f>
        <v>7.77</v>
      </c>
      <c r="M382" s="6">
        <f t="shared" si="15"/>
        <v>23.31</v>
      </c>
      <c r="N382" t="str">
        <f t="shared" si="16"/>
        <v>Liberica</v>
      </c>
      <c r="O382" t="str">
        <f t="shared" si="17"/>
        <v>Dark</v>
      </c>
      <c r="P382" t="str">
        <f>_xlfn.XLOOKUP(OrdersTable[[#This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cm="1">
        <f t="array" ref="G383">IF(_xlfn.XLOOKUP(C383,customers!A382:$A$1001,customers!C382:$C$1001,,0)=0,"",_xlfn.XLOOKUP(C383,customers!A382:$A$1001,customers!C382:$C$1001,,0))</f>
        <v>pbessal@qq.com</v>
      </c>
      <c r="H383" s="2" t="str" cm="1">
        <f t="array" ref="H383">_xlfn.IFNA(_xlfn.XLOOKUP(C383,customers!A382:$A$1001,customers!G382:$G$1001,,0),"United Kingdom")</f>
        <v>United States</v>
      </c>
      <c r="I383" t="str">
        <f>INDEX(products!$A$1:$G$49,MATCH($D383,products!$A$1:$A$49,0),MATCH(orders!I$1,products!$A$1:$G$1,0))</f>
        <v>Ara</v>
      </c>
      <c r="J383" t="str">
        <f>INDEX(products!$A$1:$G$49,MATCH($D383,products!$A$1:$A$49,0),MATCH(orders!J$1,products!$A$1:$G$1,0))</f>
        <v>D</v>
      </c>
      <c r="K383" s="5">
        <f>INDEX(products!$A$1:$G$49,MATCH($D383,products!$A$1:$A$49,0),MATCH(orders!K$1,products!$A$1:$G$1,0))</f>
        <v>0.2</v>
      </c>
      <c r="L383" s="6">
        <f>INDEX(products!$A$1:$G$49,MATCH($D383,products!$A$1:$A$49,0),MATCH(orders!L$1,products!$A$1:$G$1,0))</f>
        <v>2.9849999999999999</v>
      </c>
      <c r="M383" s="6">
        <f t="shared" si="15"/>
        <v>14.924999999999999</v>
      </c>
      <c r="N383" t="str">
        <f t="shared" si="16"/>
        <v>Arabica</v>
      </c>
      <c r="O383" t="str">
        <f t="shared" si="17"/>
        <v>Dark</v>
      </c>
      <c r="P383" t="str">
        <f>_xlfn.XLOOKUP(OrdersTable[[#This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cm="1">
        <f t="array" ref="H384">_xlfn.IFNA(_xlfn.XLOOKUP(C384,customers!A383:$A$1001,customers!G383:$G$1001,,0),"United Kingdom")</f>
        <v>United States</v>
      </c>
      <c r="I384" t="str">
        <f>INDEX(products!$A$1:$G$49,MATCH($D384,products!$A$1:$A$49,0),MATCH(orders!I$1,products!$A$1:$G$1,0))</f>
        <v>Exc</v>
      </c>
      <c r="J384" t="str">
        <f>INDEX(products!$A$1:$G$49,MATCH($D384,products!$A$1:$A$49,0),MATCH(orders!J$1,products!$A$1:$G$1,0))</f>
        <v>D</v>
      </c>
      <c r="K384" s="5">
        <f>INDEX(products!$A$1:$G$49,MATCH($D384,products!$A$1:$A$49,0),MATCH(orders!K$1,products!$A$1:$G$1,0))</f>
        <v>0.5</v>
      </c>
      <c r="L384" s="6">
        <f>INDEX(products!$A$1:$G$49,MATCH($D384,products!$A$1:$A$49,0),MATCH(orders!L$1,products!$A$1:$G$1,0))</f>
        <v>7.29</v>
      </c>
      <c r="M384" s="6">
        <f t="shared" si="15"/>
        <v>21.87</v>
      </c>
      <c r="N384" t="str">
        <f t="shared" si="16"/>
        <v>Excelsa</v>
      </c>
      <c r="O384" t="str">
        <f t="shared" si="17"/>
        <v>Dark</v>
      </c>
      <c r="P384" t="str">
        <f>_xlfn.XLOOKUP(OrdersTable[[#This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cm="1">
        <f t="array" ref="G385">IF(_xlfn.XLOOKUP(C385,customers!A384:$A$1001,customers!C384:$C$1001,,0)=0,"",_xlfn.XLOOKUP(C385,customers!A384:$A$1001,customers!C384:$C$1001,,0))</f>
        <v/>
      </c>
      <c r="H385" s="2" t="str" cm="1">
        <f t="array" ref="H385">_xlfn.IFNA(_xlfn.XLOOKUP(C385,customers!A384:$A$1001,customers!G384:$G$1001,,0),"United Kingdom")</f>
        <v>United States</v>
      </c>
      <c r="I385" t="str">
        <f>INDEX(products!$A$1:$G$49,MATCH($D385,products!$A$1:$A$49,0),MATCH(orders!I$1,products!$A$1:$G$1,0))</f>
        <v>Exc</v>
      </c>
      <c r="J385" t="str">
        <f>INDEX(products!$A$1:$G$49,MATCH($D385,products!$A$1:$A$49,0),MATCH(orders!J$1,products!$A$1:$G$1,0))</f>
        <v>L</v>
      </c>
      <c r="K385" s="5">
        <f>INDEX(products!$A$1:$G$49,MATCH($D385,products!$A$1:$A$49,0),MATCH(orders!K$1,products!$A$1:$G$1,0))</f>
        <v>0.5</v>
      </c>
      <c r="L385" s="6">
        <f>INDEX(products!$A$1:$G$49,MATCH($D385,products!$A$1:$A$49,0),MATCH(orders!L$1,products!$A$1:$G$1,0))</f>
        <v>8.91</v>
      </c>
      <c r="M385" s="6">
        <f t="shared" si="15"/>
        <v>53.46</v>
      </c>
      <c r="N385" t="str">
        <f t="shared" si="16"/>
        <v>Excelsa</v>
      </c>
      <c r="O385" t="str">
        <f t="shared" si="17"/>
        <v>Light</v>
      </c>
      <c r="P385" t="str">
        <f>_xlfn.XLOOKUP(OrdersTable[[#This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cm="1">
        <f t="array" ref="G386">IF(_xlfn.XLOOKUP(C386,customers!A385:$A$1001,customers!C385:$C$1001,,0)=0,"",_xlfn.XLOOKUP(C386,customers!A385:$A$1001,customers!C385:$C$1001,,0))</f>
        <v/>
      </c>
      <c r="H386" s="2" t="str" cm="1">
        <f t="array" ref="H386">_xlfn.IFNA(_xlfn.XLOOKUP(C386,customers!A385:$A$1001,customers!G385:$G$1001,,0),"United Kingdom")</f>
        <v>United States</v>
      </c>
      <c r="I386" t="str">
        <f>INDEX(products!$A$1:$G$49,MATCH($D386,products!$A$1:$A$49,0),MATCH(orders!I$1,products!$A$1:$G$1,0))</f>
        <v>Ara</v>
      </c>
      <c r="J386" t="str">
        <f>INDEX(products!$A$1:$G$49,MATCH($D386,products!$A$1:$A$49,0),MATCH(orders!J$1,products!$A$1:$G$1,0))</f>
        <v>L</v>
      </c>
      <c r="K386" s="5">
        <f>INDEX(products!$A$1:$G$49,MATCH($D386,products!$A$1:$A$49,0),MATCH(orders!K$1,products!$A$1:$G$1,0))</f>
        <v>2.5</v>
      </c>
      <c r="L386" s="6">
        <f>INDEX(products!$A$1:$G$49,MATCH($D386,products!$A$1:$A$49,0),MATCH(orders!L$1,products!$A$1:$G$1,0))</f>
        <v>29.784999999999997</v>
      </c>
      <c r="M386" s="6">
        <f t="shared" ref="M386:M449" si="18">E386*L386</f>
        <v>119.13999999999999</v>
      </c>
      <c r="N386" t="str">
        <f t="shared" ref="N386:N449" si="19">IF(I386="Rob","Robusta",IF(I386="Exc","Excelsa",IF(I386="Ara","Arabica",IF(I386="Lib","Liberica"))))</f>
        <v>Arabica</v>
      </c>
      <c r="O386" t="str">
        <f t="shared" ref="O386:O449" si="20">IF(J386="M","Medium",IF(J386="L","Light",IF(J386="D","Dark")))</f>
        <v>Light</v>
      </c>
      <c r="P386" t="str">
        <f>_xlfn.XLOOKUP(OrdersTable[[#This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cm="1">
        <f t="array" ref="H387">_xlfn.IFNA(_xlfn.XLOOKUP(C387,customers!A386:$A$1001,customers!G386:$G$1001,,0),"United Kingdom")</f>
        <v>United States</v>
      </c>
      <c r="I387" t="str">
        <f>INDEX(products!$A$1:$G$49,MATCH($D387,products!$A$1:$A$49,0),MATCH(orders!I$1,products!$A$1:$G$1,0))</f>
        <v>Lib</v>
      </c>
      <c r="J387" t="str">
        <f>INDEX(products!$A$1:$G$49,MATCH($D387,products!$A$1:$A$49,0),MATCH(orders!J$1,products!$A$1:$G$1,0))</f>
        <v>M</v>
      </c>
      <c r="K387" s="5">
        <f>INDEX(products!$A$1:$G$49,MATCH($D387,products!$A$1:$A$49,0),MATCH(orders!K$1,products!$A$1:$G$1,0))</f>
        <v>0.5</v>
      </c>
      <c r="L387" s="6">
        <f>INDEX(products!$A$1:$G$49,MATCH($D387,products!$A$1:$A$49,0),MATCH(orders!L$1,products!$A$1:$G$1,0))</f>
        <v>8.73</v>
      </c>
      <c r="M387" s="6">
        <f t="shared" si="18"/>
        <v>43.650000000000006</v>
      </c>
      <c r="N387" t="str">
        <f t="shared" si="19"/>
        <v>Liberica</v>
      </c>
      <c r="O387" t="str">
        <f t="shared" si="20"/>
        <v>Medium</v>
      </c>
      <c r="P387" t="str">
        <f>_xlfn.XLOOKUP(OrdersTable[[#This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cm="1">
        <f t="array" ref="G388">IF(_xlfn.XLOOKUP(C388,customers!A387:$A$1001,customers!C387:$C$1001,,0)=0,"",_xlfn.XLOOKUP(C388,customers!A387:$A$1001,customers!C387:$C$1001,,0))</f>
        <v/>
      </c>
      <c r="H388" s="2" t="str" cm="1">
        <f t="array" ref="H388">_xlfn.IFNA(_xlfn.XLOOKUP(C388,customers!A387:$A$1001,customers!G387:$G$1001,,0),"United Kingdom")</f>
        <v>United States</v>
      </c>
      <c r="I388" t="str">
        <f>INDEX(products!$A$1:$G$49,MATCH($D388,products!$A$1:$A$49,0),MATCH(orders!I$1,products!$A$1:$G$1,0))</f>
        <v>Ara</v>
      </c>
      <c r="J388" t="str">
        <f>INDEX(products!$A$1:$G$49,MATCH($D388,products!$A$1:$A$49,0),MATCH(orders!J$1,products!$A$1:$G$1,0))</f>
        <v>D</v>
      </c>
      <c r="K388" s="5">
        <f>INDEX(products!$A$1:$G$49,MATCH($D388,products!$A$1:$A$49,0),MATCH(orders!K$1,products!$A$1:$G$1,0))</f>
        <v>0.2</v>
      </c>
      <c r="L388" s="6">
        <f>INDEX(products!$A$1:$G$49,MATCH($D388,products!$A$1:$A$49,0),MATCH(orders!L$1,products!$A$1:$G$1,0))</f>
        <v>2.9849999999999999</v>
      </c>
      <c r="M388" s="6">
        <f t="shared" si="18"/>
        <v>17.91</v>
      </c>
      <c r="N388" t="str">
        <f t="shared" si="19"/>
        <v>Arabica</v>
      </c>
      <c r="O388" t="str">
        <f t="shared" si="20"/>
        <v>Dark</v>
      </c>
      <c r="P388" t="str">
        <f>_xlfn.XLOOKUP(OrdersTable[[#This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cm="1">
        <f t="array" ref="G389">IF(_xlfn.XLOOKUP(C389,customers!A388:$A$1001,customers!C388:$C$1001,,0)=0,"",_xlfn.XLOOKUP(C389,customers!A388:$A$1001,customers!C388:$C$1001,,0))</f>
        <v>sweldsar@wired.com</v>
      </c>
      <c r="H389" s="2" t="str" cm="1">
        <f t="array" ref="H389">_xlfn.IFNA(_xlfn.XLOOKUP(C389,customers!A388:$A$1001,customers!G388:$G$1001,,0),"United Kingdom")</f>
        <v>United States</v>
      </c>
      <c r="I389" t="str">
        <f>INDEX(products!$A$1:$G$49,MATCH($D389,products!$A$1:$A$49,0),MATCH(orders!I$1,products!$A$1:$G$1,0))</f>
        <v>Exc</v>
      </c>
      <c r="J389" t="str">
        <f>INDEX(products!$A$1:$G$49,MATCH($D389,products!$A$1:$A$49,0),MATCH(orders!J$1,products!$A$1:$G$1,0))</f>
        <v>L</v>
      </c>
      <c r="K389" s="5">
        <f>INDEX(products!$A$1:$G$49,MATCH($D389,products!$A$1:$A$49,0),MATCH(orders!K$1,products!$A$1:$G$1,0))</f>
        <v>1</v>
      </c>
      <c r="L389" s="6">
        <f>INDEX(products!$A$1:$G$49,MATCH($D389,products!$A$1:$A$49,0),MATCH(orders!L$1,products!$A$1:$G$1,0))</f>
        <v>14.85</v>
      </c>
      <c r="M389" s="6">
        <f t="shared" si="18"/>
        <v>74.25</v>
      </c>
      <c r="N389" t="str">
        <f t="shared" si="19"/>
        <v>Excelsa</v>
      </c>
      <c r="O389" t="str">
        <f t="shared" si="20"/>
        <v>Light</v>
      </c>
      <c r="P389" t="str">
        <f>_xlfn.XLOOKUP(OrdersTable[[#This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cm="1">
        <f t="array" ref="H390">_xlfn.IFNA(_xlfn.XLOOKUP(C390,customers!A389:$A$1001,customers!G389:$G$1001,,0),"United Kingdom")</f>
        <v>United States</v>
      </c>
      <c r="I390" t="str">
        <f>INDEX(products!$A$1:$G$49,MATCH($D390,products!$A$1:$A$49,0),MATCH(orders!I$1,products!$A$1:$G$1,0))</f>
        <v>Lib</v>
      </c>
      <c r="J390" t="str">
        <f>INDEX(products!$A$1:$G$49,MATCH($D390,products!$A$1:$A$49,0),MATCH(orders!J$1,products!$A$1:$G$1,0))</f>
        <v>D</v>
      </c>
      <c r="K390" s="5">
        <f>INDEX(products!$A$1:$G$49,MATCH($D390,products!$A$1:$A$49,0),MATCH(orders!K$1,products!$A$1:$G$1,0))</f>
        <v>0.2</v>
      </c>
      <c r="L390" s="6">
        <f>INDEX(products!$A$1:$G$49,MATCH($D390,products!$A$1:$A$49,0),MATCH(orders!L$1,products!$A$1:$G$1,0))</f>
        <v>3.8849999999999998</v>
      </c>
      <c r="M390" s="6">
        <f t="shared" si="18"/>
        <v>11.654999999999999</v>
      </c>
      <c r="N390" t="str">
        <f t="shared" si="19"/>
        <v>Liberica</v>
      </c>
      <c r="O390" t="str">
        <f t="shared" si="20"/>
        <v>Dark</v>
      </c>
      <c r="P390" t="str">
        <f>_xlfn.XLOOKUP(OrdersTable[[#This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cm="1">
        <f t="array" ref="G391">IF(_xlfn.XLOOKUP(C391,customers!A390:$A$1001,customers!C390:$C$1001,,0)=0,"",_xlfn.XLOOKUP(C391,customers!A390:$A$1001,customers!C390:$C$1001,,0))</f>
        <v>ahavickat@nsw.gov.au</v>
      </c>
      <c r="H391" s="2" t="str" cm="1">
        <f t="array" ref="H391">_xlfn.IFNA(_xlfn.XLOOKUP(C391,customers!A390:$A$1001,customers!G390:$G$1001,,0),"United Kingdom")</f>
        <v>United States</v>
      </c>
      <c r="I391" t="str">
        <f>INDEX(products!$A$1:$G$49,MATCH($D391,products!$A$1:$A$49,0),MATCH(orders!I$1,products!$A$1:$G$1,0))</f>
        <v>Lib</v>
      </c>
      <c r="J391" t="str">
        <f>INDEX(products!$A$1:$G$49,MATCH($D391,products!$A$1:$A$49,0),MATCH(orders!J$1,products!$A$1:$G$1,0))</f>
        <v>D</v>
      </c>
      <c r="K391" s="5">
        <f>INDEX(products!$A$1:$G$49,MATCH($D391,products!$A$1:$A$49,0),MATCH(orders!K$1,products!$A$1:$G$1,0))</f>
        <v>0.5</v>
      </c>
      <c r="L391" s="6">
        <f>INDEX(products!$A$1:$G$49,MATCH($D391,products!$A$1:$A$49,0),MATCH(orders!L$1,products!$A$1:$G$1,0))</f>
        <v>7.77</v>
      </c>
      <c r="M391" s="6">
        <f t="shared" si="18"/>
        <v>23.31</v>
      </c>
      <c r="N391" t="str">
        <f t="shared" si="19"/>
        <v>Liberica</v>
      </c>
      <c r="O391" t="str">
        <f t="shared" si="20"/>
        <v>Dark</v>
      </c>
      <c r="P391" t="str">
        <f>_xlfn.XLOOKUP(OrdersTable[[#This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cm="1">
        <f t="array" ref="G392">IF(_xlfn.XLOOKUP(C392,customers!A391:$A$1001,customers!C391:$C$1001,,0)=0,"",_xlfn.XLOOKUP(C392,customers!A391:$A$1001,customers!C391:$C$1001,,0))</f>
        <v>sdivinyau@ask.com</v>
      </c>
      <c r="H392" s="2" t="str" cm="1">
        <f t="array" ref="H392">_xlfn.IFNA(_xlfn.XLOOKUP(C392,customers!A391:$A$1001,customers!G391:$G$1001,,0),"United Kingdom")</f>
        <v>United States</v>
      </c>
      <c r="I392" t="str">
        <f>INDEX(products!$A$1:$G$49,MATCH($D392,products!$A$1:$A$49,0),MATCH(orders!I$1,products!$A$1:$G$1,0))</f>
        <v>Exc</v>
      </c>
      <c r="J392" t="str">
        <f>INDEX(products!$A$1:$G$49,MATCH($D392,products!$A$1:$A$49,0),MATCH(orders!J$1,products!$A$1:$G$1,0))</f>
        <v>D</v>
      </c>
      <c r="K392" s="5">
        <f>INDEX(products!$A$1:$G$49,MATCH($D392,products!$A$1:$A$49,0),MATCH(orders!K$1,products!$A$1:$G$1,0))</f>
        <v>0.5</v>
      </c>
      <c r="L392" s="6">
        <f>INDEX(products!$A$1:$G$49,MATCH($D392,products!$A$1:$A$49,0),MATCH(orders!L$1,products!$A$1:$G$1,0))</f>
        <v>7.29</v>
      </c>
      <c r="M392" s="6">
        <f t="shared" si="18"/>
        <v>14.58</v>
      </c>
      <c r="N392" t="str">
        <f t="shared" si="19"/>
        <v>Excelsa</v>
      </c>
      <c r="O392" t="str">
        <f t="shared" si="20"/>
        <v>Dark</v>
      </c>
      <c r="P392" t="str">
        <f>_xlfn.XLOOKUP(OrdersTable[[#This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cm="1">
        <f t="array" ref="H393">_xlfn.IFNA(_xlfn.XLOOKUP(C393,customers!A392:$A$1001,customers!G392:$G$1001,,0),"United Kingdom")</f>
        <v>United States</v>
      </c>
      <c r="I393" t="str">
        <f>INDEX(products!$A$1:$G$49,MATCH($D393,products!$A$1:$A$49,0),MATCH(orders!I$1,products!$A$1:$G$1,0))</f>
        <v>Ara</v>
      </c>
      <c r="J393" t="str">
        <f>INDEX(products!$A$1:$G$49,MATCH($D393,products!$A$1:$A$49,0),MATCH(orders!J$1,products!$A$1:$G$1,0))</f>
        <v>M</v>
      </c>
      <c r="K393" s="5">
        <f>INDEX(products!$A$1:$G$49,MATCH($D393,products!$A$1:$A$49,0),MATCH(orders!K$1,products!$A$1:$G$1,0))</f>
        <v>0.5</v>
      </c>
      <c r="L393" s="6">
        <f>INDEX(products!$A$1:$G$49,MATCH($D393,products!$A$1:$A$49,0),MATCH(orders!L$1,products!$A$1:$G$1,0))</f>
        <v>6.75</v>
      </c>
      <c r="M393" s="6">
        <f t="shared" si="18"/>
        <v>13.5</v>
      </c>
      <c r="N393" t="str">
        <f t="shared" si="19"/>
        <v>Arabica</v>
      </c>
      <c r="O393" t="str">
        <f t="shared" si="20"/>
        <v>Medium</v>
      </c>
      <c r="P393" t="str">
        <f>_xlfn.XLOOKUP(OrdersTable[[#This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cm="1">
        <f t="array" ref="G394">IF(_xlfn.XLOOKUP(C394,customers!A393:$A$1001,customers!C393:$C$1001,,0)=0,"",_xlfn.XLOOKUP(C394,customers!A393:$A$1001,customers!C393:$C$1001,,0))</f>
        <v>aiddisonaw@usa.gov</v>
      </c>
      <c r="H394" s="2" t="str" cm="1">
        <f t="array" ref="H394">_xlfn.IFNA(_xlfn.XLOOKUP(C394,customers!A393:$A$1001,customers!G393:$G$1001,,0),"United Kingdom")</f>
        <v>United States</v>
      </c>
      <c r="I394" t="str">
        <f>INDEX(products!$A$1:$G$49,MATCH($D394,products!$A$1:$A$49,0),MATCH(orders!I$1,products!$A$1:$G$1,0))</f>
        <v>Exc</v>
      </c>
      <c r="J394" t="str">
        <f>INDEX(products!$A$1:$G$49,MATCH($D394,products!$A$1:$A$49,0),MATCH(orders!J$1,products!$A$1:$G$1,0))</f>
        <v>L</v>
      </c>
      <c r="K394" s="5">
        <f>INDEX(products!$A$1:$G$49,MATCH($D394,products!$A$1:$A$49,0),MATCH(orders!K$1,products!$A$1:$G$1,0))</f>
        <v>1</v>
      </c>
      <c r="L394" s="6">
        <f>INDEX(products!$A$1:$G$49,MATCH($D394,products!$A$1:$A$49,0),MATCH(orders!L$1,products!$A$1:$G$1,0))</f>
        <v>14.85</v>
      </c>
      <c r="M394" s="6">
        <f t="shared" si="18"/>
        <v>89.1</v>
      </c>
      <c r="N394" t="str">
        <f t="shared" si="19"/>
        <v>Excelsa</v>
      </c>
      <c r="O394" t="str">
        <f t="shared" si="20"/>
        <v>Light</v>
      </c>
      <c r="P394" t="str">
        <f>_xlfn.XLOOKUP(OrdersTable[[#This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cm="1">
        <f t="array" ref="G395">IF(_xlfn.XLOOKUP(C395,customers!A394:$A$1001,customers!C394:$C$1001,,0)=0,"",_xlfn.XLOOKUP(C395,customers!A394:$A$1001,customers!C394:$C$1001,,0))</f>
        <v>aiddisonaw@usa.gov</v>
      </c>
      <c r="H395" s="2" t="str" cm="1">
        <f t="array" ref="H395">_xlfn.IFNA(_xlfn.XLOOKUP(C395,customers!A394:$A$1001,customers!G394:$G$1001,,0),"United Kingdom")</f>
        <v>United States</v>
      </c>
      <c r="I395" t="str">
        <f>INDEX(products!$A$1:$G$49,MATCH($D395,products!$A$1:$A$49,0),MATCH(orders!I$1,products!$A$1:$G$1,0))</f>
        <v>Ara</v>
      </c>
      <c r="J395" t="str">
        <f>INDEX(products!$A$1:$G$49,MATCH($D395,products!$A$1:$A$49,0),MATCH(orders!J$1,products!$A$1:$G$1,0))</f>
        <v>L</v>
      </c>
      <c r="K395" s="5">
        <f>INDEX(products!$A$1:$G$49,MATCH($D395,products!$A$1:$A$49,0),MATCH(orders!K$1,products!$A$1:$G$1,0))</f>
        <v>0.2</v>
      </c>
      <c r="L395" s="6">
        <f>INDEX(products!$A$1:$G$49,MATCH($D395,products!$A$1:$A$49,0),MATCH(orders!L$1,products!$A$1:$G$1,0))</f>
        <v>3.8849999999999998</v>
      </c>
      <c r="M395" s="6">
        <f t="shared" si="18"/>
        <v>3.8849999999999998</v>
      </c>
      <c r="N395" t="str">
        <f t="shared" si="19"/>
        <v>Arabica</v>
      </c>
      <c r="O395" t="str">
        <f t="shared" si="20"/>
        <v>Light</v>
      </c>
      <c r="P395" t="str">
        <f>_xlfn.XLOOKUP(OrdersTable[[#This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cm="1">
        <f t="array" ref="H396">_xlfn.IFNA(_xlfn.XLOOKUP(C396,customers!A395:$A$1001,customers!G395:$G$1001,,0),"United Kingdom")</f>
        <v>United States</v>
      </c>
      <c r="I396" t="str">
        <f>INDEX(products!$A$1:$G$49,MATCH($D396,products!$A$1:$A$49,0),MATCH(orders!I$1,products!$A$1:$G$1,0))</f>
        <v>Rob</v>
      </c>
      <c r="J396" t="str">
        <f>INDEX(products!$A$1:$G$49,MATCH($D396,products!$A$1:$A$49,0),MATCH(orders!J$1,products!$A$1:$G$1,0))</f>
        <v>L</v>
      </c>
      <c r="K396" s="5">
        <f>INDEX(products!$A$1:$G$49,MATCH($D396,products!$A$1:$A$49,0),MATCH(orders!K$1,products!$A$1:$G$1,0))</f>
        <v>2.5</v>
      </c>
      <c r="L396" s="6">
        <f>INDEX(products!$A$1:$G$49,MATCH($D396,products!$A$1:$A$49,0),MATCH(orders!L$1,products!$A$1:$G$1,0))</f>
        <v>27.484999999999996</v>
      </c>
      <c r="M396" s="6">
        <f t="shared" si="18"/>
        <v>109.93999999999998</v>
      </c>
      <c r="N396" t="str">
        <f t="shared" si="19"/>
        <v>Robusta</v>
      </c>
      <c r="O396" t="str">
        <f t="shared" si="20"/>
        <v>Light</v>
      </c>
      <c r="P396" t="str">
        <f>_xlfn.XLOOKUP(OrdersTable[[#This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cm="1">
        <f t="array" ref="H397">_xlfn.IFNA(_xlfn.XLOOKUP(C397,customers!A396:$A$1001,customers!G396:$G$1001,,0),"United Kingdom")</f>
        <v>United States</v>
      </c>
      <c r="I397" t="str">
        <f>INDEX(products!$A$1:$G$49,MATCH($D397,products!$A$1:$A$49,0),MATCH(orders!I$1,products!$A$1:$G$1,0))</f>
        <v>Lib</v>
      </c>
      <c r="J397" t="str">
        <f>INDEX(products!$A$1:$G$49,MATCH($D397,products!$A$1:$A$49,0),MATCH(orders!J$1,products!$A$1:$G$1,0))</f>
        <v>D</v>
      </c>
      <c r="K397" s="5">
        <f>INDEX(products!$A$1:$G$49,MATCH($D397,products!$A$1:$A$49,0),MATCH(orders!K$1,products!$A$1:$G$1,0))</f>
        <v>0.5</v>
      </c>
      <c r="L397" s="6">
        <f>INDEX(products!$A$1:$G$49,MATCH($D397,products!$A$1:$A$49,0),MATCH(orders!L$1,products!$A$1:$G$1,0))</f>
        <v>7.77</v>
      </c>
      <c r="M397" s="6">
        <f t="shared" si="18"/>
        <v>46.62</v>
      </c>
      <c r="N397" t="str">
        <f t="shared" si="19"/>
        <v>Liberica</v>
      </c>
      <c r="O397" t="str">
        <f t="shared" si="20"/>
        <v>Dark</v>
      </c>
      <c r="P397" t="str">
        <f>_xlfn.XLOOKUP(OrdersTable[[#This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cm="1">
        <f t="array" ref="H398">_xlfn.IFNA(_xlfn.XLOOKUP(C398,customers!A397:$A$1001,customers!G397:$G$1001,,0),"United Kingdom")</f>
        <v>United States</v>
      </c>
      <c r="I398" t="str">
        <f>INDEX(products!$A$1:$G$49,MATCH($D398,products!$A$1:$A$49,0),MATCH(orders!I$1,products!$A$1:$G$1,0))</f>
        <v>Ara</v>
      </c>
      <c r="J398" t="str">
        <f>INDEX(products!$A$1:$G$49,MATCH($D398,products!$A$1:$A$49,0),MATCH(orders!J$1,products!$A$1:$G$1,0))</f>
        <v>L</v>
      </c>
      <c r="K398" s="5">
        <f>INDEX(products!$A$1:$G$49,MATCH($D398,products!$A$1:$A$49,0),MATCH(orders!K$1,products!$A$1:$G$1,0))</f>
        <v>0.5</v>
      </c>
      <c r="L398" s="6">
        <f>INDEX(products!$A$1:$G$49,MATCH($D398,products!$A$1:$A$49,0),MATCH(orders!L$1,products!$A$1:$G$1,0))</f>
        <v>7.77</v>
      </c>
      <c r="M398" s="6">
        <f t="shared" si="18"/>
        <v>38.849999999999994</v>
      </c>
      <c r="N398" t="str">
        <f t="shared" si="19"/>
        <v>Arabica</v>
      </c>
      <c r="O398" t="str">
        <f t="shared" si="20"/>
        <v>Light</v>
      </c>
      <c r="P398" t="str">
        <f>_xlfn.XLOOKUP(OrdersTable[[#This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cm="1">
        <f t="array" ref="H399">_xlfn.IFNA(_xlfn.XLOOKUP(C399,customers!A398:$A$1001,customers!G398:$G$1001,,0),"United Kingdom")</f>
        <v>United States</v>
      </c>
      <c r="I399" t="str">
        <f>INDEX(products!$A$1:$G$49,MATCH($D399,products!$A$1:$A$49,0),MATCH(orders!I$1,products!$A$1:$G$1,0))</f>
        <v>Lib</v>
      </c>
      <c r="J399" t="str">
        <f>INDEX(products!$A$1:$G$49,MATCH($D399,products!$A$1:$A$49,0),MATCH(orders!J$1,products!$A$1:$G$1,0))</f>
        <v>D</v>
      </c>
      <c r="K399" s="5">
        <f>INDEX(products!$A$1:$G$49,MATCH($D399,products!$A$1:$A$49,0),MATCH(orders!K$1,products!$A$1:$G$1,0))</f>
        <v>0.5</v>
      </c>
      <c r="L399" s="6">
        <f>INDEX(products!$A$1:$G$49,MATCH($D399,products!$A$1:$A$49,0),MATCH(orders!L$1,products!$A$1:$G$1,0))</f>
        <v>7.77</v>
      </c>
      <c r="M399" s="6">
        <f t="shared" si="18"/>
        <v>31.08</v>
      </c>
      <c r="N399" t="str">
        <f t="shared" si="19"/>
        <v>Liberica</v>
      </c>
      <c r="O399" t="str">
        <f t="shared" si="20"/>
        <v>Dark</v>
      </c>
      <c r="P399" t="str">
        <f>_xlfn.XLOOKUP(OrdersTable[[#This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cm="1">
        <f t="array" ref="G400">IF(_xlfn.XLOOKUP(C400,customers!A399:$A$1001,customers!C399:$C$1001,,0)=0,"",_xlfn.XLOOKUP(C400,customers!A399:$A$1001,customers!C399:$C$1001,,0))</f>
        <v>gsibrayb2@wsj.com</v>
      </c>
      <c r="H400" s="2" t="str" cm="1">
        <f t="array" ref="H400">_xlfn.IFNA(_xlfn.XLOOKUP(C400,customers!A399:$A$1001,customers!G399:$G$1001,,0),"United Kingdom")</f>
        <v>United States</v>
      </c>
      <c r="I400" t="str">
        <f>INDEX(products!$A$1:$G$49,MATCH($D400,products!$A$1:$A$49,0),MATCH(orders!I$1,products!$A$1:$G$1,0))</f>
        <v>Ara</v>
      </c>
      <c r="J400" t="str">
        <f>INDEX(products!$A$1:$G$49,MATCH($D400,products!$A$1:$A$49,0),MATCH(orders!J$1,products!$A$1:$G$1,0))</f>
        <v>D</v>
      </c>
      <c r="K400" s="5">
        <f>INDEX(products!$A$1:$G$49,MATCH($D400,products!$A$1:$A$49,0),MATCH(orders!K$1,products!$A$1:$G$1,0))</f>
        <v>0.2</v>
      </c>
      <c r="L400" s="6">
        <f>INDEX(products!$A$1:$G$49,MATCH($D400,products!$A$1:$A$49,0),MATCH(orders!L$1,products!$A$1:$G$1,0))</f>
        <v>2.9849999999999999</v>
      </c>
      <c r="M400" s="6">
        <f t="shared" si="18"/>
        <v>17.91</v>
      </c>
      <c r="N400" t="str">
        <f t="shared" si="19"/>
        <v>Arabica</v>
      </c>
      <c r="O400" t="str">
        <f t="shared" si="20"/>
        <v>Dark</v>
      </c>
      <c r="P400" t="str">
        <f>_xlfn.XLOOKUP(OrdersTable[[#This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cm="1">
        <f t="array" ref="H401">_xlfn.IFNA(_xlfn.XLOOKUP(C401,customers!A400:$A$1001,customers!G400:$G$1001,,0),"United Kingdom")</f>
        <v>United Kingdom</v>
      </c>
      <c r="I401" t="str">
        <f>INDEX(products!$A$1:$G$49,MATCH($D401,products!$A$1:$A$49,0),MATCH(orders!I$1,products!$A$1:$G$1,0))</f>
        <v>Exc</v>
      </c>
      <c r="J401" t="str">
        <f>INDEX(products!$A$1:$G$49,MATCH($D401,products!$A$1:$A$49,0),MATCH(orders!J$1,products!$A$1:$G$1,0))</f>
        <v>D</v>
      </c>
      <c r="K401" s="5">
        <f>INDEX(products!$A$1:$G$49,MATCH($D401,products!$A$1:$A$49,0),MATCH(orders!K$1,products!$A$1:$G$1,0))</f>
        <v>2.5</v>
      </c>
      <c r="L401" s="6">
        <f>INDEX(products!$A$1:$G$49,MATCH($D401,products!$A$1:$A$49,0),MATCH(orders!L$1,products!$A$1:$G$1,0))</f>
        <v>27.945</v>
      </c>
      <c r="M401" s="6">
        <f t="shared" si="18"/>
        <v>167.67000000000002</v>
      </c>
      <c r="N401" t="str">
        <f t="shared" si="19"/>
        <v>Excelsa</v>
      </c>
      <c r="O401" t="str">
        <f t="shared" si="20"/>
        <v>Dark</v>
      </c>
      <c r="P401" t="str">
        <f>_xlfn.XLOOKUP(OrdersTable[[#This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cm="1">
        <f t="array" ref="H402">_xlfn.IFNA(_xlfn.XLOOKUP(C402,customers!A401:$A$1001,customers!G401:$G$1001,,0),"United Kingdom")</f>
        <v>United States</v>
      </c>
      <c r="I402" t="str">
        <f>INDEX(products!$A$1:$G$49,MATCH($D402,products!$A$1:$A$49,0),MATCH(orders!I$1,products!$A$1:$G$1,0))</f>
        <v>Lib</v>
      </c>
      <c r="J402" t="str">
        <f>INDEX(products!$A$1:$G$49,MATCH($D402,products!$A$1:$A$49,0),MATCH(orders!J$1,products!$A$1:$G$1,0))</f>
        <v>L</v>
      </c>
      <c r="K402" s="5">
        <f>INDEX(products!$A$1:$G$49,MATCH($D402,products!$A$1:$A$49,0),MATCH(orders!K$1,products!$A$1:$G$1,0))</f>
        <v>1</v>
      </c>
      <c r="L402" s="6">
        <f>INDEX(products!$A$1:$G$49,MATCH($D402,products!$A$1:$A$49,0),MATCH(orders!L$1,products!$A$1:$G$1,0))</f>
        <v>15.85</v>
      </c>
      <c r="M402" s="6">
        <f t="shared" si="18"/>
        <v>63.4</v>
      </c>
      <c r="N402" t="str">
        <f t="shared" si="19"/>
        <v>Liberica</v>
      </c>
      <c r="O402" t="str">
        <f t="shared" si="20"/>
        <v>Light</v>
      </c>
      <c r="P402" t="str">
        <f>_xlfn.XLOOKUP(OrdersTable[[#This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cm="1">
        <f t="array" ref="H403">_xlfn.IFNA(_xlfn.XLOOKUP(C403,customers!A402:$A$1001,customers!G402:$G$1001,,0),"United Kingdom")</f>
        <v>United States</v>
      </c>
      <c r="I403" t="str">
        <f>INDEX(products!$A$1:$G$49,MATCH($D403,products!$A$1:$A$49,0),MATCH(orders!I$1,products!$A$1:$G$1,0))</f>
        <v>Lib</v>
      </c>
      <c r="J403" t="str">
        <f>INDEX(products!$A$1:$G$49,MATCH($D403,products!$A$1:$A$49,0),MATCH(orders!J$1,products!$A$1:$G$1,0))</f>
        <v>M</v>
      </c>
      <c r="K403" s="5">
        <f>INDEX(products!$A$1:$G$49,MATCH($D403,products!$A$1:$A$49,0),MATCH(orders!K$1,products!$A$1:$G$1,0))</f>
        <v>0.2</v>
      </c>
      <c r="L403" s="6">
        <f>INDEX(products!$A$1:$G$49,MATCH($D403,products!$A$1:$A$49,0),MATCH(orders!L$1,products!$A$1:$G$1,0))</f>
        <v>4.3650000000000002</v>
      </c>
      <c r="M403" s="6">
        <f t="shared" si="18"/>
        <v>8.73</v>
      </c>
      <c r="N403" t="str">
        <f t="shared" si="19"/>
        <v>Liberica</v>
      </c>
      <c r="O403" t="str">
        <f t="shared" si="20"/>
        <v>Medium</v>
      </c>
      <c r="P403" t="str">
        <f>_xlfn.XLOOKUP(OrdersTable[[#This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cm="1">
        <f t="array" ref="H404">_xlfn.IFNA(_xlfn.XLOOKUP(C404,customers!A403:$A$1001,customers!G403:$G$1001,,0),"United Kingdom")</f>
        <v>United States</v>
      </c>
      <c r="I404" t="str">
        <f>INDEX(products!$A$1:$G$49,MATCH($D404,products!$A$1:$A$49,0),MATCH(orders!I$1,products!$A$1:$G$1,0))</f>
        <v>Rob</v>
      </c>
      <c r="J404" t="str">
        <f>INDEX(products!$A$1:$G$49,MATCH($D404,products!$A$1:$A$49,0),MATCH(orders!J$1,products!$A$1:$G$1,0))</f>
        <v>D</v>
      </c>
      <c r="K404" s="5">
        <f>INDEX(products!$A$1:$G$49,MATCH($D404,products!$A$1:$A$49,0),MATCH(orders!K$1,products!$A$1:$G$1,0))</f>
        <v>1</v>
      </c>
      <c r="L404" s="6">
        <f>INDEX(products!$A$1:$G$49,MATCH($D404,products!$A$1:$A$49,0),MATCH(orders!L$1,products!$A$1:$G$1,0))</f>
        <v>8.9499999999999993</v>
      </c>
      <c r="M404" s="6">
        <f t="shared" si="18"/>
        <v>26.849999999999998</v>
      </c>
      <c r="N404" t="str">
        <f t="shared" si="19"/>
        <v>Robusta</v>
      </c>
      <c r="O404" t="str">
        <f t="shared" si="20"/>
        <v>Dark</v>
      </c>
      <c r="P404" t="str">
        <f>_xlfn.XLOOKUP(OrdersTable[[#This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cm="1">
        <f t="array" ref="H405">_xlfn.IFNA(_xlfn.XLOOKUP(C405,customers!A404:$A$1001,customers!G404:$G$1001,,0),"United Kingdom")</f>
        <v>United States</v>
      </c>
      <c r="I405" t="str">
        <f>INDEX(products!$A$1:$G$49,MATCH($D405,products!$A$1:$A$49,0),MATCH(orders!I$1,products!$A$1:$G$1,0))</f>
        <v>Lib</v>
      </c>
      <c r="J405" t="str">
        <f>INDEX(products!$A$1:$G$49,MATCH($D405,products!$A$1:$A$49,0),MATCH(orders!J$1,products!$A$1:$G$1,0))</f>
        <v>L</v>
      </c>
      <c r="K405" s="5">
        <f>INDEX(products!$A$1:$G$49,MATCH($D405,products!$A$1:$A$49,0),MATCH(orders!K$1,products!$A$1:$G$1,0))</f>
        <v>0.2</v>
      </c>
      <c r="L405" s="6">
        <f>INDEX(products!$A$1:$G$49,MATCH($D405,products!$A$1:$A$49,0),MATCH(orders!L$1,products!$A$1:$G$1,0))</f>
        <v>4.7549999999999999</v>
      </c>
      <c r="M405" s="6">
        <f t="shared" si="18"/>
        <v>9.51</v>
      </c>
      <c r="N405" t="str">
        <f t="shared" si="19"/>
        <v>Liberica</v>
      </c>
      <c r="O405" t="str">
        <f t="shared" si="20"/>
        <v>Light</v>
      </c>
      <c r="P405" t="str">
        <f>_xlfn.XLOOKUP(OrdersTable[[#This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cm="1">
        <f t="array" ref="G406">IF(_xlfn.XLOOKUP(C406,customers!A405:$A$1001,customers!C405:$C$1001,,0)=0,"",_xlfn.XLOOKUP(C406,customers!A405:$A$1001,customers!C405:$C$1001,,0))</f>
        <v>tcraggsb8@house.gov</v>
      </c>
      <c r="H406" s="2" t="str" cm="1">
        <f t="array" ref="H406">_xlfn.IFNA(_xlfn.XLOOKUP(C406,customers!A405:$A$1001,customers!G405:$G$1001,,0),"United Kingdom")</f>
        <v>Ireland</v>
      </c>
      <c r="I406" t="str">
        <f>INDEX(products!$A$1:$G$49,MATCH($D406,products!$A$1:$A$49,0),MATCH(orders!I$1,products!$A$1:$G$1,0))</f>
        <v>Ara</v>
      </c>
      <c r="J406" t="str">
        <f>INDEX(products!$A$1:$G$49,MATCH($D406,products!$A$1:$A$49,0),MATCH(orders!J$1,products!$A$1:$G$1,0))</f>
        <v>D</v>
      </c>
      <c r="K406" s="5">
        <f>INDEX(products!$A$1:$G$49,MATCH($D406,products!$A$1:$A$49,0),MATCH(orders!K$1,products!$A$1:$G$1,0))</f>
        <v>1</v>
      </c>
      <c r="L406" s="6">
        <f>INDEX(products!$A$1:$G$49,MATCH($D406,products!$A$1:$A$49,0),MATCH(orders!L$1,products!$A$1:$G$1,0))</f>
        <v>9.9499999999999993</v>
      </c>
      <c r="M406" s="6">
        <f t="shared" si="18"/>
        <v>39.799999999999997</v>
      </c>
      <c r="N406" t="str">
        <f t="shared" si="19"/>
        <v>Arabica</v>
      </c>
      <c r="O406" t="str">
        <f t="shared" si="20"/>
        <v>Dark</v>
      </c>
      <c r="P406" t="str">
        <f>_xlfn.XLOOKUP(OrdersTable[[#This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cm="1">
        <f t="array" ref="H407">_xlfn.IFNA(_xlfn.XLOOKUP(C407,customers!A406:$A$1001,customers!G406:$G$1001,,0),"United Kingdom")</f>
        <v>United States</v>
      </c>
      <c r="I407" t="str">
        <f>INDEX(products!$A$1:$G$49,MATCH($D407,products!$A$1:$A$49,0),MATCH(orders!I$1,products!$A$1:$G$1,0))</f>
        <v>Exc</v>
      </c>
      <c r="J407" t="str">
        <f>INDEX(products!$A$1:$G$49,MATCH($D407,products!$A$1:$A$49,0),MATCH(orders!J$1,products!$A$1:$G$1,0))</f>
        <v>M</v>
      </c>
      <c r="K407" s="5">
        <f>INDEX(products!$A$1:$G$49,MATCH($D407,products!$A$1:$A$49,0),MATCH(orders!K$1,products!$A$1:$G$1,0))</f>
        <v>0.5</v>
      </c>
      <c r="L407" s="6">
        <f>INDEX(products!$A$1:$G$49,MATCH($D407,products!$A$1:$A$49,0),MATCH(orders!L$1,products!$A$1:$G$1,0))</f>
        <v>8.25</v>
      </c>
      <c r="M407" s="6">
        <f t="shared" si="18"/>
        <v>24.75</v>
      </c>
      <c r="N407" t="str">
        <f t="shared" si="19"/>
        <v>Excelsa</v>
      </c>
      <c r="O407" t="str">
        <f t="shared" si="20"/>
        <v>Medium</v>
      </c>
      <c r="P407" t="str">
        <f>_xlfn.XLOOKUP(OrdersTable[[#This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cm="1">
        <f t="array" ref="G408">IF(_xlfn.XLOOKUP(C408,customers!A407:$A$1001,customers!C407:$C$1001,,0)=0,"",_xlfn.XLOOKUP(C408,customers!A407:$A$1001,customers!C407:$C$1001,,0))</f>
        <v>arizonba@xing.com</v>
      </c>
      <c r="H408" s="2" t="str" cm="1">
        <f t="array" ref="H408">_xlfn.IFNA(_xlfn.XLOOKUP(C408,customers!A407:$A$1001,customers!G407:$G$1001,,0),"United Kingdom")</f>
        <v>United States</v>
      </c>
      <c r="I408" t="str">
        <f>INDEX(products!$A$1:$G$49,MATCH($D408,products!$A$1:$A$49,0),MATCH(orders!I$1,products!$A$1:$G$1,0))</f>
        <v>Exc</v>
      </c>
      <c r="J408" t="str">
        <f>INDEX(products!$A$1:$G$49,MATCH($D408,products!$A$1:$A$49,0),MATCH(orders!J$1,products!$A$1:$G$1,0))</f>
        <v>M</v>
      </c>
      <c r="K408" s="5">
        <f>INDEX(products!$A$1:$G$49,MATCH($D408,products!$A$1:$A$49,0),MATCH(orders!K$1,products!$A$1:$G$1,0))</f>
        <v>1</v>
      </c>
      <c r="L408" s="6">
        <f>INDEX(products!$A$1:$G$49,MATCH($D408,products!$A$1:$A$49,0),MATCH(orders!L$1,products!$A$1:$G$1,0))</f>
        <v>13.75</v>
      </c>
      <c r="M408" s="6">
        <f t="shared" si="18"/>
        <v>68.75</v>
      </c>
      <c r="N408" t="str">
        <f t="shared" si="19"/>
        <v>Excelsa</v>
      </c>
      <c r="O408" t="str">
        <f t="shared" si="20"/>
        <v>Medium</v>
      </c>
      <c r="P408" t="str">
        <f>_xlfn.XLOOKUP(OrdersTable[[#This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cm="1">
        <f t="array" ref="G409">IF(_xlfn.XLOOKUP(C409,customers!A408:$A$1001,customers!C408:$C$1001,,0)=0,"",_xlfn.XLOOKUP(C409,customers!A408:$A$1001,customers!C408:$C$1001,,0))</f>
        <v/>
      </c>
      <c r="H409" s="2" t="str" cm="1">
        <f t="array" ref="H409">_xlfn.IFNA(_xlfn.XLOOKUP(C409,customers!A408:$A$1001,customers!G408:$G$1001,,0),"United Kingdom")</f>
        <v>Ireland</v>
      </c>
      <c r="I409" t="str">
        <f>INDEX(products!$A$1:$G$49,MATCH($D409,products!$A$1:$A$49,0),MATCH(orders!I$1,products!$A$1:$G$1,0))</f>
        <v>Exc</v>
      </c>
      <c r="J409" t="str">
        <f>INDEX(products!$A$1:$G$49,MATCH($D409,products!$A$1:$A$49,0),MATCH(orders!J$1,products!$A$1:$G$1,0))</f>
        <v>M</v>
      </c>
      <c r="K409" s="5">
        <f>INDEX(products!$A$1:$G$49,MATCH($D409,products!$A$1:$A$49,0),MATCH(orders!K$1,products!$A$1:$G$1,0))</f>
        <v>0.5</v>
      </c>
      <c r="L409" s="6">
        <f>INDEX(products!$A$1:$G$49,MATCH($D409,products!$A$1:$A$49,0),MATCH(orders!L$1,products!$A$1:$G$1,0))</f>
        <v>8.25</v>
      </c>
      <c r="M409" s="6">
        <f t="shared" si="18"/>
        <v>49.5</v>
      </c>
      <c r="N409" t="str">
        <f t="shared" si="19"/>
        <v>Excelsa</v>
      </c>
      <c r="O409" t="str">
        <f t="shared" si="20"/>
        <v>Medium</v>
      </c>
      <c r="P409" t="str">
        <f>_xlfn.XLOOKUP(OrdersTable[[#This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cm="1">
        <f t="array" ref="G410">IF(_xlfn.XLOOKUP(C410,customers!A409:$A$1001,customers!C409:$C$1001,,0)=0,"",_xlfn.XLOOKUP(C410,customers!A409:$A$1001,customers!C409:$C$1001,,0))</f>
        <v>fmiellbc@spiegel.de</v>
      </c>
      <c r="H410" s="2" t="str" cm="1">
        <f t="array" ref="H410">_xlfn.IFNA(_xlfn.XLOOKUP(C410,customers!A409:$A$1001,customers!G409:$G$1001,,0),"United Kingdom")</f>
        <v>United States</v>
      </c>
      <c r="I410" t="str">
        <f>INDEX(products!$A$1:$G$49,MATCH($D410,products!$A$1:$A$49,0),MATCH(orders!I$1,products!$A$1:$G$1,0))</f>
        <v>Ara</v>
      </c>
      <c r="J410" t="str">
        <f>INDEX(products!$A$1:$G$49,MATCH($D410,products!$A$1:$A$49,0),MATCH(orders!J$1,products!$A$1:$G$1,0))</f>
        <v>M</v>
      </c>
      <c r="K410" s="5">
        <f>INDEX(products!$A$1:$G$49,MATCH($D410,products!$A$1:$A$49,0),MATCH(orders!K$1,products!$A$1:$G$1,0))</f>
        <v>2.5</v>
      </c>
      <c r="L410" s="6">
        <f>INDEX(products!$A$1:$G$49,MATCH($D410,products!$A$1:$A$49,0),MATCH(orders!L$1,products!$A$1:$G$1,0))</f>
        <v>25.874999999999996</v>
      </c>
      <c r="M410" s="6">
        <f t="shared" si="18"/>
        <v>51.749999999999993</v>
      </c>
      <c r="N410" t="str">
        <f t="shared" si="19"/>
        <v>Arabica</v>
      </c>
      <c r="O410" t="str">
        <f t="shared" si="20"/>
        <v>Medium</v>
      </c>
      <c r="P410" t="str">
        <f>_xlfn.XLOOKUP(OrdersTable[[#This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cm="1">
        <f t="array" ref="G411">IF(_xlfn.XLOOKUP(C411,customers!A410:$A$1001,customers!C410:$C$1001,,0)=0,"",_xlfn.XLOOKUP(C411,customers!A410:$A$1001,customers!C410:$C$1001,,0))</f>
        <v/>
      </c>
      <c r="H411" s="2" t="str" cm="1">
        <f t="array" ref="H411">_xlfn.IFNA(_xlfn.XLOOKUP(C411,customers!A410:$A$1001,customers!G410:$G$1001,,0),"United Kingdom")</f>
        <v>Ireland</v>
      </c>
      <c r="I411" t="str">
        <f>INDEX(products!$A$1:$G$49,MATCH($D411,products!$A$1:$A$49,0),MATCH(orders!I$1,products!$A$1:$G$1,0))</f>
        <v>Lib</v>
      </c>
      <c r="J411" t="str">
        <f>INDEX(products!$A$1:$G$49,MATCH($D411,products!$A$1:$A$49,0),MATCH(orders!J$1,products!$A$1:$G$1,0))</f>
        <v>L</v>
      </c>
      <c r="K411" s="5">
        <f>INDEX(products!$A$1:$G$49,MATCH($D411,products!$A$1:$A$49,0),MATCH(orders!K$1,products!$A$1:$G$1,0))</f>
        <v>1</v>
      </c>
      <c r="L411" s="6">
        <f>INDEX(products!$A$1:$G$49,MATCH($D411,products!$A$1:$A$49,0),MATCH(orders!L$1,products!$A$1:$G$1,0))</f>
        <v>15.85</v>
      </c>
      <c r="M411" s="6">
        <f t="shared" si="18"/>
        <v>47.55</v>
      </c>
      <c r="N411" t="str">
        <f t="shared" si="19"/>
        <v>Liberica</v>
      </c>
      <c r="O411" t="str">
        <f t="shared" si="20"/>
        <v>Light</v>
      </c>
      <c r="P411" t="str">
        <f>_xlfn.XLOOKUP(OrdersTable[[#This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cm="1">
        <f t="array" ref="G412">IF(_xlfn.XLOOKUP(C412,customers!A411:$A$1001,customers!C411:$C$1001,,0)=0,"",_xlfn.XLOOKUP(C412,customers!A411:$A$1001,customers!C411:$C$1001,,0))</f>
        <v/>
      </c>
      <c r="H412" s="2" t="str" cm="1">
        <f t="array" ref="H412">_xlfn.IFNA(_xlfn.XLOOKUP(C412,customers!A411:$A$1001,customers!G411:$G$1001,,0),"United Kingdom")</f>
        <v>United States</v>
      </c>
      <c r="I412" t="str">
        <f>INDEX(products!$A$1:$G$49,MATCH($D412,products!$A$1:$A$49,0),MATCH(orders!I$1,products!$A$1:$G$1,0))</f>
        <v>Ara</v>
      </c>
      <c r="J412" t="str">
        <f>INDEX(products!$A$1:$G$49,MATCH($D412,products!$A$1:$A$49,0),MATCH(orders!J$1,products!$A$1:$G$1,0))</f>
        <v>L</v>
      </c>
      <c r="K412" s="5">
        <f>INDEX(products!$A$1:$G$49,MATCH($D412,products!$A$1:$A$49,0),MATCH(orders!K$1,products!$A$1:$G$1,0))</f>
        <v>0.2</v>
      </c>
      <c r="L412" s="6">
        <f>INDEX(products!$A$1:$G$49,MATCH($D412,products!$A$1:$A$49,0),MATCH(orders!L$1,products!$A$1:$G$1,0))</f>
        <v>3.8849999999999998</v>
      </c>
      <c r="M412" s="6">
        <f t="shared" si="18"/>
        <v>15.54</v>
      </c>
      <c r="N412" t="str">
        <f t="shared" si="19"/>
        <v>Arabica</v>
      </c>
      <c r="O412" t="str">
        <f t="shared" si="20"/>
        <v>Light</v>
      </c>
      <c r="P412" t="str">
        <f>_xlfn.XLOOKUP(OrdersTable[[#This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cm="1">
        <f t="array" ref="G413">IF(_xlfn.XLOOKUP(C413,customers!A412:$A$1001,customers!C412:$C$1001,,0)=0,"",_xlfn.XLOOKUP(C413,customers!A412:$A$1001,customers!C412:$C$1001,,0))</f>
        <v/>
      </c>
      <c r="H413" s="2" t="str" cm="1">
        <f t="array" ref="H413">_xlfn.IFNA(_xlfn.XLOOKUP(C413,customers!A412:$A$1001,customers!G412:$G$1001,,0),"United Kingdom")</f>
        <v>United States</v>
      </c>
      <c r="I413" t="str">
        <f>INDEX(products!$A$1:$G$49,MATCH($D413,products!$A$1:$A$49,0),MATCH(orders!I$1,products!$A$1:$G$1,0))</f>
        <v>Lib</v>
      </c>
      <c r="J413" t="str">
        <f>INDEX(products!$A$1:$G$49,MATCH($D413,products!$A$1:$A$49,0),MATCH(orders!J$1,products!$A$1:$G$1,0))</f>
        <v>M</v>
      </c>
      <c r="K413" s="5">
        <f>INDEX(products!$A$1:$G$49,MATCH($D413,products!$A$1:$A$49,0),MATCH(orders!K$1,products!$A$1:$G$1,0))</f>
        <v>1</v>
      </c>
      <c r="L413" s="6">
        <f>INDEX(products!$A$1:$G$49,MATCH($D413,products!$A$1:$A$49,0),MATCH(orders!L$1,products!$A$1:$G$1,0))</f>
        <v>14.55</v>
      </c>
      <c r="M413" s="6">
        <f t="shared" si="18"/>
        <v>87.300000000000011</v>
      </c>
      <c r="N413" t="str">
        <f t="shared" si="19"/>
        <v>Liberica</v>
      </c>
      <c r="O413" t="str">
        <f t="shared" si="20"/>
        <v>Medium</v>
      </c>
      <c r="P413" t="str">
        <f>_xlfn.XLOOKUP(OrdersTable[[#This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cm="1">
        <f t="array" ref="G414">IF(_xlfn.XLOOKUP(C414,customers!A413:$A$1001,customers!C413:$C$1001,,0)=0,"",_xlfn.XLOOKUP(C414,customers!A413:$A$1001,customers!C413:$C$1001,,0))</f>
        <v/>
      </c>
      <c r="H414" s="2" t="str" cm="1">
        <f t="array" ref="H414">_xlfn.IFNA(_xlfn.XLOOKUP(C414,customers!A413:$A$1001,customers!G413:$G$1001,,0),"United Kingdom")</f>
        <v>United States</v>
      </c>
      <c r="I414" t="str">
        <f>INDEX(products!$A$1:$G$49,MATCH($D414,products!$A$1:$A$49,0),MATCH(orders!I$1,products!$A$1:$G$1,0))</f>
        <v>Ara</v>
      </c>
      <c r="J414" t="str">
        <f>INDEX(products!$A$1:$G$49,MATCH($D414,products!$A$1:$A$49,0),MATCH(orders!J$1,products!$A$1:$G$1,0))</f>
        <v>M</v>
      </c>
      <c r="K414" s="5">
        <f>INDEX(products!$A$1:$G$49,MATCH($D414,products!$A$1:$A$49,0),MATCH(orders!K$1,products!$A$1:$G$1,0))</f>
        <v>1</v>
      </c>
      <c r="L414" s="6">
        <f>INDEX(products!$A$1:$G$49,MATCH($D414,products!$A$1:$A$49,0),MATCH(orders!L$1,products!$A$1:$G$1,0))</f>
        <v>11.25</v>
      </c>
      <c r="M414" s="6">
        <f t="shared" si="18"/>
        <v>56.25</v>
      </c>
      <c r="N414" t="str">
        <f t="shared" si="19"/>
        <v>Arabica</v>
      </c>
      <c r="O414" t="str">
        <f t="shared" si="20"/>
        <v>Medium</v>
      </c>
      <c r="P414" t="str">
        <f>_xlfn.XLOOKUP(OrdersTable[[#This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cm="1">
        <f t="array" ref="H415">_xlfn.IFNA(_xlfn.XLOOKUP(C415,customers!A414:$A$1001,customers!G414:$G$1001,,0),"United Kingdom")</f>
        <v>United States</v>
      </c>
      <c r="I415" t="str">
        <f>INDEX(products!$A$1:$G$49,MATCH($D415,products!$A$1:$A$49,0),MATCH(orders!I$1,products!$A$1:$G$1,0))</f>
        <v>Lib</v>
      </c>
      <c r="J415" t="str">
        <f>INDEX(products!$A$1:$G$49,MATCH($D415,products!$A$1:$A$49,0),MATCH(orders!J$1,products!$A$1:$G$1,0))</f>
        <v>L</v>
      </c>
      <c r="K415" s="5">
        <f>INDEX(products!$A$1:$G$49,MATCH($D415,products!$A$1:$A$49,0),MATCH(orders!K$1,products!$A$1:$G$1,0))</f>
        <v>2.5</v>
      </c>
      <c r="L415" s="6">
        <f>INDEX(products!$A$1:$G$49,MATCH($D415,products!$A$1:$A$49,0),MATCH(orders!L$1,products!$A$1:$G$1,0))</f>
        <v>36.454999999999998</v>
      </c>
      <c r="M415" s="6">
        <f t="shared" si="18"/>
        <v>36.454999999999998</v>
      </c>
      <c r="N415" t="str">
        <f t="shared" si="19"/>
        <v>Liberica</v>
      </c>
      <c r="O415" t="str">
        <f t="shared" si="20"/>
        <v>Light</v>
      </c>
      <c r="P415" t="str">
        <f>_xlfn.XLOOKUP(OrdersTable[[#This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cm="1">
        <f t="array" ref="G416">IF(_xlfn.XLOOKUP(C416,customers!A415:$A$1001,customers!C415:$C$1001,,0)=0,"",_xlfn.XLOOKUP(C416,customers!A415:$A$1001,customers!C415:$C$1001,,0))</f>
        <v/>
      </c>
      <c r="H416" s="2" t="str" cm="1">
        <f t="array" ref="H416">_xlfn.IFNA(_xlfn.XLOOKUP(C416,customers!A415:$A$1001,customers!G415:$G$1001,,0),"United Kingdom")</f>
        <v>United States</v>
      </c>
      <c r="I416" t="str">
        <f>INDEX(products!$A$1:$G$49,MATCH($D416,products!$A$1:$A$49,0),MATCH(orders!I$1,products!$A$1:$G$1,0))</f>
        <v>Rob</v>
      </c>
      <c r="J416" t="str">
        <f>INDEX(products!$A$1:$G$49,MATCH($D416,products!$A$1:$A$49,0),MATCH(orders!J$1,products!$A$1:$G$1,0))</f>
        <v>L</v>
      </c>
      <c r="K416" s="5">
        <f>INDEX(products!$A$1:$G$49,MATCH($D416,products!$A$1:$A$49,0),MATCH(orders!K$1,products!$A$1:$G$1,0))</f>
        <v>0.2</v>
      </c>
      <c r="L416" s="6">
        <f>INDEX(products!$A$1:$G$49,MATCH($D416,products!$A$1:$A$49,0),MATCH(orders!L$1,products!$A$1:$G$1,0))</f>
        <v>3.5849999999999995</v>
      </c>
      <c r="M416" s="6">
        <f t="shared" si="18"/>
        <v>10.754999999999999</v>
      </c>
      <c r="N416" t="str">
        <f t="shared" si="19"/>
        <v>Robusta</v>
      </c>
      <c r="O416" t="str">
        <f t="shared" si="20"/>
        <v>Light</v>
      </c>
      <c r="P416" t="str">
        <f>_xlfn.XLOOKUP(OrdersTable[[#This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cm="1">
        <f t="array" ref="H417">_xlfn.IFNA(_xlfn.XLOOKUP(C417,customers!A416:$A$1001,customers!G416:$G$1001,,0),"United Kingdom")</f>
        <v>United States</v>
      </c>
      <c r="I417" t="str">
        <f>INDEX(products!$A$1:$G$49,MATCH($D417,products!$A$1:$A$49,0),MATCH(orders!I$1,products!$A$1:$G$1,0))</f>
        <v>Rob</v>
      </c>
      <c r="J417" t="str">
        <f>INDEX(products!$A$1:$G$49,MATCH($D417,products!$A$1:$A$49,0),MATCH(orders!J$1,products!$A$1:$G$1,0))</f>
        <v>M</v>
      </c>
      <c r="K417" s="5">
        <f>INDEX(products!$A$1:$G$49,MATCH($D417,products!$A$1:$A$49,0),MATCH(orders!K$1,products!$A$1:$G$1,0))</f>
        <v>0.2</v>
      </c>
      <c r="L417" s="6">
        <f>INDEX(products!$A$1:$G$49,MATCH($D417,products!$A$1:$A$49,0),MATCH(orders!L$1,products!$A$1:$G$1,0))</f>
        <v>2.9849999999999999</v>
      </c>
      <c r="M417" s="6">
        <f t="shared" si="18"/>
        <v>8.9550000000000001</v>
      </c>
      <c r="N417" t="str">
        <f t="shared" si="19"/>
        <v>Robusta</v>
      </c>
      <c r="O417" t="str">
        <f t="shared" si="20"/>
        <v>Medium</v>
      </c>
      <c r="P417" t="str">
        <f>_xlfn.XLOOKUP(OrdersTable[[#This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cm="1">
        <f t="array" ref="G418">IF(_xlfn.XLOOKUP(C418,customers!A417:$A$1001,customers!C417:$C$1001,,0)=0,"",_xlfn.XLOOKUP(C418,customers!A417:$A$1001,customers!C417:$C$1001,,0))</f>
        <v/>
      </c>
      <c r="H418" s="2" t="str" cm="1">
        <f t="array" ref="H418">_xlfn.IFNA(_xlfn.XLOOKUP(C418,customers!A417:$A$1001,customers!G417:$G$1001,,0),"United Kingdom")</f>
        <v>United States</v>
      </c>
      <c r="I418" t="str">
        <f>INDEX(products!$A$1:$G$49,MATCH($D418,products!$A$1:$A$49,0),MATCH(orders!I$1,products!$A$1:$G$1,0))</f>
        <v>Ara</v>
      </c>
      <c r="J418" t="str">
        <f>INDEX(products!$A$1:$G$49,MATCH($D418,products!$A$1:$A$49,0),MATCH(orders!J$1,products!$A$1:$G$1,0))</f>
        <v>L</v>
      </c>
      <c r="K418" s="5">
        <f>INDEX(products!$A$1:$G$49,MATCH($D418,products!$A$1:$A$49,0),MATCH(orders!K$1,products!$A$1:$G$1,0))</f>
        <v>0.5</v>
      </c>
      <c r="L418" s="6">
        <f>INDEX(products!$A$1:$G$49,MATCH($D418,products!$A$1:$A$49,0),MATCH(orders!L$1,products!$A$1:$G$1,0))</f>
        <v>7.77</v>
      </c>
      <c r="M418" s="6">
        <f t="shared" si="18"/>
        <v>23.31</v>
      </c>
      <c r="N418" t="str">
        <f t="shared" si="19"/>
        <v>Arabica</v>
      </c>
      <c r="O418" t="str">
        <f t="shared" si="20"/>
        <v>Light</v>
      </c>
      <c r="P418" t="str">
        <f>_xlfn.XLOOKUP(OrdersTable[[#This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cm="1">
        <f t="array" ref="G419">IF(_xlfn.XLOOKUP(C419,customers!A418:$A$1001,customers!C418:$C$1001,,0)=0,"",_xlfn.XLOOKUP(C419,customers!A418:$A$1001,customers!C418:$C$1001,,0))</f>
        <v/>
      </c>
      <c r="H419" s="2" t="str" cm="1">
        <f t="array" ref="H419">_xlfn.IFNA(_xlfn.XLOOKUP(C419,customers!A418:$A$1001,customers!G418:$G$1001,,0),"United Kingdom")</f>
        <v>United States</v>
      </c>
      <c r="I419" t="str">
        <f>INDEX(products!$A$1:$G$49,MATCH($D419,products!$A$1:$A$49,0),MATCH(orders!I$1,products!$A$1:$G$1,0))</f>
        <v>Ara</v>
      </c>
      <c r="J419" t="str">
        <f>INDEX(products!$A$1:$G$49,MATCH($D419,products!$A$1:$A$49,0),MATCH(orders!J$1,products!$A$1:$G$1,0))</f>
        <v>L</v>
      </c>
      <c r="K419" s="5">
        <f>INDEX(products!$A$1:$G$49,MATCH($D419,products!$A$1:$A$49,0),MATCH(orders!K$1,products!$A$1:$G$1,0))</f>
        <v>2.5</v>
      </c>
      <c r="L419" s="6">
        <f>INDEX(products!$A$1:$G$49,MATCH($D419,products!$A$1:$A$49,0),MATCH(orders!L$1,products!$A$1:$G$1,0))</f>
        <v>29.784999999999997</v>
      </c>
      <c r="M419" s="6">
        <f t="shared" si="18"/>
        <v>29.784999999999997</v>
      </c>
      <c r="N419" t="str">
        <f t="shared" si="19"/>
        <v>Arabica</v>
      </c>
      <c r="O419" t="str">
        <f t="shared" si="20"/>
        <v>Light</v>
      </c>
      <c r="P419" t="str">
        <f>_xlfn.XLOOKUP(OrdersTable[[#This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cm="1">
        <f t="array" ref="H420">_xlfn.IFNA(_xlfn.XLOOKUP(C420,customers!A419:$A$1001,customers!G419:$G$1001,,0),"United Kingdom")</f>
        <v>United States</v>
      </c>
      <c r="I420" t="str">
        <f>INDEX(products!$A$1:$G$49,MATCH($D420,products!$A$1:$A$49,0),MATCH(orders!I$1,products!$A$1:$G$1,0))</f>
        <v>Ara</v>
      </c>
      <c r="J420" t="str">
        <f>INDEX(products!$A$1:$G$49,MATCH($D420,products!$A$1:$A$49,0),MATCH(orders!J$1,products!$A$1:$G$1,0))</f>
        <v>L</v>
      </c>
      <c r="K420" s="5">
        <f>INDEX(products!$A$1:$G$49,MATCH($D420,products!$A$1:$A$49,0),MATCH(orders!K$1,products!$A$1:$G$1,0))</f>
        <v>2.5</v>
      </c>
      <c r="L420" s="6">
        <f>INDEX(products!$A$1:$G$49,MATCH($D420,products!$A$1:$A$49,0),MATCH(orders!L$1,products!$A$1:$G$1,0))</f>
        <v>29.784999999999997</v>
      </c>
      <c r="M420" s="6">
        <f t="shared" si="18"/>
        <v>148.92499999999998</v>
      </c>
      <c r="N420" t="str">
        <f t="shared" si="19"/>
        <v>Arabica</v>
      </c>
      <c r="O420" t="str">
        <f t="shared" si="20"/>
        <v>Light</v>
      </c>
      <c r="P420" t="str">
        <f>_xlfn.XLOOKUP(OrdersTable[[#This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cm="1">
        <f t="array" ref="H421">_xlfn.IFNA(_xlfn.XLOOKUP(C421,customers!A420:$A$1001,customers!G420:$G$1001,,0),"United Kingdom")</f>
        <v>United States</v>
      </c>
      <c r="I421" t="str">
        <f>INDEX(products!$A$1:$G$49,MATCH($D421,products!$A$1:$A$49,0),MATCH(orders!I$1,products!$A$1:$G$1,0))</f>
        <v>Lib</v>
      </c>
      <c r="J421" t="str">
        <f>INDEX(products!$A$1:$G$49,MATCH($D421,products!$A$1:$A$49,0),MATCH(orders!J$1,products!$A$1:$G$1,0))</f>
        <v>M</v>
      </c>
      <c r="K421" s="5">
        <f>INDEX(products!$A$1:$G$49,MATCH($D421,products!$A$1:$A$49,0),MATCH(orders!K$1,products!$A$1:$G$1,0))</f>
        <v>0.5</v>
      </c>
      <c r="L421" s="6">
        <f>INDEX(products!$A$1:$G$49,MATCH($D421,products!$A$1:$A$49,0),MATCH(orders!L$1,products!$A$1:$G$1,0))</f>
        <v>8.73</v>
      </c>
      <c r="M421" s="6">
        <f t="shared" si="18"/>
        <v>8.73</v>
      </c>
      <c r="N421" t="str">
        <f t="shared" si="19"/>
        <v>Liberica</v>
      </c>
      <c r="O421" t="str">
        <f t="shared" si="20"/>
        <v>Medium</v>
      </c>
      <c r="P421" t="str">
        <f>_xlfn.XLOOKUP(OrdersTable[[#This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e" cm="1">
        <f t="array" ref="G422">IF(_xlfn.XLOOKUP(C422,customers!A421:$A$1001,customers!C421:$C$1001,,0)=0,"",_xlfn.XLOOKUP(C422,customers!A421:$A$1001,customers!C421:$C$1001,,0))</f>
        <v>#N/A</v>
      </c>
      <c r="H422" s="2" t="str" cm="1">
        <f t="array" ref="H422">_xlfn.IFNA(_xlfn.XLOOKUP(C422,customers!A421:$A$1001,customers!G421:$G$1001,,0),"United Kingdom")</f>
        <v>United Kingdom</v>
      </c>
      <c r="I422" t="str">
        <f>INDEX(products!$A$1:$G$49,MATCH($D422,products!$A$1:$A$49,0),MATCH(orders!I$1,products!$A$1:$G$1,0))</f>
        <v>Lib</v>
      </c>
      <c r="J422" t="str">
        <f>INDEX(products!$A$1:$G$49,MATCH($D422,products!$A$1:$A$49,0),MATCH(orders!J$1,products!$A$1:$G$1,0))</f>
        <v>D</v>
      </c>
      <c r="K422" s="5">
        <f>INDEX(products!$A$1:$G$49,MATCH($D422,products!$A$1:$A$49,0),MATCH(orders!K$1,products!$A$1:$G$1,0))</f>
        <v>0.5</v>
      </c>
      <c r="L422" s="6">
        <f>INDEX(products!$A$1:$G$49,MATCH($D422,products!$A$1:$A$49,0),MATCH(orders!L$1,products!$A$1:$G$1,0))</f>
        <v>7.77</v>
      </c>
      <c r="M422" s="6">
        <f t="shared" si="18"/>
        <v>31.08</v>
      </c>
      <c r="N422" t="str">
        <f t="shared" si="19"/>
        <v>Liberica</v>
      </c>
      <c r="O422" t="str">
        <f t="shared" si="20"/>
        <v>Dark</v>
      </c>
      <c r="P422" t="str">
        <f>_xlfn.XLOOKUP(OrdersTable[[#This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e" cm="1">
        <f t="array" ref="G423">IF(_xlfn.XLOOKUP(C423,customers!A422:$A$1001,customers!C422:$C$1001,,0)=0,"",_xlfn.XLOOKUP(C423,customers!A422:$A$1001,customers!C422:$C$1001,,0))</f>
        <v>#N/A</v>
      </c>
      <c r="H423" s="2" t="str" cm="1">
        <f t="array" ref="H423">_xlfn.IFNA(_xlfn.XLOOKUP(C423,customers!A422:$A$1001,customers!G422:$G$1001,,0),"United Kingdom")</f>
        <v>United Kingdom</v>
      </c>
      <c r="I423" t="str">
        <f>INDEX(products!$A$1:$G$49,MATCH($D423,products!$A$1:$A$49,0),MATCH(orders!I$1,products!$A$1:$G$1,0))</f>
        <v>Ara</v>
      </c>
      <c r="J423" t="str">
        <f>INDEX(products!$A$1:$G$49,MATCH($D423,products!$A$1:$A$49,0),MATCH(orders!J$1,products!$A$1:$G$1,0))</f>
        <v>D</v>
      </c>
      <c r="K423" s="5">
        <f>INDEX(products!$A$1:$G$49,MATCH($D423,products!$A$1:$A$49,0),MATCH(orders!K$1,products!$A$1:$G$1,0))</f>
        <v>2.5</v>
      </c>
      <c r="L423" s="6">
        <f>INDEX(products!$A$1:$G$49,MATCH($D423,products!$A$1:$A$49,0),MATCH(orders!L$1,products!$A$1:$G$1,0))</f>
        <v>22.884999999999998</v>
      </c>
      <c r="M423" s="6">
        <f t="shared" si="18"/>
        <v>137.31</v>
      </c>
      <c r="N423" t="str">
        <f t="shared" si="19"/>
        <v>Arabica</v>
      </c>
      <c r="O423" t="str">
        <f t="shared" si="20"/>
        <v>Dark</v>
      </c>
      <c r="P423" t="str">
        <f>_xlfn.XLOOKUP(OrdersTable[[#This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cm="1">
        <f t="array" ref="G424">IF(_xlfn.XLOOKUP(C424,customers!A423:$A$1001,customers!C423:$C$1001,,0)=0,"",_xlfn.XLOOKUP(C424,customers!A423:$A$1001,customers!C423:$C$1001,,0))</f>
        <v/>
      </c>
      <c r="H424" s="2" t="str" cm="1">
        <f t="array" ref="H424">_xlfn.IFNA(_xlfn.XLOOKUP(C424,customers!A423:$A$1001,customers!G423:$G$1001,,0),"United Kingdom")</f>
        <v>United States</v>
      </c>
      <c r="I424" t="str">
        <f>INDEX(products!$A$1:$G$49,MATCH($D424,products!$A$1:$A$49,0),MATCH(orders!I$1,products!$A$1:$G$1,0))</f>
        <v>Ara</v>
      </c>
      <c r="J424" t="str">
        <f>INDEX(products!$A$1:$G$49,MATCH($D424,products!$A$1:$A$49,0),MATCH(orders!J$1,products!$A$1:$G$1,0))</f>
        <v>D</v>
      </c>
      <c r="K424" s="5">
        <f>INDEX(products!$A$1:$G$49,MATCH($D424,products!$A$1:$A$49,0),MATCH(orders!K$1,products!$A$1:$G$1,0))</f>
        <v>0.5</v>
      </c>
      <c r="L424" s="6">
        <f>INDEX(products!$A$1:$G$49,MATCH($D424,products!$A$1:$A$49,0),MATCH(orders!L$1,products!$A$1:$G$1,0))</f>
        <v>5.97</v>
      </c>
      <c r="M424" s="6">
        <f t="shared" si="18"/>
        <v>29.849999999999998</v>
      </c>
      <c r="N424" t="str">
        <f t="shared" si="19"/>
        <v>Arabica</v>
      </c>
      <c r="O424" t="str">
        <f t="shared" si="20"/>
        <v>Dark</v>
      </c>
      <c r="P424" t="str">
        <f>_xlfn.XLOOKUP(OrdersTable[[#This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cm="1">
        <f t="array" ref="G425">IF(_xlfn.XLOOKUP(C425,customers!A424:$A$1001,customers!C424:$C$1001,,0)=0,"",_xlfn.XLOOKUP(C425,customers!A424:$A$1001,customers!C424:$C$1001,,0))</f>
        <v/>
      </c>
      <c r="H425" s="2" t="str" cm="1">
        <f t="array" ref="H425">_xlfn.IFNA(_xlfn.XLOOKUP(C425,customers!A424:$A$1001,customers!G424:$G$1001,,0),"United Kingdom")</f>
        <v>United States</v>
      </c>
      <c r="I425" t="str">
        <f>INDEX(products!$A$1:$G$49,MATCH($D425,products!$A$1:$A$49,0),MATCH(orders!I$1,products!$A$1:$G$1,0))</f>
        <v>Rob</v>
      </c>
      <c r="J425" t="str">
        <f>INDEX(products!$A$1:$G$49,MATCH($D425,products!$A$1:$A$49,0),MATCH(orders!J$1,products!$A$1:$G$1,0))</f>
        <v>M</v>
      </c>
      <c r="K425" s="5">
        <f>INDEX(products!$A$1:$G$49,MATCH($D425,products!$A$1:$A$49,0),MATCH(orders!K$1,products!$A$1:$G$1,0))</f>
        <v>0.5</v>
      </c>
      <c r="L425" s="6">
        <f>INDEX(products!$A$1:$G$49,MATCH($D425,products!$A$1:$A$49,0),MATCH(orders!L$1,products!$A$1:$G$1,0))</f>
        <v>5.97</v>
      </c>
      <c r="M425" s="6">
        <f t="shared" si="18"/>
        <v>17.91</v>
      </c>
      <c r="N425" t="str">
        <f t="shared" si="19"/>
        <v>Robusta</v>
      </c>
      <c r="O425" t="str">
        <f t="shared" si="20"/>
        <v>Medium</v>
      </c>
      <c r="P425" t="str">
        <f>_xlfn.XLOOKUP(OrdersTable[[#This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cm="1">
        <f t="array" ref="H426">_xlfn.IFNA(_xlfn.XLOOKUP(C426,customers!A425:$A$1001,customers!G425:$G$1001,,0),"United Kingdom")</f>
        <v>United States</v>
      </c>
      <c r="I426" t="str">
        <f>INDEX(products!$A$1:$G$49,MATCH($D426,products!$A$1:$A$49,0),MATCH(orders!I$1,products!$A$1:$G$1,0))</f>
        <v>Exc</v>
      </c>
      <c r="J426" t="str">
        <f>INDEX(products!$A$1:$G$49,MATCH($D426,products!$A$1:$A$49,0),MATCH(orders!J$1,products!$A$1:$G$1,0))</f>
        <v>L</v>
      </c>
      <c r="K426" s="5">
        <f>INDEX(products!$A$1:$G$49,MATCH($D426,products!$A$1:$A$49,0),MATCH(orders!K$1,products!$A$1:$G$1,0))</f>
        <v>0.5</v>
      </c>
      <c r="L426" s="6">
        <f>INDEX(products!$A$1:$G$49,MATCH($D426,products!$A$1:$A$49,0),MATCH(orders!L$1,products!$A$1:$G$1,0))</f>
        <v>8.91</v>
      </c>
      <c r="M426" s="6">
        <f t="shared" si="18"/>
        <v>26.73</v>
      </c>
      <c r="N426" t="str">
        <f t="shared" si="19"/>
        <v>Excelsa</v>
      </c>
      <c r="O426" t="str">
        <f t="shared" si="20"/>
        <v>Light</v>
      </c>
      <c r="P426" t="str">
        <f>_xlfn.XLOOKUP(OrdersTable[[#This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cm="1">
        <f t="array" ref="G427">IF(_xlfn.XLOOKUP(C427,customers!A426:$A$1001,customers!C426:$C$1001,,0)=0,"",_xlfn.XLOOKUP(C427,customers!A426:$A$1001,customers!C426:$C$1001,,0))</f>
        <v>adarthbt@t.co</v>
      </c>
      <c r="H427" s="2" t="str" cm="1">
        <f t="array" ref="H427">_xlfn.IFNA(_xlfn.XLOOKUP(C427,customers!A426:$A$1001,customers!G426:$G$1001,,0),"United Kingdom")</f>
        <v>United States</v>
      </c>
      <c r="I427" t="str">
        <f>INDEX(products!$A$1:$G$49,MATCH($D427,products!$A$1:$A$49,0),MATCH(orders!I$1,products!$A$1:$G$1,0))</f>
        <v>Rob</v>
      </c>
      <c r="J427" t="str">
        <f>INDEX(products!$A$1:$G$49,MATCH($D427,products!$A$1:$A$49,0),MATCH(orders!J$1,products!$A$1:$G$1,0))</f>
        <v>D</v>
      </c>
      <c r="K427" s="5">
        <f>INDEX(products!$A$1:$G$49,MATCH($D427,products!$A$1:$A$49,0),MATCH(orders!K$1,products!$A$1:$G$1,0))</f>
        <v>1</v>
      </c>
      <c r="L427" s="6">
        <f>INDEX(products!$A$1:$G$49,MATCH($D427,products!$A$1:$A$49,0),MATCH(orders!L$1,products!$A$1:$G$1,0))</f>
        <v>8.9499999999999993</v>
      </c>
      <c r="M427" s="6">
        <f t="shared" si="18"/>
        <v>17.899999999999999</v>
      </c>
      <c r="N427" t="str">
        <f t="shared" si="19"/>
        <v>Robusta</v>
      </c>
      <c r="O427" t="str">
        <f t="shared" si="20"/>
        <v>Dark</v>
      </c>
      <c r="P427" t="str">
        <f>_xlfn.XLOOKUP(OrdersTable[[#This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cm="1">
        <f t="array" ref="H428">_xlfn.IFNA(_xlfn.XLOOKUP(C428,customers!A427:$A$1001,customers!G427:$G$1001,,0),"United Kingdom")</f>
        <v>Ireland</v>
      </c>
      <c r="I428" t="str">
        <f>INDEX(products!$A$1:$G$49,MATCH($D428,products!$A$1:$A$49,0),MATCH(orders!I$1,products!$A$1:$G$1,0))</f>
        <v>Rob</v>
      </c>
      <c r="J428" t="str">
        <f>INDEX(products!$A$1:$G$49,MATCH($D428,products!$A$1:$A$49,0),MATCH(orders!J$1,products!$A$1:$G$1,0))</f>
        <v>L</v>
      </c>
      <c r="K428" s="5">
        <f>INDEX(products!$A$1:$G$49,MATCH($D428,products!$A$1:$A$49,0),MATCH(orders!K$1,products!$A$1:$G$1,0))</f>
        <v>0.2</v>
      </c>
      <c r="L428" s="6">
        <f>INDEX(products!$A$1:$G$49,MATCH($D428,products!$A$1:$A$49,0),MATCH(orders!L$1,products!$A$1:$G$1,0))</f>
        <v>3.5849999999999995</v>
      </c>
      <c r="M428" s="6">
        <f t="shared" si="18"/>
        <v>14.339999999999998</v>
      </c>
      <c r="N428" t="str">
        <f t="shared" si="19"/>
        <v>Robusta</v>
      </c>
      <c r="O428" t="str">
        <f t="shared" si="20"/>
        <v>Light</v>
      </c>
      <c r="P428" t="str">
        <f>_xlfn.XLOOKUP(OrdersTable[[#This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cm="1">
        <f t="array" ref="G429">IF(_xlfn.XLOOKUP(C429,customers!A428:$A$1001,customers!C428:$C$1001,,0)=0,"",_xlfn.XLOOKUP(C429,customers!A428:$A$1001,customers!C428:$C$1001,,0))</f>
        <v/>
      </c>
      <c r="H429" s="2" t="str" cm="1">
        <f t="array" ref="H429">_xlfn.IFNA(_xlfn.XLOOKUP(C429,customers!A428:$A$1001,customers!G428:$G$1001,,0),"United Kingdom")</f>
        <v>United States</v>
      </c>
      <c r="I429" t="str">
        <f>INDEX(products!$A$1:$G$49,MATCH($D429,products!$A$1:$A$49,0),MATCH(orders!I$1,products!$A$1:$G$1,0))</f>
        <v>Ara</v>
      </c>
      <c r="J429" t="str">
        <f>INDEX(products!$A$1:$G$49,MATCH($D429,products!$A$1:$A$49,0),MATCH(orders!J$1,products!$A$1:$G$1,0))</f>
        <v>M</v>
      </c>
      <c r="K429" s="5">
        <f>INDEX(products!$A$1:$G$49,MATCH($D429,products!$A$1:$A$49,0),MATCH(orders!K$1,products!$A$1:$G$1,0))</f>
        <v>2.5</v>
      </c>
      <c r="L429" s="6">
        <f>INDEX(products!$A$1:$G$49,MATCH($D429,products!$A$1:$A$49,0),MATCH(orders!L$1,products!$A$1:$G$1,0))</f>
        <v>25.874999999999996</v>
      </c>
      <c r="M429" s="6">
        <f t="shared" si="18"/>
        <v>77.624999999999986</v>
      </c>
      <c r="N429" t="str">
        <f t="shared" si="19"/>
        <v>Arabica</v>
      </c>
      <c r="O429" t="str">
        <f t="shared" si="20"/>
        <v>Medium</v>
      </c>
      <c r="P429" t="str">
        <f>_xlfn.XLOOKUP(OrdersTable[[#This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cm="1">
        <f t="array" ref="H430">_xlfn.IFNA(_xlfn.XLOOKUP(C430,customers!A429:$A$1001,customers!G429:$G$1001,,0),"United Kingdom")</f>
        <v>United States</v>
      </c>
      <c r="I430" t="str">
        <f>INDEX(products!$A$1:$G$49,MATCH($D430,products!$A$1:$A$49,0),MATCH(orders!I$1,products!$A$1:$G$1,0))</f>
        <v>Rob</v>
      </c>
      <c r="J430" t="str">
        <f>INDEX(products!$A$1:$G$49,MATCH($D430,products!$A$1:$A$49,0),MATCH(orders!J$1,products!$A$1:$G$1,0))</f>
        <v>L</v>
      </c>
      <c r="K430" s="5">
        <f>INDEX(products!$A$1:$G$49,MATCH($D430,products!$A$1:$A$49,0),MATCH(orders!K$1,products!$A$1:$G$1,0))</f>
        <v>1</v>
      </c>
      <c r="L430" s="6">
        <f>INDEX(products!$A$1:$G$49,MATCH($D430,products!$A$1:$A$49,0),MATCH(orders!L$1,products!$A$1:$G$1,0))</f>
        <v>11.95</v>
      </c>
      <c r="M430" s="6">
        <f t="shared" si="18"/>
        <v>59.75</v>
      </c>
      <c r="N430" t="str">
        <f t="shared" si="19"/>
        <v>Robusta</v>
      </c>
      <c r="O430" t="str">
        <f t="shared" si="20"/>
        <v>Light</v>
      </c>
      <c r="P430" t="str">
        <f>_xlfn.XLOOKUP(OrdersTable[[#This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e" cm="1">
        <f t="array" ref="G431">IF(_xlfn.XLOOKUP(C431,customers!A430:$A$1001,customers!C430:$C$1001,,0)=0,"",_xlfn.XLOOKUP(C431,customers!A430:$A$1001,customers!C430:$C$1001,,0))</f>
        <v>#N/A</v>
      </c>
      <c r="H431" s="2" t="str" cm="1">
        <f t="array" ref="H431">_xlfn.IFNA(_xlfn.XLOOKUP(C431,customers!A430:$A$1001,customers!G430:$G$1001,,0),"United Kingdom")</f>
        <v>United Kingdom</v>
      </c>
      <c r="I431" t="str">
        <f>INDEX(products!$A$1:$G$49,MATCH($D431,products!$A$1:$A$49,0),MATCH(orders!I$1,products!$A$1:$G$1,0))</f>
        <v>Ara</v>
      </c>
      <c r="J431" t="str">
        <f>INDEX(products!$A$1:$G$49,MATCH($D431,products!$A$1:$A$49,0),MATCH(orders!J$1,products!$A$1:$G$1,0))</f>
        <v>L</v>
      </c>
      <c r="K431" s="5">
        <f>INDEX(products!$A$1:$G$49,MATCH($D431,products!$A$1:$A$49,0),MATCH(orders!K$1,products!$A$1:$G$1,0))</f>
        <v>1</v>
      </c>
      <c r="L431" s="6">
        <f>INDEX(products!$A$1:$G$49,MATCH($D431,products!$A$1:$A$49,0),MATCH(orders!L$1,products!$A$1:$G$1,0))</f>
        <v>12.95</v>
      </c>
      <c r="M431" s="6">
        <f t="shared" si="18"/>
        <v>77.699999999999989</v>
      </c>
      <c r="N431" t="str">
        <f t="shared" si="19"/>
        <v>Arabica</v>
      </c>
      <c r="O431" t="str">
        <f t="shared" si="20"/>
        <v>Light</v>
      </c>
      <c r="P431" t="str">
        <f>_xlfn.XLOOKUP(OrdersTable[[#This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cm="1">
        <f t="array" ref="G432">IF(_xlfn.XLOOKUP(C432,customers!A431:$A$1001,customers!C431:$C$1001,,0)=0,"",_xlfn.XLOOKUP(C432,customers!A431:$A$1001,customers!C431:$C$1001,,0))</f>
        <v>mkippenby@dion.ne.jp</v>
      </c>
      <c r="H432" s="2" t="str" cm="1">
        <f t="array" ref="H432">_xlfn.IFNA(_xlfn.XLOOKUP(C432,customers!A431:$A$1001,customers!G431:$G$1001,,0),"United Kingdom")</f>
        <v>United States</v>
      </c>
      <c r="I432" t="str">
        <f>INDEX(products!$A$1:$G$49,MATCH($D432,products!$A$1:$A$49,0),MATCH(orders!I$1,products!$A$1:$G$1,0))</f>
        <v>Rob</v>
      </c>
      <c r="J432" t="str">
        <f>INDEX(products!$A$1:$G$49,MATCH($D432,products!$A$1:$A$49,0),MATCH(orders!J$1,products!$A$1:$G$1,0))</f>
        <v>D</v>
      </c>
      <c r="K432" s="5">
        <f>INDEX(products!$A$1:$G$49,MATCH($D432,products!$A$1:$A$49,0),MATCH(orders!K$1,products!$A$1:$G$1,0))</f>
        <v>0.2</v>
      </c>
      <c r="L432" s="6">
        <f>INDEX(products!$A$1:$G$49,MATCH($D432,products!$A$1:$A$49,0),MATCH(orders!L$1,products!$A$1:$G$1,0))</f>
        <v>2.6849999999999996</v>
      </c>
      <c r="M432" s="6">
        <f t="shared" si="18"/>
        <v>5.3699999999999992</v>
      </c>
      <c r="N432" t="str">
        <f t="shared" si="19"/>
        <v>Robusta</v>
      </c>
      <c r="O432" t="str">
        <f t="shared" si="20"/>
        <v>Dark</v>
      </c>
      <c r="P432" t="str">
        <f>_xlfn.XLOOKUP(OrdersTable[[#This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cm="1">
        <f t="array" ref="G433">IF(_xlfn.XLOOKUP(C433,customers!A432:$A$1001,customers!C432:$C$1001,,0)=0,"",_xlfn.XLOOKUP(C433,customers!A432:$A$1001,customers!C432:$C$1001,,0))</f>
        <v>wransonbz@ted.com</v>
      </c>
      <c r="H433" s="2" t="str" cm="1">
        <f t="array" ref="H433">_xlfn.IFNA(_xlfn.XLOOKUP(C433,customers!A432:$A$1001,customers!G432:$G$1001,,0),"United Kingdom")</f>
        <v>Ireland</v>
      </c>
      <c r="I433" t="str">
        <f>INDEX(products!$A$1:$G$49,MATCH($D433,products!$A$1:$A$49,0),MATCH(orders!I$1,products!$A$1:$G$1,0))</f>
        <v>Exc</v>
      </c>
      <c r="J433" t="str">
        <f>INDEX(products!$A$1:$G$49,MATCH($D433,products!$A$1:$A$49,0),MATCH(orders!J$1,products!$A$1:$G$1,0))</f>
        <v>D</v>
      </c>
      <c r="K433" s="5">
        <f>INDEX(products!$A$1:$G$49,MATCH($D433,products!$A$1:$A$49,0),MATCH(orders!K$1,products!$A$1:$G$1,0))</f>
        <v>2.5</v>
      </c>
      <c r="L433" s="6">
        <f>INDEX(products!$A$1:$G$49,MATCH($D433,products!$A$1:$A$49,0),MATCH(orders!L$1,products!$A$1:$G$1,0))</f>
        <v>27.945</v>
      </c>
      <c r="M433" s="6">
        <f t="shared" si="18"/>
        <v>83.835000000000008</v>
      </c>
      <c r="N433" t="str">
        <f t="shared" si="19"/>
        <v>Excelsa</v>
      </c>
      <c r="O433" t="str">
        <f t="shared" si="20"/>
        <v>Dark</v>
      </c>
      <c r="P433" t="str">
        <f>_xlfn.XLOOKUP(OrdersTable[[#This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cm="1">
        <f t="array" ref="G434">IF(_xlfn.XLOOKUP(C434,customers!A433:$A$1001,customers!C433:$C$1001,,0)=0,"",_xlfn.XLOOKUP(C434,customers!A433:$A$1001,customers!C433:$C$1001,,0))</f>
        <v/>
      </c>
      <c r="H434" s="2" t="str" cm="1">
        <f t="array" ref="H434">_xlfn.IFNA(_xlfn.XLOOKUP(C434,customers!A433:$A$1001,customers!G433:$G$1001,,0),"United Kingdom")</f>
        <v>United States</v>
      </c>
      <c r="I434" t="str">
        <f>INDEX(products!$A$1:$G$49,MATCH($D434,products!$A$1:$A$49,0),MATCH(orders!I$1,products!$A$1:$G$1,0))</f>
        <v>Ara</v>
      </c>
      <c r="J434" t="str">
        <f>INDEX(products!$A$1:$G$49,MATCH($D434,products!$A$1:$A$49,0),MATCH(orders!J$1,products!$A$1:$G$1,0))</f>
        <v>M</v>
      </c>
      <c r="K434" s="5">
        <f>INDEX(products!$A$1:$G$49,MATCH($D434,products!$A$1:$A$49,0),MATCH(orders!K$1,products!$A$1:$G$1,0))</f>
        <v>1</v>
      </c>
      <c r="L434" s="6">
        <f>INDEX(products!$A$1:$G$49,MATCH($D434,products!$A$1:$A$49,0),MATCH(orders!L$1,products!$A$1:$G$1,0))</f>
        <v>11.25</v>
      </c>
      <c r="M434" s="6">
        <f t="shared" si="18"/>
        <v>22.5</v>
      </c>
      <c r="N434" t="str">
        <f t="shared" si="19"/>
        <v>Arabica</v>
      </c>
      <c r="O434" t="str">
        <f t="shared" si="20"/>
        <v>Medium</v>
      </c>
      <c r="P434" t="str">
        <f>_xlfn.XLOOKUP(OrdersTable[[#This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cm="1">
        <f t="array" ref="H435">_xlfn.IFNA(_xlfn.XLOOKUP(C435,customers!A434:$A$1001,customers!G434:$G$1001,,0),"United Kingdom")</f>
        <v>United States</v>
      </c>
      <c r="I435" t="str">
        <f>INDEX(products!$A$1:$G$49,MATCH($D435,products!$A$1:$A$49,0),MATCH(orders!I$1,products!$A$1:$G$1,0))</f>
        <v>Lib</v>
      </c>
      <c r="J435" t="str">
        <f>INDEX(products!$A$1:$G$49,MATCH($D435,products!$A$1:$A$49,0),MATCH(orders!J$1,products!$A$1:$G$1,0))</f>
        <v>M</v>
      </c>
      <c r="K435" s="5">
        <f>INDEX(products!$A$1:$G$49,MATCH($D435,products!$A$1:$A$49,0),MATCH(orders!K$1,products!$A$1:$G$1,0))</f>
        <v>2.5</v>
      </c>
      <c r="L435" s="6">
        <f>INDEX(products!$A$1:$G$49,MATCH($D435,products!$A$1:$A$49,0),MATCH(orders!L$1,products!$A$1:$G$1,0))</f>
        <v>33.464999999999996</v>
      </c>
      <c r="M435" s="6">
        <f t="shared" si="18"/>
        <v>200.78999999999996</v>
      </c>
      <c r="N435" t="str">
        <f t="shared" si="19"/>
        <v>Liberica</v>
      </c>
      <c r="O435" t="str">
        <f t="shared" si="20"/>
        <v>Medium</v>
      </c>
      <c r="P435" t="str">
        <f>_xlfn.XLOOKUP(OrdersTable[[#This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cm="1">
        <f t="array" ref="G436">IF(_xlfn.XLOOKUP(C436,customers!A435:$A$1001,customers!C435:$C$1001,,0)=0,"",_xlfn.XLOOKUP(C436,customers!A435:$A$1001,customers!C435:$C$1001,,0))</f>
        <v/>
      </c>
      <c r="H436" s="2" t="str" cm="1">
        <f t="array" ref="H436">_xlfn.IFNA(_xlfn.XLOOKUP(C436,customers!A435:$A$1001,customers!G435:$G$1001,,0),"United Kingdom")</f>
        <v>United States</v>
      </c>
      <c r="I436" t="str">
        <f>INDEX(products!$A$1:$G$49,MATCH($D436,products!$A$1:$A$49,0),MATCH(orders!I$1,products!$A$1:$G$1,0))</f>
        <v>Ara</v>
      </c>
      <c r="J436" t="str">
        <f>INDEX(products!$A$1:$G$49,MATCH($D436,products!$A$1:$A$49,0),MATCH(orders!J$1,products!$A$1:$G$1,0))</f>
        <v>M</v>
      </c>
      <c r="K436" s="5">
        <f>INDEX(products!$A$1:$G$49,MATCH($D436,products!$A$1:$A$49,0),MATCH(orders!K$1,products!$A$1:$G$1,0))</f>
        <v>1</v>
      </c>
      <c r="L436" s="6">
        <f>INDEX(products!$A$1:$G$49,MATCH($D436,products!$A$1:$A$49,0),MATCH(orders!L$1,products!$A$1:$G$1,0))</f>
        <v>11.25</v>
      </c>
      <c r="M436" s="6">
        <f t="shared" si="18"/>
        <v>67.5</v>
      </c>
      <c r="N436" t="str">
        <f t="shared" si="19"/>
        <v>Arabica</v>
      </c>
      <c r="O436" t="str">
        <f t="shared" si="20"/>
        <v>Medium</v>
      </c>
      <c r="P436" t="str">
        <f>_xlfn.XLOOKUP(OrdersTable[[#This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cm="1">
        <f t="array" ref="H437">_xlfn.IFNA(_xlfn.XLOOKUP(C437,customers!A436:$A$1001,customers!G436:$G$1001,,0),"United Kingdom")</f>
        <v>United States</v>
      </c>
      <c r="I437" t="str">
        <f>INDEX(products!$A$1:$G$49,MATCH($D437,products!$A$1:$A$49,0),MATCH(orders!I$1,products!$A$1:$G$1,0))</f>
        <v>Exc</v>
      </c>
      <c r="J437" t="str">
        <f>INDEX(products!$A$1:$G$49,MATCH($D437,products!$A$1:$A$49,0),MATCH(orders!J$1,products!$A$1:$G$1,0))</f>
        <v>M</v>
      </c>
      <c r="K437" s="5">
        <f>INDEX(products!$A$1:$G$49,MATCH($D437,products!$A$1:$A$49,0),MATCH(orders!K$1,products!$A$1:$G$1,0))</f>
        <v>0.5</v>
      </c>
      <c r="L437" s="6">
        <f>INDEX(products!$A$1:$G$49,MATCH($D437,products!$A$1:$A$49,0),MATCH(orders!L$1,products!$A$1:$G$1,0))</f>
        <v>8.25</v>
      </c>
      <c r="M437" s="6">
        <f t="shared" si="18"/>
        <v>8.25</v>
      </c>
      <c r="N437" t="str">
        <f t="shared" si="19"/>
        <v>Excelsa</v>
      </c>
      <c r="O437" t="str">
        <f t="shared" si="20"/>
        <v>Medium</v>
      </c>
      <c r="P437" t="str">
        <f>_xlfn.XLOOKUP(OrdersTable[[#This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cm="1">
        <f t="array" ref="H438">_xlfn.IFNA(_xlfn.XLOOKUP(C438,customers!A437:$A$1001,customers!G437:$G$1001,,0),"United Kingdom")</f>
        <v>United States</v>
      </c>
      <c r="I438" t="str">
        <f>INDEX(products!$A$1:$G$49,MATCH($D438,products!$A$1:$A$49,0),MATCH(orders!I$1,products!$A$1:$G$1,0))</f>
        <v>Lib</v>
      </c>
      <c r="J438" t="str">
        <f>INDEX(products!$A$1:$G$49,MATCH($D438,products!$A$1:$A$49,0),MATCH(orders!J$1,products!$A$1:$G$1,0))</f>
        <v>L</v>
      </c>
      <c r="K438" s="5">
        <f>INDEX(products!$A$1:$G$49,MATCH($D438,products!$A$1:$A$49,0),MATCH(orders!K$1,products!$A$1:$G$1,0))</f>
        <v>0.2</v>
      </c>
      <c r="L438" s="6">
        <f>INDEX(products!$A$1:$G$49,MATCH($D438,products!$A$1:$A$49,0),MATCH(orders!L$1,products!$A$1:$G$1,0))</f>
        <v>4.7549999999999999</v>
      </c>
      <c r="M438" s="6">
        <f t="shared" si="18"/>
        <v>9.51</v>
      </c>
      <c r="N438" t="str">
        <f t="shared" si="19"/>
        <v>Liberica</v>
      </c>
      <c r="O438" t="str">
        <f t="shared" si="20"/>
        <v>Light</v>
      </c>
      <c r="P438" t="str">
        <f>_xlfn.XLOOKUP(OrdersTable[[#This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cm="1">
        <f t="array" ref="G439">IF(_xlfn.XLOOKUP(C439,customers!A438:$A$1001,customers!C438:$C$1001,,0)=0,"",_xlfn.XLOOKUP(C439,customers!A438:$A$1001,customers!C438:$C$1001,,0))</f>
        <v/>
      </c>
      <c r="H439" s="2" t="str" cm="1">
        <f t="array" ref="H439">_xlfn.IFNA(_xlfn.XLOOKUP(C439,customers!A438:$A$1001,customers!G438:$G$1001,,0),"United Kingdom")</f>
        <v>United States</v>
      </c>
      <c r="I439" t="str">
        <f>INDEX(products!$A$1:$G$49,MATCH($D439,products!$A$1:$A$49,0),MATCH(orders!I$1,products!$A$1:$G$1,0))</f>
        <v>Lib</v>
      </c>
      <c r="J439" t="str">
        <f>INDEX(products!$A$1:$G$49,MATCH($D439,products!$A$1:$A$49,0),MATCH(orders!J$1,products!$A$1:$G$1,0))</f>
        <v>D</v>
      </c>
      <c r="K439" s="5">
        <f>INDEX(products!$A$1:$G$49,MATCH($D439,products!$A$1:$A$49,0),MATCH(orders!K$1,products!$A$1:$G$1,0))</f>
        <v>2.5</v>
      </c>
      <c r="L439" s="6">
        <f>INDEX(products!$A$1:$G$49,MATCH($D439,products!$A$1:$A$49,0),MATCH(orders!L$1,products!$A$1:$G$1,0))</f>
        <v>29.784999999999997</v>
      </c>
      <c r="M439" s="6">
        <f t="shared" si="18"/>
        <v>29.784999999999997</v>
      </c>
      <c r="N439" t="str">
        <f t="shared" si="19"/>
        <v>Liberica</v>
      </c>
      <c r="O439" t="str">
        <f t="shared" si="20"/>
        <v>Dark</v>
      </c>
      <c r="P439" t="str">
        <f>_xlfn.XLOOKUP(OrdersTable[[#This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cm="1">
        <f t="array" ref="G440">IF(_xlfn.XLOOKUP(C440,customers!A439:$A$1001,customers!C439:$C$1001,,0)=0,"",_xlfn.XLOOKUP(C440,customers!A439:$A$1001,customers!C439:$C$1001,,0))</f>
        <v>msesonck@census.gov</v>
      </c>
      <c r="H440" s="2" t="str" cm="1">
        <f t="array" ref="H440">_xlfn.IFNA(_xlfn.XLOOKUP(C440,customers!A439:$A$1001,customers!G439:$G$1001,,0),"United Kingdom")</f>
        <v>United States</v>
      </c>
      <c r="I440" t="str">
        <f>INDEX(products!$A$1:$G$49,MATCH($D440,products!$A$1:$A$49,0),MATCH(orders!I$1,products!$A$1:$G$1,0))</f>
        <v>Lib</v>
      </c>
      <c r="J440" t="str">
        <f>INDEX(products!$A$1:$G$49,MATCH($D440,products!$A$1:$A$49,0),MATCH(orders!J$1,products!$A$1:$G$1,0))</f>
        <v>D</v>
      </c>
      <c r="K440" s="5">
        <f>INDEX(products!$A$1:$G$49,MATCH($D440,products!$A$1:$A$49,0),MATCH(orders!K$1,products!$A$1:$G$1,0))</f>
        <v>0.5</v>
      </c>
      <c r="L440" s="6">
        <f>INDEX(products!$A$1:$G$49,MATCH($D440,products!$A$1:$A$49,0),MATCH(orders!L$1,products!$A$1:$G$1,0))</f>
        <v>7.77</v>
      </c>
      <c r="M440" s="6">
        <f t="shared" si="18"/>
        <v>15.54</v>
      </c>
      <c r="N440" t="str">
        <f t="shared" si="19"/>
        <v>Liberica</v>
      </c>
      <c r="O440" t="str">
        <f t="shared" si="20"/>
        <v>Dark</v>
      </c>
      <c r="P440" t="str">
        <f>_xlfn.XLOOKUP(OrdersTable[[#This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cm="1">
        <f t="array" ref="H441">_xlfn.IFNA(_xlfn.XLOOKUP(C441,customers!A440:$A$1001,customers!G440:$G$1001,,0),"United Kingdom")</f>
        <v>Ireland</v>
      </c>
      <c r="I441" t="str">
        <f>INDEX(products!$A$1:$G$49,MATCH($D441,products!$A$1:$A$49,0),MATCH(orders!I$1,products!$A$1:$G$1,0))</f>
        <v>Exc</v>
      </c>
      <c r="J441" t="str">
        <f>INDEX(products!$A$1:$G$49,MATCH($D441,products!$A$1:$A$49,0),MATCH(orders!J$1,products!$A$1:$G$1,0))</f>
        <v>L</v>
      </c>
      <c r="K441" s="5">
        <f>INDEX(products!$A$1:$G$49,MATCH($D441,products!$A$1:$A$49,0),MATCH(orders!K$1,products!$A$1:$G$1,0))</f>
        <v>0.5</v>
      </c>
      <c r="L441" s="6">
        <f>INDEX(products!$A$1:$G$49,MATCH($D441,products!$A$1:$A$49,0),MATCH(orders!L$1,products!$A$1:$G$1,0))</f>
        <v>8.91</v>
      </c>
      <c r="M441" s="6">
        <f t="shared" si="18"/>
        <v>35.64</v>
      </c>
      <c r="N441" t="str">
        <f t="shared" si="19"/>
        <v>Excelsa</v>
      </c>
      <c r="O441" t="str">
        <f t="shared" si="20"/>
        <v>Light</v>
      </c>
      <c r="P441" t="str">
        <f>_xlfn.XLOOKUP(OrdersTable[[#This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cm="1">
        <f t="array" ref="H442">_xlfn.IFNA(_xlfn.XLOOKUP(C442,customers!A441:$A$1001,customers!G441:$G$1001,,0),"United Kingdom")</f>
        <v>United States</v>
      </c>
      <c r="I442" t="str">
        <f>INDEX(products!$A$1:$G$49,MATCH($D442,products!$A$1:$A$49,0),MATCH(orders!I$1,products!$A$1:$G$1,0))</f>
        <v>Ara</v>
      </c>
      <c r="J442" t="str">
        <f>INDEX(products!$A$1:$G$49,MATCH($D442,products!$A$1:$A$49,0),MATCH(orders!J$1,products!$A$1:$G$1,0))</f>
        <v>M</v>
      </c>
      <c r="K442" s="5">
        <f>INDEX(products!$A$1:$G$49,MATCH($D442,products!$A$1:$A$49,0),MATCH(orders!K$1,products!$A$1:$G$1,0))</f>
        <v>2.5</v>
      </c>
      <c r="L442" s="6">
        <f>INDEX(products!$A$1:$G$49,MATCH($D442,products!$A$1:$A$49,0),MATCH(orders!L$1,products!$A$1:$G$1,0))</f>
        <v>25.874999999999996</v>
      </c>
      <c r="M442" s="6">
        <f t="shared" si="18"/>
        <v>103.49999999999999</v>
      </c>
      <c r="N442" t="str">
        <f t="shared" si="19"/>
        <v>Arabica</v>
      </c>
      <c r="O442" t="str">
        <f t="shared" si="20"/>
        <v>Medium</v>
      </c>
      <c r="P442" t="str">
        <f>_xlfn.XLOOKUP(OrdersTable[[#This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cm="1">
        <f t="array" ref="H443">_xlfn.IFNA(_xlfn.XLOOKUP(C443,customers!A442:$A$1001,customers!G442:$G$1001,,0),"United Kingdom")</f>
        <v>Ireland</v>
      </c>
      <c r="I443" t="str">
        <f>INDEX(products!$A$1:$G$49,MATCH($D443,products!$A$1:$A$49,0),MATCH(orders!I$1,products!$A$1:$G$1,0))</f>
        <v>Exc</v>
      </c>
      <c r="J443" t="str">
        <f>INDEX(products!$A$1:$G$49,MATCH($D443,products!$A$1:$A$49,0),MATCH(orders!J$1,products!$A$1:$G$1,0))</f>
        <v>D</v>
      </c>
      <c r="K443" s="5">
        <f>INDEX(products!$A$1:$G$49,MATCH($D443,products!$A$1:$A$49,0),MATCH(orders!K$1,products!$A$1:$G$1,0))</f>
        <v>1</v>
      </c>
      <c r="L443" s="6">
        <f>INDEX(products!$A$1:$G$49,MATCH($D443,products!$A$1:$A$49,0),MATCH(orders!L$1,products!$A$1:$G$1,0))</f>
        <v>12.15</v>
      </c>
      <c r="M443" s="6">
        <f t="shared" si="18"/>
        <v>36.450000000000003</v>
      </c>
      <c r="N443" t="str">
        <f t="shared" si="19"/>
        <v>Excelsa</v>
      </c>
      <c r="O443" t="str">
        <f t="shared" si="20"/>
        <v>Dark</v>
      </c>
      <c r="P443" t="str">
        <f>_xlfn.XLOOKUP(OrdersTable[[#This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cm="1">
        <f t="array" ref="G444">IF(_xlfn.XLOOKUP(C444,customers!A443:$A$1001,customers!C443:$C$1001,,0)=0,"",_xlfn.XLOOKUP(C444,customers!A443:$A$1001,customers!C443:$C$1001,,0))</f>
        <v>kheadsca@jalbum.net</v>
      </c>
      <c r="H444" s="2" t="str" cm="1">
        <f t="array" ref="H444">_xlfn.IFNA(_xlfn.XLOOKUP(C444,customers!A443:$A$1001,customers!G443:$G$1001,,0),"United Kingdom")</f>
        <v>United States</v>
      </c>
      <c r="I444" t="str">
        <f>INDEX(products!$A$1:$G$49,MATCH($D444,products!$A$1:$A$49,0),MATCH(orders!I$1,products!$A$1:$G$1,0))</f>
        <v>Rob</v>
      </c>
      <c r="J444" t="str">
        <f>INDEX(products!$A$1:$G$49,MATCH($D444,products!$A$1:$A$49,0),MATCH(orders!J$1,products!$A$1:$G$1,0))</f>
        <v>L</v>
      </c>
      <c r="K444" s="5">
        <f>INDEX(products!$A$1:$G$49,MATCH($D444,products!$A$1:$A$49,0),MATCH(orders!K$1,products!$A$1:$G$1,0))</f>
        <v>0.5</v>
      </c>
      <c r="L444" s="6">
        <f>INDEX(products!$A$1:$G$49,MATCH($D444,products!$A$1:$A$49,0),MATCH(orders!L$1,products!$A$1:$G$1,0))</f>
        <v>7.169999999999999</v>
      </c>
      <c r="M444" s="6">
        <f t="shared" si="18"/>
        <v>35.849999999999994</v>
      </c>
      <c r="N444" t="str">
        <f t="shared" si="19"/>
        <v>Robusta</v>
      </c>
      <c r="O444" t="str">
        <f t="shared" si="20"/>
        <v>Light</v>
      </c>
      <c r="P444" t="str">
        <f>_xlfn.XLOOKUP(OrdersTable[[#This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cm="1">
        <f t="array" ref="G445">IF(_xlfn.XLOOKUP(C445,customers!A444:$A$1001,customers!C444:$C$1001,,0)=0,"",_xlfn.XLOOKUP(C445,customers!A444:$A$1001,customers!C444:$C$1001,,0))</f>
        <v>tbownecb@unicef.org</v>
      </c>
      <c r="H445" s="2" t="str" cm="1">
        <f t="array" ref="H445">_xlfn.IFNA(_xlfn.XLOOKUP(C445,customers!A444:$A$1001,customers!G444:$G$1001,,0),"United Kingdom")</f>
        <v>Ireland</v>
      </c>
      <c r="I445" t="str">
        <f>INDEX(products!$A$1:$G$49,MATCH($D445,products!$A$1:$A$49,0),MATCH(orders!I$1,products!$A$1:$G$1,0))</f>
        <v>Exc</v>
      </c>
      <c r="J445" t="str">
        <f>INDEX(products!$A$1:$G$49,MATCH($D445,products!$A$1:$A$49,0),MATCH(orders!J$1,products!$A$1:$G$1,0))</f>
        <v>L</v>
      </c>
      <c r="K445" s="5">
        <f>INDEX(products!$A$1:$G$49,MATCH($D445,products!$A$1:$A$49,0),MATCH(orders!K$1,products!$A$1:$G$1,0))</f>
        <v>0.2</v>
      </c>
      <c r="L445" s="6">
        <f>INDEX(products!$A$1:$G$49,MATCH($D445,products!$A$1:$A$49,0),MATCH(orders!L$1,products!$A$1:$G$1,0))</f>
        <v>4.4550000000000001</v>
      </c>
      <c r="M445" s="6">
        <f t="shared" si="18"/>
        <v>22.274999999999999</v>
      </c>
      <c r="N445" t="str">
        <f t="shared" si="19"/>
        <v>Excelsa</v>
      </c>
      <c r="O445" t="str">
        <f t="shared" si="20"/>
        <v>Light</v>
      </c>
      <c r="P445" t="str">
        <f>_xlfn.XLOOKUP(OrdersTable[[#This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cm="1">
        <f t="array" ref="H446">_xlfn.IFNA(_xlfn.XLOOKUP(C446,customers!A445:$A$1001,customers!G445:$G$1001,,0),"United Kingdom")</f>
        <v>Ireland</v>
      </c>
      <c r="I446" t="str">
        <f>INDEX(products!$A$1:$G$49,MATCH($D446,products!$A$1:$A$49,0),MATCH(orders!I$1,products!$A$1:$G$1,0))</f>
        <v>Exc</v>
      </c>
      <c r="J446" t="str">
        <f>INDEX(products!$A$1:$G$49,MATCH($D446,products!$A$1:$A$49,0),MATCH(orders!J$1,products!$A$1:$G$1,0))</f>
        <v>M</v>
      </c>
      <c r="K446" s="5">
        <f>INDEX(products!$A$1:$G$49,MATCH($D446,products!$A$1:$A$49,0),MATCH(orders!K$1,products!$A$1:$G$1,0))</f>
        <v>0.2</v>
      </c>
      <c r="L446" s="6">
        <f>INDEX(products!$A$1:$G$49,MATCH($D446,products!$A$1:$A$49,0),MATCH(orders!L$1,products!$A$1:$G$1,0))</f>
        <v>4.125</v>
      </c>
      <c r="M446" s="6">
        <f t="shared" si="18"/>
        <v>24.75</v>
      </c>
      <c r="N446" t="str">
        <f t="shared" si="19"/>
        <v>Excelsa</v>
      </c>
      <c r="O446" t="str">
        <f t="shared" si="20"/>
        <v>Medium</v>
      </c>
      <c r="P446" t="str">
        <f>_xlfn.XLOOKUP(OrdersTable[[#This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cm="1">
        <f t="array" ref="H447">_xlfn.IFNA(_xlfn.XLOOKUP(C447,customers!A446:$A$1001,customers!G446:$G$1001,,0),"United Kingdom")</f>
        <v>Ireland</v>
      </c>
      <c r="I447" t="str">
        <f>INDEX(products!$A$1:$G$49,MATCH($D447,products!$A$1:$A$49,0),MATCH(orders!I$1,products!$A$1:$G$1,0))</f>
        <v>Lib</v>
      </c>
      <c r="J447" t="str">
        <f>INDEX(products!$A$1:$G$49,MATCH($D447,products!$A$1:$A$49,0),MATCH(orders!J$1,products!$A$1:$G$1,0))</f>
        <v>M</v>
      </c>
      <c r="K447" s="5">
        <f>INDEX(products!$A$1:$G$49,MATCH($D447,products!$A$1:$A$49,0),MATCH(orders!K$1,products!$A$1:$G$1,0))</f>
        <v>2.5</v>
      </c>
      <c r="L447" s="6">
        <f>INDEX(products!$A$1:$G$49,MATCH($D447,products!$A$1:$A$49,0),MATCH(orders!L$1,products!$A$1:$G$1,0))</f>
        <v>33.464999999999996</v>
      </c>
      <c r="M447" s="6">
        <f t="shared" si="18"/>
        <v>66.929999999999993</v>
      </c>
      <c r="N447" t="str">
        <f t="shared" si="19"/>
        <v>Liberica</v>
      </c>
      <c r="O447" t="str">
        <f t="shared" si="20"/>
        <v>Medium</v>
      </c>
      <c r="P447" t="str">
        <f>_xlfn.XLOOKUP(OrdersTable[[#This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cm="1">
        <f t="array" ref="H448">_xlfn.IFNA(_xlfn.XLOOKUP(C448,customers!A447:$A$1001,customers!G447:$G$1001,,0),"United Kingdom")</f>
        <v>United Kingdom</v>
      </c>
      <c r="I448" t="str">
        <f>INDEX(products!$A$1:$G$49,MATCH($D448,products!$A$1:$A$49,0),MATCH(orders!I$1,products!$A$1:$G$1,0))</f>
        <v>Lib</v>
      </c>
      <c r="J448" t="str">
        <f>INDEX(products!$A$1:$G$49,MATCH($D448,products!$A$1:$A$49,0),MATCH(orders!J$1,products!$A$1:$G$1,0))</f>
        <v>M</v>
      </c>
      <c r="K448" s="5">
        <f>INDEX(products!$A$1:$G$49,MATCH($D448,products!$A$1:$A$49,0),MATCH(orders!K$1,products!$A$1:$G$1,0))</f>
        <v>0.5</v>
      </c>
      <c r="L448" s="6">
        <f>INDEX(products!$A$1:$G$49,MATCH($D448,products!$A$1:$A$49,0),MATCH(orders!L$1,products!$A$1:$G$1,0))</f>
        <v>8.73</v>
      </c>
      <c r="M448" s="6">
        <f t="shared" si="18"/>
        <v>8.73</v>
      </c>
      <c r="N448" t="str">
        <f t="shared" si="19"/>
        <v>Liberica</v>
      </c>
      <c r="O448" t="str">
        <f t="shared" si="20"/>
        <v>Medium</v>
      </c>
      <c r="P448" t="str">
        <f>_xlfn.XLOOKUP(OrdersTable[[#This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cm="1">
        <f t="array" ref="H449">_xlfn.IFNA(_xlfn.XLOOKUP(C449,customers!A448:$A$1001,customers!G448:$G$1001,,0),"United Kingdom")</f>
        <v>United States</v>
      </c>
      <c r="I449" t="str">
        <f>INDEX(products!$A$1:$G$49,MATCH($D449,products!$A$1:$A$49,0),MATCH(orders!I$1,products!$A$1:$G$1,0))</f>
        <v>Rob</v>
      </c>
      <c r="J449" t="str">
        <f>INDEX(products!$A$1:$G$49,MATCH($D449,products!$A$1:$A$49,0),MATCH(orders!J$1,products!$A$1:$G$1,0))</f>
        <v>M</v>
      </c>
      <c r="K449" s="5">
        <f>INDEX(products!$A$1:$G$49,MATCH($D449,products!$A$1:$A$49,0),MATCH(orders!K$1,products!$A$1:$G$1,0))</f>
        <v>0.5</v>
      </c>
      <c r="L449" s="6">
        <f>INDEX(products!$A$1:$G$49,MATCH($D449,products!$A$1:$A$49,0),MATCH(orders!L$1,products!$A$1:$G$1,0))</f>
        <v>5.97</v>
      </c>
      <c r="M449" s="6">
        <f t="shared" si="18"/>
        <v>17.91</v>
      </c>
      <c r="N449" t="str">
        <f t="shared" si="19"/>
        <v>Robusta</v>
      </c>
      <c r="O449" t="str">
        <f t="shared" si="20"/>
        <v>Medium</v>
      </c>
      <c r="P449" t="str">
        <f>_xlfn.XLOOKUP(OrdersTable[[#This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cm="1">
        <f t="array" ref="G450">IF(_xlfn.XLOOKUP(C450,customers!A449:$A$1001,customers!C449:$C$1001,,0)=0,"",_xlfn.XLOOKUP(C450,customers!A449:$A$1001,customers!C449:$C$1001,,0))</f>
        <v>pdurbancg@symantec.com</v>
      </c>
      <c r="H450" s="2" t="str" cm="1">
        <f t="array" ref="H450">_xlfn.IFNA(_xlfn.XLOOKUP(C450,customers!A449:$A$1001,customers!G449:$G$1001,,0),"United Kingdom")</f>
        <v>Ireland</v>
      </c>
      <c r="I450" t="str">
        <f>INDEX(products!$A$1:$G$49,MATCH($D450,products!$A$1:$A$49,0),MATCH(orders!I$1,products!$A$1:$G$1,0))</f>
        <v>Rob</v>
      </c>
      <c r="J450" t="str">
        <f>INDEX(products!$A$1:$G$49,MATCH($D450,products!$A$1:$A$49,0),MATCH(orders!J$1,products!$A$1:$G$1,0))</f>
        <v>L</v>
      </c>
      <c r="K450" s="5">
        <f>INDEX(products!$A$1:$G$49,MATCH($D450,products!$A$1:$A$49,0),MATCH(orders!K$1,products!$A$1:$G$1,0))</f>
        <v>0.5</v>
      </c>
      <c r="L450" s="6">
        <f>INDEX(products!$A$1:$G$49,MATCH($D450,products!$A$1:$A$49,0),MATCH(orders!L$1,products!$A$1:$G$1,0))</f>
        <v>7.169999999999999</v>
      </c>
      <c r="M450" s="6">
        <f t="shared" ref="M450:M513" si="21">E450*L450</f>
        <v>7.169999999999999</v>
      </c>
      <c r="N450" t="str">
        <f t="shared" ref="N450:N513" si="22">IF(I450="Rob","Robusta",IF(I450="Exc","Excelsa",IF(I450="Ara","Arabica",IF(I450="Lib","Liberica"))))</f>
        <v>Robusta</v>
      </c>
      <c r="O450" t="str">
        <f t="shared" ref="O450:O513" si="23">IF(J450="M","Medium",IF(J450="L","Light",IF(J450="D","Dark")))</f>
        <v>Light</v>
      </c>
      <c r="P450" t="str">
        <f>_xlfn.XLOOKUP(OrdersTable[[#This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cm="1">
        <f t="array" ref="H451">_xlfn.IFNA(_xlfn.XLOOKUP(C451,customers!A450:$A$1001,customers!G450:$G$1001,,0),"United Kingdom")</f>
        <v>United States</v>
      </c>
      <c r="I451" t="str">
        <f>INDEX(products!$A$1:$G$49,MATCH($D451,products!$A$1:$A$49,0),MATCH(orders!I$1,products!$A$1:$G$1,0))</f>
        <v>Rob</v>
      </c>
      <c r="J451" t="str">
        <f>INDEX(products!$A$1:$G$49,MATCH($D451,products!$A$1:$A$49,0),MATCH(orders!J$1,products!$A$1:$G$1,0))</f>
        <v>D</v>
      </c>
      <c r="K451" s="5">
        <f>INDEX(products!$A$1:$G$49,MATCH($D451,products!$A$1:$A$49,0),MATCH(orders!K$1,products!$A$1:$G$1,0))</f>
        <v>0.2</v>
      </c>
      <c r="L451" s="6">
        <f>INDEX(products!$A$1:$G$49,MATCH($D451,products!$A$1:$A$49,0),MATCH(orders!L$1,products!$A$1:$G$1,0))</f>
        <v>2.6849999999999996</v>
      </c>
      <c r="M451" s="6">
        <f t="shared" si="21"/>
        <v>5.3699999999999992</v>
      </c>
      <c r="N451" t="str">
        <f t="shared" si="22"/>
        <v>Robusta</v>
      </c>
      <c r="O451" t="str">
        <f t="shared" si="23"/>
        <v>Dark</v>
      </c>
      <c r="P451" t="str">
        <f>_xlfn.XLOOKUP(OrdersTable[[#This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cm="1">
        <f t="array" ref="G452">IF(_xlfn.XLOOKUP(C452,customers!A451:$A$1001,customers!C451:$C$1001,,0)=0,"",_xlfn.XLOOKUP(C452,customers!A451:$A$1001,customers!C451:$C$1001,,0))</f>
        <v>spamphilonci@mlb.com</v>
      </c>
      <c r="H452" s="2" t="str" cm="1">
        <f t="array" ref="H452">_xlfn.IFNA(_xlfn.XLOOKUP(C452,customers!A451:$A$1001,customers!G451:$G$1001,,0),"United Kingdom")</f>
        <v>Ireland</v>
      </c>
      <c r="I452" t="str">
        <f>INDEX(products!$A$1:$G$49,MATCH($D452,products!$A$1:$A$49,0),MATCH(orders!I$1,products!$A$1:$G$1,0))</f>
        <v>Lib</v>
      </c>
      <c r="J452" t="str">
        <f>INDEX(products!$A$1:$G$49,MATCH($D452,products!$A$1:$A$49,0),MATCH(orders!J$1,products!$A$1:$G$1,0))</f>
        <v>L</v>
      </c>
      <c r="K452" s="5">
        <f>INDEX(products!$A$1:$G$49,MATCH($D452,products!$A$1:$A$49,0),MATCH(orders!K$1,products!$A$1:$G$1,0))</f>
        <v>0.2</v>
      </c>
      <c r="L452" s="6">
        <f>INDEX(products!$A$1:$G$49,MATCH($D452,products!$A$1:$A$49,0),MATCH(orders!L$1,products!$A$1:$G$1,0))</f>
        <v>4.7549999999999999</v>
      </c>
      <c r="M452" s="6">
        <f t="shared" si="21"/>
        <v>23.774999999999999</v>
      </c>
      <c r="N452" t="str">
        <f t="shared" si="22"/>
        <v>Liberica</v>
      </c>
      <c r="O452" t="str">
        <f t="shared" si="23"/>
        <v>Light</v>
      </c>
      <c r="P452" t="str">
        <f>_xlfn.XLOOKUP(OrdersTable[[#This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cm="1">
        <f t="array" ref="H453">_xlfn.IFNA(_xlfn.XLOOKUP(C453,customers!A452:$A$1001,customers!G452:$G$1001,,0),"United Kingdom")</f>
        <v>United States</v>
      </c>
      <c r="I453" t="str">
        <f>INDEX(products!$A$1:$G$49,MATCH($D453,products!$A$1:$A$49,0),MATCH(orders!I$1,products!$A$1:$G$1,0))</f>
        <v>Rob</v>
      </c>
      <c r="J453" t="str">
        <f>INDEX(products!$A$1:$G$49,MATCH($D453,products!$A$1:$A$49,0),MATCH(orders!J$1,products!$A$1:$G$1,0))</f>
        <v>D</v>
      </c>
      <c r="K453" s="5">
        <f>INDEX(products!$A$1:$G$49,MATCH($D453,products!$A$1:$A$49,0),MATCH(orders!K$1,products!$A$1:$G$1,0))</f>
        <v>2.5</v>
      </c>
      <c r="L453" s="6">
        <f>INDEX(products!$A$1:$G$49,MATCH($D453,products!$A$1:$A$49,0),MATCH(orders!L$1,products!$A$1:$G$1,0))</f>
        <v>20.584999999999997</v>
      </c>
      <c r="M453" s="6">
        <f t="shared" si="21"/>
        <v>41.169999999999995</v>
      </c>
      <c r="N453" t="str">
        <f t="shared" si="22"/>
        <v>Robusta</v>
      </c>
      <c r="O453" t="str">
        <f t="shared" si="23"/>
        <v>Dark</v>
      </c>
      <c r="P453" t="str">
        <f>_xlfn.XLOOKUP(OrdersTable[[#This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cm="1">
        <f t="array" ref="G454">IF(_xlfn.XLOOKUP(C454,customers!A453:$A$1001,customers!C453:$C$1001,,0)=0,"",_xlfn.XLOOKUP(C454,customers!A453:$A$1001,customers!C453:$C$1001,,0))</f>
        <v>msesonck@census.gov</v>
      </c>
      <c r="H454" s="2" t="str" cm="1">
        <f t="array" ref="H454">_xlfn.IFNA(_xlfn.XLOOKUP(C454,customers!A453:$A$1001,customers!G453:$G$1001,,0),"United Kingdom")</f>
        <v>United States</v>
      </c>
      <c r="I454" t="str">
        <f>INDEX(products!$A$1:$G$49,MATCH($D454,products!$A$1:$A$49,0),MATCH(orders!I$1,products!$A$1:$G$1,0))</f>
        <v>Ara</v>
      </c>
      <c r="J454" t="str">
        <f>INDEX(products!$A$1:$G$49,MATCH($D454,products!$A$1:$A$49,0),MATCH(orders!J$1,products!$A$1:$G$1,0))</f>
        <v>L</v>
      </c>
      <c r="K454" s="5">
        <f>INDEX(products!$A$1:$G$49,MATCH($D454,products!$A$1:$A$49,0),MATCH(orders!K$1,products!$A$1:$G$1,0))</f>
        <v>0.2</v>
      </c>
      <c r="L454" s="6">
        <f>INDEX(products!$A$1:$G$49,MATCH($D454,products!$A$1:$A$49,0),MATCH(orders!L$1,products!$A$1:$G$1,0))</f>
        <v>3.8849999999999998</v>
      </c>
      <c r="M454" s="6">
        <f t="shared" si="21"/>
        <v>11.654999999999999</v>
      </c>
      <c r="N454" t="str">
        <f t="shared" si="22"/>
        <v>Arabica</v>
      </c>
      <c r="O454" t="str">
        <f t="shared" si="23"/>
        <v>Light</v>
      </c>
      <c r="P454" t="str">
        <f>_xlfn.XLOOKUP(OrdersTable[[#This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cm="1">
        <f t="array" ref="H455">_xlfn.IFNA(_xlfn.XLOOKUP(C455,customers!A454:$A$1001,customers!G454:$G$1001,,0),"United Kingdom")</f>
        <v>United States</v>
      </c>
      <c r="I455" t="str">
        <f>INDEX(products!$A$1:$G$49,MATCH($D455,products!$A$1:$A$49,0),MATCH(orders!I$1,products!$A$1:$G$1,0))</f>
        <v>Lib</v>
      </c>
      <c r="J455" t="str">
        <f>INDEX(products!$A$1:$G$49,MATCH($D455,products!$A$1:$A$49,0),MATCH(orders!J$1,products!$A$1:$G$1,0))</f>
        <v>L</v>
      </c>
      <c r="K455" s="5">
        <f>INDEX(products!$A$1:$G$49,MATCH($D455,products!$A$1:$A$49,0),MATCH(orders!K$1,products!$A$1:$G$1,0))</f>
        <v>0.5</v>
      </c>
      <c r="L455" s="6">
        <f>INDEX(products!$A$1:$G$49,MATCH($D455,products!$A$1:$A$49,0),MATCH(orders!L$1,products!$A$1:$G$1,0))</f>
        <v>9.51</v>
      </c>
      <c r="M455" s="6">
        <f t="shared" si="21"/>
        <v>38.04</v>
      </c>
      <c r="N455" t="str">
        <f t="shared" si="22"/>
        <v>Liberica</v>
      </c>
      <c r="O455" t="str">
        <f t="shared" si="23"/>
        <v>Light</v>
      </c>
      <c r="P455" t="str">
        <f>_xlfn.XLOOKUP(OrdersTable[[#This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cm="1">
        <f t="array" ref="H456">_xlfn.IFNA(_xlfn.XLOOKUP(C456,customers!A455:$A$1001,customers!G455:$G$1001,,0),"United Kingdom")</f>
        <v>Ireland</v>
      </c>
      <c r="I456" t="str">
        <f>INDEX(products!$A$1:$G$49,MATCH($D456,products!$A$1:$A$49,0),MATCH(orders!I$1,products!$A$1:$G$1,0))</f>
        <v>Rob</v>
      </c>
      <c r="J456" t="str">
        <f>INDEX(products!$A$1:$G$49,MATCH($D456,products!$A$1:$A$49,0),MATCH(orders!J$1,products!$A$1:$G$1,0))</f>
        <v>D</v>
      </c>
      <c r="K456" s="5">
        <f>INDEX(products!$A$1:$G$49,MATCH($D456,products!$A$1:$A$49,0),MATCH(orders!K$1,products!$A$1:$G$1,0))</f>
        <v>2.5</v>
      </c>
      <c r="L456" s="6">
        <f>INDEX(products!$A$1:$G$49,MATCH($D456,products!$A$1:$A$49,0),MATCH(orders!L$1,products!$A$1:$G$1,0))</f>
        <v>20.584999999999997</v>
      </c>
      <c r="M456" s="6">
        <f t="shared" si="21"/>
        <v>82.339999999999989</v>
      </c>
      <c r="N456" t="str">
        <f t="shared" si="22"/>
        <v>Robusta</v>
      </c>
      <c r="O456" t="str">
        <f t="shared" si="23"/>
        <v>Dark</v>
      </c>
      <c r="P456" t="str">
        <f>_xlfn.XLOOKUP(OrdersTable[[#This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cm="1">
        <f t="array" ref="H457">_xlfn.IFNA(_xlfn.XLOOKUP(C457,customers!A456:$A$1001,customers!G456:$G$1001,,0),"United Kingdom")</f>
        <v>Ireland</v>
      </c>
      <c r="I457" t="str">
        <f>INDEX(products!$A$1:$G$49,MATCH($D457,products!$A$1:$A$49,0),MATCH(orders!I$1,products!$A$1:$G$1,0))</f>
        <v>Lib</v>
      </c>
      <c r="J457" t="str">
        <f>INDEX(products!$A$1:$G$49,MATCH($D457,products!$A$1:$A$49,0),MATCH(orders!J$1,products!$A$1:$G$1,0))</f>
        <v>L</v>
      </c>
      <c r="K457" s="5">
        <f>INDEX(products!$A$1:$G$49,MATCH($D457,products!$A$1:$A$49,0),MATCH(orders!K$1,products!$A$1:$G$1,0))</f>
        <v>0.2</v>
      </c>
      <c r="L457" s="6">
        <f>INDEX(products!$A$1:$G$49,MATCH($D457,products!$A$1:$A$49,0),MATCH(orders!L$1,products!$A$1:$G$1,0))</f>
        <v>4.7549999999999999</v>
      </c>
      <c r="M457" s="6">
        <f t="shared" si="21"/>
        <v>9.51</v>
      </c>
      <c r="N457" t="str">
        <f t="shared" si="22"/>
        <v>Liberica</v>
      </c>
      <c r="O457" t="str">
        <f t="shared" si="23"/>
        <v>Light</v>
      </c>
      <c r="P457" t="str">
        <f>_xlfn.XLOOKUP(OrdersTable[[#This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cm="1">
        <f t="array" ref="H458">_xlfn.IFNA(_xlfn.XLOOKUP(C458,customers!A457:$A$1001,customers!G457:$G$1001,,0),"United Kingdom")</f>
        <v>United Kingdom</v>
      </c>
      <c r="I458" t="str">
        <f>INDEX(products!$A$1:$G$49,MATCH($D458,products!$A$1:$A$49,0),MATCH(orders!I$1,products!$A$1:$G$1,0))</f>
        <v>Rob</v>
      </c>
      <c r="J458" t="str">
        <f>INDEX(products!$A$1:$G$49,MATCH($D458,products!$A$1:$A$49,0),MATCH(orders!J$1,products!$A$1:$G$1,0))</f>
        <v>D</v>
      </c>
      <c r="K458" s="5">
        <f>INDEX(products!$A$1:$G$49,MATCH($D458,products!$A$1:$A$49,0),MATCH(orders!K$1,products!$A$1:$G$1,0))</f>
        <v>2.5</v>
      </c>
      <c r="L458" s="6">
        <f>INDEX(products!$A$1:$G$49,MATCH($D458,products!$A$1:$A$49,0),MATCH(orders!L$1,products!$A$1:$G$1,0))</f>
        <v>20.584999999999997</v>
      </c>
      <c r="M458" s="6">
        <f t="shared" si="21"/>
        <v>41.169999999999995</v>
      </c>
      <c r="N458" t="str">
        <f t="shared" si="22"/>
        <v>Robusta</v>
      </c>
      <c r="O458" t="str">
        <f t="shared" si="23"/>
        <v>Dark</v>
      </c>
      <c r="P458" t="str">
        <f>_xlfn.XLOOKUP(OrdersTable[[#This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cm="1">
        <f t="array" ref="H459">_xlfn.IFNA(_xlfn.XLOOKUP(C459,customers!A458:$A$1001,customers!G458:$G$1001,,0),"United Kingdom")</f>
        <v>United States</v>
      </c>
      <c r="I459" t="str">
        <f>INDEX(products!$A$1:$G$49,MATCH($D459,products!$A$1:$A$49,0),MATCH(orders!I$1,products!$A$1:$G$1,0))</f>
        <v>Lib</v>
      </c>
      <c r="J459" t="str">
        <f>INDEX(products!$A$1:$G$49,MATCH($D459,products!$A$1:$A$49,0),MATCH(orders!J$1,products!$A$1:$G$1,0))</f>
        <v>L</v>
      </c>
      <c r="K459" s="5">
        <f>INDEX(products!$A$1:$G$49,MATCH($D459,products!$A$1:$A$49,0),MATCH(orders!K$1,products!$A$1:$G$1,0))</f>
        <v>0.5</v>
      </c>
      <c r="L459" s="6">
        <f>INDEX(products!$A$1:$G$49,MATCH($D459,products!$A$1:$A$49,0),MATCH(orders!L$1,products!$A$1:$G$1,0))</f>
        <v>9.51</v>
      </c>
      <c r="M459" s="6">
        <f t="shared" si="21"/>
        <v>47.55</v>
      </c>
      <c r="N459" t="str">
        <f t="shared" si="22"/>
        <v>Liberica</v>
      </c>
      <c r="O459" t="str">
        <f t="shared" si="23"/>
        <v>Light</v>
      </c>
      <c r="P459" t="str">
        <f>_xlfn.XLOOKUP(OrdersTable[[#This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cm="1">
        <f t="array" ref="H460">_xlfn.IFNA(_xlfn.XLOOKUP(C460,customers!A459:$A$1001,customers!G459:$G$1001,,0),"United Kingdom")</f>
        <v>United States</v>
      </c>
      <c r="I460" t="str">
        <f>INDEX(products!$A$1:$G$49,MATCH($D460,products!$A$1:$A$49,0),MATCH(orders!I$1,products!$A$1:$G$1,0))</f>
        <v>Ara</v>
      </c>
      <c r="J460" t="str">
        <f>INDEX(products!$A$1:$G$49,MATCH($D460,products!$A$1:$A$49,0),MATCH(orders!J$1,products!$A$1:$G$1,0))</f>
        <v>M</v>
      </c>
      <c r="K460" s="5">
        <f>INDEX(products!$A$1:$G$49,MATCH($D460,products!$A$1:$A$49,0),MATCH(orders!K$1,products!$A$1:$G$1,0))</f>
        <v>1</v>
      </c>
      <c r="L460" s="6">
        <f>INDEX(products!$A$1:$G$49,MATCH($D460,products!$A$1:$A$49,0),MATCH(orders!L$1,products!$A$1:$G$1,0))</f>
        <v>11.25</v>
      </c>
      <c r="M460" s="6">
        <f t="shared" si="21"/>
        <v>45</v>
      </c>
      <c r="N460" t="str">
        <f t="shared" si="22"/>
        <v>Arabica</v>
      </c>
      <c r="O460" t="str">
        <f t="shared" si="23"/>
        <v>Medium</v>
      </c>
      <c r="P460" t="str">
        <f>_xlfn.XLOOKUP(OrdersTable[[#This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cm="1">
        <f t="array" ref="G461">IF(_xlfn.XLOOKUP(C461,customers!A460:$A$1001,customers!C460:$C$1001,,0)=0,"",_xlfn.XLOOKUP(C461,customers!A460:$A$1001,customers!C460:$C$1001,,0))</f>
        <v>aelwincr@privacy.gov.au</v>
      </c>
      <c r="H461" s="2" t="str" cm="1">
        <f t="array" ref="H461">_xlfn.IFNA(_xlfn.XLOOKUP(C461,customers!A460:$A$1001,customers!G460:$G$1001,,0),"United Kingdom")</f>
        <v>United States</v>
      </c>
      <c r="I461" t="str">
        <f>INDEX(products!$A$1:$G$49,MATCH($D461,products!$A$1:$A$49,0),MATCH(orders!I$1,products!$A$1:$G$1,0))</f>
        <v>Lib</v>
      </c>
      <c r="J461" t="str">
        <f>INDEX(products!$A$1:$G$49,MATCH($D461,products!$A$1:$A$49,0),MATCH(orders!J$1,products!$A$1:$G$1,0))</f>
        <v>L</v>
      </c>
      <c r="K461" s="5">
        <f>INDEX(products!$A$1:$G$49,MATCH($D461,products!$A$1:$A$49,0),MATCH(orders!K$1,products!$A$1:$G$1,0))</f>
        <v>0.2</v>
      </c>
      <c r="L461" s="6">
        <f>INDEX(products!$A$1:$G$49,MATCH($D461,products!$A$1:$A$49,0),MATCH(orders!L$1,products!$A$1:$G$1,0))</f>
        <v>4.7549999999999999</v>
      </c>
      <c r="M461" s="6">
        <f t="shared" si="21"/>
        <v>23.774999999999999</v>
      </c>
      <c r="N461" t="str">
        <f t="shared" si="22"/>
        <v>Liberica</v>
      </c>
      <c r="O461" t="str">
        <f t="shared" si="23"/>
        <v>Light</v>
      </c>
      <c r="P461" t="str">
        <f>_xlfn.XLOOKUP(OrdersTable[[#This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cm="1">
        <f t="array" ref="H462">_xlfn.IFNA(_xlfn.XLOOKUP(C462,customers!A461:$A$1001,customers!G461:$G$1001,,0),"United Kingdom")</f>
        <v>Ireland</v>
      </c>
      <c r="I462" t="str">
        <f>INDEX(products!$A$1:$G$49,MATCH($D462,products!$A$1:$A$49,0),MATCH(orders!I$1,products!$A$1:$G$1,0))</f>
        <v>Rob</v>
      </c>
      <c r="J462" t="str">
        <f>INDEX(products!$A$1:$G$49,MATCH($D462,products!$A$1:$A$49,0),MATCH(orders!J$1,products!$A$1:$G$1,0))</f>
        <v>D</v>
      </c>
      <c r="K462" s="5">
        <f>INDEX(products!$A$1:$G$49,MATCH($D462,products!$A$1:$A$49,0),MATCH(orders!K$1,products!$A$1:$G$1,0))</f>
        <v>0.5</v>
      </c>
      <c r="L462" s="6">
        <f>INDEX(products!$A$1:$G$49,MATCH($D462,products!$A$1:$A$49,0),MATCH(orders!L$1,products!$A$1:$G$1,0))</f>
        <v>5.3699999999999992</v>
      </c>
      <c r="M462" s="6">
        <f t="shared" si="21"/>
        <v>16.11</v>
      </c>
      <c r="N462" t="str">
        <f t="shared" si="22"/>
        <v>Robusta</v>
      </c>
      <c r="O462" t="str">
        <f t="shared" si="23"/>
        <v>Dark</v>
      </c>
      <c r="P462" t="str">
        <f>_xlfn.XLOOKUP(OrdersTable[[#This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cm="1">
        <f t="array" ref="H463">_xlfn.IFNA(_xlfn.XLOOKUP(C463,customers!A462:$A$1001,customers!G462:$G$1001,,0),"United Kingdom")</f>
        <v>United Kingdom</v>
      </c>
      <c r="I463" t="str">
        <f>INDEX(products!$A$1:$G$49,MATCH($D463,products!$A$1:$A$49,0),MATCH(orders!I$1,products!$A$1:$G$1,0))</f>
        <v>Rob</v>
      </c>
      <c r="J463" t="str">
        <f>INDEX(products!$A$1:$G$49,MATCH($D463,products!$A$1:$A$49,0),MATCH(orders!J$1,products!$A$1:$G$1,0))</f>
        <v>D</v>
      </c>
      <c r="K463" s="5">
        <f>INDEX(products!$A$1:$G$49,MATCH($D463,products!$A$1:$A$49,0),MATCH(orders!K$1,products!$A$1:$G$1,0))</f>
        <v>0.2</v>
      </c>
      <c r="L463" s="6">
        <f>INDEX(products!$A$1:$G$49,MATCH($D463,products!$A$1:$A$49,0),MATCH(orders!L$1,products!$A$1:$G$1,0))</f>
        <v>2.6849999999999996</v>
      </c>
      <c r="M463" s="6">
        <f t="shared" si="21"/>
        <v>10.739999999999998</v>
      </c>
      <c r="N463" t="str">
        <f t="shared" si="22"/>
        <v>Robusta</v>
      </c>
      <c r="O463" t="str">
        <f t="shared" si="23"/>
        <v>Dark</v>
      </c>
      <c r="P463" t="str">
        <f>_xlfn.XLOOKUP(OrdersTable[[#This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cm="1">
        <f t="array" ref="G464">IF(_xlfn.XLOOKUP(C464,customers!A463:$A$1001,customers!C463:$C$1001,,0)=0,"",_xlfn.XLOOKUP(C464,customers!A463:$A$1001,customers!C463:$C$1001,,0))</f>
        <v>bdailecu@vistaprint.com</v>
      </c>
      <c r="H464" s="2" t="str" cm="1">
        <f t="array" ref="H464">_xlfn.IFNA(_xlfn.XLOOKUP(C464,customers!A463:$A$1001,customers!G463:$G$1001,,0),"United Kingdom")</f>
        <v>United States</v>
      </c>
      <c r="I464" t="str">
        <f>INDEX(products!$A$1:$G$49,MATCH($D464,products!$A$1:$A$49,0),MATCH(orders!I$1,products!$A$1:$G$1,0))</f>
        <v>Ara</v>
      </c>
      <c r="J464" t="str">
        <f>INDEX(products!$A$1:$G$49,MATCH($D464,products!$A$1:$A$49,0),MATCH(orders!J$1,products!$A$1:$G$1,0))</f>
        <v>D</v>
      </c>
      <c r="K464" s="5">
        <f>INDEX(products!$A$1:$G$49,MATCH($D464,products!$A$1:$A$49,0),MATCH(orders!K$1,products!$A$1:$G$1,0))</f>
        <v>1</v>
      </c>
      <c r="L464" s="6">
        <f>INDEX(products!$A$1:$G$49,MATCH($D464,products!$A$1:$A$49,0),MATCH(orders!L$1,products!$A$1:$G$1,0))</f>
        <v>9.9499999999999993</v>
      </c>
      <c r="M464" s="6">
        <f t="shared" si="21"/>
        <v>49.75</v>
      </c>
      <c r="N464" t="str">
        <f t="shared" si="22"/>
        <v>Arabica</v>
      </c>
      <c r="O464" t="str">
        <f t="shared" si="23"/>
        <v>Dark</v>
      </c>
      <c r="P464" t="str">
        <f>_xlfn.XLOOKUP(OrdersTable[[#This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cm="1">
        <f t="array" ref="H465">_xlfn.IFNA(_xlfn.XLOOKUP(C465,customers!A464:$A$1001,customers!G464:$G$1001,,0),"United Kingdom")</f>
        <v>Ireland</v>
      </c>
      <c r="I465" t="str">
        <f>INDEX(products!$A$1:$G$49,MATCH($D465,products!$A$1:$A$49,0),MATCH(orders!I$1,products!$A$1:$G$1,0))</f>
        <v>Exc</v>
      </c>
      <c r="J465" t="str">
        <f>INDEX(products!$A$1:$G$49,MATCH($D465,products!$A$1:$A$49,0),MATCH(orders!J$1,products!$A$1:$G$1,0))</f>
        <v>M</v>
      </c>
      <c r="K465" s="5">
        <f>INDEX(products!$A$1:$G$49,MATCH($D465,products!$A$1:$A$49,0),MATCH(orders!K$1,products!$A$1:$G$1,0))</f>
        <v>1</v>
      </c>
      <c r="L465" s="6">
        <f>INDEX(products!$A$1:$G$49,MATCH($D465,products!$A$1:$A$49,0),MATCH(orders!L$1,products!$A$1:$G$1,0))</f>
        <v>13.75</v>
      </c>
      <c r="M465" s="6">
        <f t="shared" si="21"/>
        <v>27.5</v>
      </c>
      <c r="N465" t="str">
        <f t="shared" si="22"/>
        <v>Excelsa</v>
      </c>
      <c r="O465" t="str">
        <f t="shared" si="23"/>
        <v>Medium</v>
      </c>
      <c r="P465" t="str">
        <f>_xlfn.XLOOKUP(OrdersTable[[#This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cm="1">
        <f t="array" ref="H466">_xlfn.IFNA(_xlfn.XLOOKUP(C466,customers!A465:$A$1001,customers!G465:$G$1001,,0),"United Kingdom")</f>
        <v>United Kingdom</v>
      </c>
      <c r="I466" t="str">
        <f>INDEX(products!$A$1:$G$49,MATCH($D466,products!$A$1:$A$49,0),MATCH(orders!I$1,products!$A$1:$G$1,0))</f>
        <v>Lib</v>
      </c>
      <c r="J466" t="str">
        <f>INDEX(products!$A$1:$G$49,MATCH($D466,products!$A$1:$A$49,0),MATCH(orders!J$1,products!$A$1:$G$1,0))</f>
        <v>D</v>
      </c>
      <c r="K466" s="5">
        <f>INDEX(products!$A$1:$G$49,MATCH($D466,products!$A$1:$A$49,0),MATCH(orders!K$1,products!$A$1:$G$1,0))</f>
        <v>2.5</v>
      </c>
      <c r="L466" s="6">
        <f>INDEX(products!$A$1:$G$49,MATCH($D466,products!$A$1:$A$49,0),MATCH(orders!L$1,products!$A$1:$G$1,0))</f>
        <v>29.784999999999997</v>
      </c>
      <c r="M466" s="6">
        <f t="shared" si="21"/>
        <v>119.13999999999999</v>
      </c>
      <c r="N466" t="str">
        <f t="shared" si="22"/>
        <v>Liberica</v>
      </c>
      <c r="O466" t="str">
        <f t="shared" si="23"/>
        <v>Dark</v>
      </c>
      <c r="P466" t="str">
        <f>_xlfn.XLOOKUP(OrdersTable[[#This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cm="1">
        <f t="array" ref="G467">IF(_xlfn.XLOOKUP(C467,customers!A466:$A$1001,customers!C466:$C$1001,,0)=0,"",_xlfn.XLOOKUP(C467,customers!A466:$A$1001,customers!C466:$C$1001,,0))</f>
        <v>ddrinkallcx@psu.edu</v>
      </c>
      <c r="H467" s="2" t="str" cm="1">
        <f t="array" ref="H467">_xlfn.IFNA(_xlfn.XLOOKUP(C467,customers!A466:$A$1001,customers!G466:$G$1001,,0),"United Kingdom")</f>
        <v>United States</v>
      </c>
      <c r="I467" t="str">
        <f>INDEX(products!$A$1:$G$49,MATCH($D467,products!$A$1:$A$49,0),MATCH(orders!I$1,products!$A$1:$G$1,0))</f>
        <v>Rob</v>
      </c>
      <c r="J467" t="str">
        <f>INDEX(products!$A$1:$G$49,MATCH($D467,products!$A$1:$A$49,0),MATCH(orders!J$1,products!$A$1:$G$1,0))</f>
        <v>D</v>
      </c>
      <c r="K467" s="5">
        <f>INDEX(products!$A$1:$G$49,MATCH($D467,products!$A$1:$A$49,0),MATCH(orders!K$1,products!$A$1:$G$1,0))</f>
        <v>2.5</v>
      </c>
      <c r="L467" s="6">
        <f>INDEX(products!$A$1:$G$49,MATCH($D467,products!$A$1:$A$49,0),MATCH(orders!L$1,products!$A$1:$G$1,0))</f>
        <v>20.584999999999997</v>
      </c>
      <c r="M467" s="6">
        <f t="shared" si="21"/>
        <v>20.584999999999997</v>
      </c>
      <c r="N467" t="str">
        <f t="shared" si="22"/>
        <v>Robusta</v>
      </c>
      <c r="O467" t="str">
        <f t="shared" si="23"/>
        <v>Dark</v>
      </c>
      <c r="P467" t="str">
        <f>_xlfn.XLOOKUP(OrdersTable[[#This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cm="1">
        <f t="array" ref="H468">_xlfn.IFNA(_xlfn.XLOOKUP(C468,customers!A467:$A$1001,customers!G467:$G$1001,,0),"United Kingdom")</f>
        <v>United States</v>
      </c>
      <c r="I468" t="str">
        <f>INDEX(products!$A$1:$G$49,MATCH($D468,products!$A$1:$A$49,0),MATCH(orders!I$1,products!$A$1:$G$1,0))</f>
        <v>Ara</v>
      </c>
      <c r="J468" t="str">
        <f>INDEX(products!$A$1:$G$49,MATCH($D468,products!$A$1:$A$49,0),MATCH(orders!J$1,products!$A$1:$G$1,0))</f>
        <v>D</v>
      </c>
      <c r="K468" s="5">
        <f>INDEX(products!$A$1:$G$49,MATCH($D468,products!$A$1:$A$49,0),MATCH(orders!K$1,products!$A$1:$G$1,0))</f>
        <v>0.2</v>
      </c>
      <c r="L468" s="6">
        <f>INDEX(products!$A$1:$G$49,MATCH($D468,products!$A$1:$A$49,0),MATCH(orders!L$1,products!$A$1:$G$1,0))</f>
        <v>2.9849999999999999</v>
      </c>
      <c r="M468" s="6">
        <f t="shared" si="21"/>
        <v>8.9550000000000001</v>
      </c>
      <c r="N468" t="str">
        <f t="shared" si="22"/>
        <v>Arabica</v>
      </c>
      <c r="O468" t="str">
        <f t="shared" si="23"/>
        <v>Dark</v>
      </c>
      <c r="P468" t="str">
        <f>_xlfn.XLOOKUP(OrdersTable[[#This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cm="1">
        <f t="array" ref="H469">_xlfn.IFNA(_xlfn.XLOOKUP(C469,customers!A468:$A$1001,customers!G468:$G$1001,,0),"United Kingdom")</f>
        <v>United States</v>
      </c>
      <c r="I469" t="str">
        <f>INDEX(products!$A$1:$G$49,MATCH($D469,products!$A$1:$A$49,0),MATCH(orders!I$1,products!$A$1:$G$1,0))</f>
        <v>Ara</v>
      </c>
      <c r="J469" t="str">
        <f>INDEX(products!$A$1:$G$49,MATCH($D469,products!$A$1:$A$49,0),MATCH(orders!J$1,products!$A$1:$G$1,0))</f>
        <v>D</v>
      </c>
      <c r="K469" s="5">
        <f>INDEX(products!$A$1:$G$49,MATCH($D469,products!$A$1:$A$49,0),MATCH(orders!K$1,products!$A$1:$G$1,0))</f>
        <v>0.5</v>
      </c>
      <c r="L469" s="6">
        <f>INDEX(products!$A$1:$G$49,MATCH($D469,products!$A$1:$A$49,0),MATCH(orders!L$1,products!$A$1:$G$1,0))</f>
        <v>5.97</v>
      </c>
      <c r="M469" s="6">
        <f t="shared" si="21"/>
        <v>5.97</v>
      </c>
      <c r="N469" t="str">
        <f t="shared" si="22"/>
        <v>Arabica</v>
      </c>
      <c r="O469" t="str">
        <f t="shared" si="23"/>
        <v>Dark</v>
      </c>
      <c r="P469" t="str">
        <f>_xlfn.XLOOKUP(OrdersTable[[#This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cm="1">
        <f t="array" ref="H470">_xlfn.IFNA(_xlfn.XLOOKUP(C470,customers!A469:$A$1001,customers!G469:$G$1001,,0),"United Kingdom")</f>
        <v>United States</v>
      </c>
      <c r="I470" t="str">
        <f>INDEX(products!$A$1:$G$49,MATCH($D470,products!$A$1:$A$49,0),MATCH(orders!I$1,products!$A$1:$G$1,0))</f>
        <v>Exc</v>
      </c>
      <c r="J470" t="str">
        <f>INDEX(products!$A$1:$G$49,MATCH($D470,products!$A$1:$A$49,0),MATCH(orders!J$1,products!$A$1:$G$1,0))</f>
        <v>M</v>
      </c>
      <c r="K470" s="5">
        <f>INDEX(products!$A$1:$G$49,MATCH($D470,products!$A$1:$A$49,0),MATCH(orders!K$1,products!$A$1:$G$1,0))</f>
        <v>1</v>
      </c>
      <c r="L470" s="6">
        <f>INDEX(products!$A$1:$G$49,MATCH($D470,products!$A$1:$A$49,0),MATCH(orders!L$1,products!$A$1:$G$1,0))</f>
        <v>13.75</v>
      </c>
      <c r="M470" s="6">
        <f t="shared" si="21"/>
        <v>41.25</v>
      </c>
      <c r="N470" t="str">
        <f t="shared" si="22"/>
        <v>Excelsa</v>
      </c>
      <c r="O470" t="str">
        <f t="shared" si="23"/>
        <v>Medium</v>
      </c>
      <c r="P470" t="str">
        <f>_xlfn.XLOOKUP(OrdersTable[[#This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cm="1">
        <f t="array" ref="G471">IF(_xlfn.XLOOKUP(C471,customers!A470:$A$1001,customers!C470:$C$1001,,0)=0,"",_xlfn.XLOOKUP(C471,customers!A470:$A$1001,customers!C470:$C$1001,,0))</f>
        <v>abrashda@plala.or.jp</v>
      </c>
      <c r="H471" s="2" t="str" cm="1">
        <f t="array" ref="H471">_xlfn.IFNA(_xlfn.XLOOKUP(C471,customers!A470:$A$1001,customers!G470:$G$1001,,0),"United Kingdom")</f>
        <v>United States</v>
      </c>
      <c r="I471" t="str">
        <f>INDEX(products!$A$1:$G$49,MATCH($D471,products!$A$1:$A$49,0),MATCH(orders!I$1,products!$A$1:$G$1,0))</f>
        <v>Exc</v>
      </c>
      <c r="J471" t="str">
        <f>INDEX(products!$A$1:$G$49,MATCH($D471,products!$A$1:$A$49,0),MATCH(orders!J$1,products!$A$1:$G$1,0))</f>
        <v>L</v>
      </c>
      <c r="K471" s="5">
        <f>INDEX(products!$A$1:$G$49,MATCH($D471,products!$A$1:$A$49,0),MATCH(orders!K$1,products!$A$1:$G$1,0))</f>
        <v>0.2</v>
      </c>
      <c r="L471" s="6">
        <f>INDEX(products!$A$1:$G$49,MATCH($D471,products!$A$1:$A$49,0),MATCH(orders!L$1,products!$A$1:$G$1,0))</f>
        <v>4.4550000000000001</v>
      </c>
      <c r="M471" s="6">
        <f t="shared" si="21"/>
        <v>22.274999999999999</v>
      </c>
      <c r="N471" t="str">
        <f t="shared" si="22"/>
        <v>Excelsa</v>
      </c>
      <c r="O471" t="str">
        <f t="shared" si="23"/>
        <v>Light</v>
      </c>
      <c r="P471" t="str">
        <f>_xlfn.XLOOKUP(OrdersTable[[#This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cm="1">
        <f t="array" ref="H472">_xlfn.IFNA(_xlfn.XLOOKUP(C472,customers!A471:$A$1001,customers!G471:$G$1001,,0),"United Kingdom")</f>
        <v>United States</v>
      </c>
      <c r="I472" t="str">
        <f>INDEX(products!$A$1:$G$49,MATCH($D472,products!$A$1:$A$49,0),MATCH(orders!I$1,products!$A$1:$G$1,0))</f>
        <v>Ara</v>
      </c>
      <c r="J472" t="str">
        <f>INDEX(products!$A$1:$G$49,MATCH($D472,products!$A$1:$A$49,0),MATCH(orders!J$1,products!$A$1:$G$1,0))</f>
        <v>M</v>
      </c>
      <c r="K472" s="5">
        <f>INDEX(products!$A$1:$G$49,MATCH($D472,products!$A$1:$A$49,0),MATCH(orders!K$1,products!$A$1:$G$1,0))</f>
        <v>0.5</v>
      </c>
      <c r="L472" s="6">
        <f>INDEX(products!$A$1:$G$49,MATCH($D472,products!$A$1:$A$49,0),MATCH(orders!L$1,products!$A$1:$G$1,0))</f>
        <v>6.75</v>
      </c>
      <c r="M472" s="6">
        <f t="shared" si="21"/>
        <v>6.75</v>
      </c>
      <c r="N472" t="str">
        <f t="shared" si="22"/>
        <v>Arabica</v>
      </c>
      <c r="O472" t="str">
        <f t="shared" si="23"/>
        <v>Medium</v>
      </c>
      <c r="P472" t="str">
        <f>_xlfn.XLOOKUP(OrdersTable[[#This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cm="1">
        <f t="array" ref="G473">IF(_xlfn.XLOOKUP(C473,customers!A472:$A$1001,customers!C472:$C$1001,,0)=0,"",_xlfn.XLOOKUP(C473,customers!A472:$A$1001,customers!C472:$C$1001,,0))</f>
        <v/>
      </c>
      <c r="H473" s="2" t="str" cm="1">
        <f t="array" ref="H473">_xlfn.IFNA(_xlfn.XLOOKUP(C473,customers!A472:$A$1001,customers!G472:$G$1001,,0),"United Kingdom")</f>
        <v>United States</v>
      </c>
      <c r="I473" t="str">
        <f>INDEX(products!$A$1:$G$49,MATCH($D473,products!$A$1:$A$49,0),MATCH(orders!I$1,products!$A$1:$G$1,0))</f>
        <v>Lib</v>
      </c>
      <c r="J473" t="str">
        <f>INDEX(products!$A$1:$G$49,MATCH($D473,products!$A$1:$A$49,0),MATCH(orders!J$1,products!$A$1:$G$1,0))</f>
        <v>M</v>
      </c>
      <c r="K473" s="5">
        <f>INDEX(products!$A$1:$G$49,MATCH($D473,products!$A$1:$A$49,0),MATCH(orders!K$1,products!$A$1:$G$1,0))</f>
        <v>2.5</v>
      </c>
      <c r="L473" s="6">
        <f>INDEX(products!$A$1:$G$49,MATCH($D473,products!$A$1:$A$49,0),MATCH(orders!L$1,products!$A$1:$G$1,0))</f>
        <v>33.464999999999996</v>
      </c>
      <c r="M473" s="6">
        <f t="shared" si="21"/>
        <v>133.85999999999999</v>
      </c>
      <c r="N473" t="str">
        <f t="shared" si="22"/>
        <v>Liberica</v>
      </c>
      <c r="O473" t="str">
        <f t="shared" si="23"/>
        <v>Medium</v>
      </c>
      <c r="P473" t="str">
        <f>_xlfn.XLOOKUP(OrdersTable[[#This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cm="1">
        <f t="array" ref="H474">_xlfn.IFNA(_xlfn.XLOOKUP(C474,customers!A473:$A$1001,customers!G473:$G$1001,,0),"United Kingdom")</f>
        <v>United States</v>
      </c>
      <c r="I474" t="str">
        <f>INDEX(products!$A$1:$G$49,MATCH($D474,products!$A$1:$A$49,0),MATCH(orders!I$1,products!$A$1:$G$1,0))</f>
        <v>Ara</v>
      </c>
      <c r="J474" t="str">
        <f>INDEX(products!$A$1:$G$49,MATCH($D474,products!$A$1:$A$49,0),MATCH(orders!J$1,products!$A$1:$G$1,0))</f>
        <v>D</v>
      </c>
      <c r="K474" s="5">
        <f>INDEX(products!$A$1:$G$49,MATCH($D474,products!$A$1:$A$49,0),MATCH(orders!K$1,products!$A$1:$G$1,0))</f>
        <v>0.2</v>
      </c>
      <c r="L474" s="6">
        <f>INDEX(products!$A$1:$G$49,MATCH($D474,products!$A$1:$A$49,0),MATCH(orders!L$1,products!$A$1:$G$1,0))</f>
        <v>2.9849999999999999</v>
      </c>
      <c r="M474" s="6">
        <f t="shared" si="21"/>
        <v>5.97</v>
      </c>
      <c r="N474" t="str">
        <f t="shared" si="22"/>
        <v>Arabica</v>
      </c>
      <c r="O474" t="str">
        <f t="shared" si="23"/>
        <v>Dark</v>
      </c>
      <c r="P474" t="str">
        <f>_xlfn.XLOOKUP(OrdersTable[[#This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cm="1">
        <f t="array" ref="G475">IF(_xlfn.XLOOKUP(C475,customers!A474:$A$1001,customers!C474:$C$1001,,0)=0,"",_xlfn.XLOOKUP(C475,customers!A474:$A$1001,customers!C474:$C$1001,,0))</f>
        <v>hzeald5@google.de</v>
      </c>
      <c r="H475" s="2" t="str" cm="1">
        <f t="array" ref="H475">_xlfn.IFNA(_xlfn.XLOOKUP(C475,customers!A474:$A$1001,customers!G474:$G$1001,,0),"United Kingdom")</f>
        <v>United States</v>
      </c>
      <c r="I475" t="str">
        <f>INDEX(products!$A$1:$G$49,MATCH($D475,products!$A$1:$A$49,0),MATCH(orders!I$1,products!$A$1:$G$1,0))</f>
        <v>Ara</v>
      </c>
      <c r="J475" t="str">
        <f>INDEX(products!$A$1:$G$49,MATCH($D475,products!$A$1:$A$49,0),MATCH(orders!J$1,products!$A$1:$G$1,0))</f>
        <v>L</v>
      </c>
      <c r="K475" s="5">
        <f>INDEX(products!$A$1:$G$49,MATCH($D475,products!$A$1:$A$49,0),MATCH(orders!K$1,products!$A$1:$G$1,0))</f>
        <v>1</v>
      </c>
      <c r="L475" s="6">
        <f>INDEX(products!$A$1:$G$49,MATCH($D475,products!$A$1:$A$49,0),MATCH(orders!L$1,products!$A$1:$G$1,0))</f>
        <v>12.95</v>
      </c>
      <c r="M475" s="6">
        <f t="shared" si="21"/>
        <v>25.9</v>
      </c>
      <c r="N475" t="str">
        <f t="shared" si="22"/>
        <v>Arabica</v>
      </c>
      <c r="O475" t="str">
        <f t="shared" si="23"/>
        <v>Light</v>
      </c>
      <c r="P475" t="str">
        <f>_xlfn.XLOOKUP(OrdersTable[[#This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cm="1">
        <f t="array" ref="H476">_xlfn.IFNA(_xlfn.XLOOKUP(C476,customers!A475:$A$1001,customers!G475:$G$1001,,0),"United Kingdom")</f>
        <v>Ireland</v>
      </c>
      <c r="I476" t="str">
        <f>INDEX(products!$A$1:$G$49,MATCH($D476,products!$A$1:$A$49,0),MATCH(orders!I$1,products!$A$1:$G$1,0))</f>
        <v>Exc</v>
      </c>
      <c r="J476" t="str">
        <f>INDEX(products!$A$1:$G$49,MATCH($D476,products!$A$1:$A$49,0),MATCH(orders!J$1,products!$A$1:$G$1,0))</f>
        <v>M</v>
      </c>
      <c r="K476" s="5">
        <f>INDEX(products!$A$1:$G$49,MATCH($D476,products!$A$1:$A$49,0),MATCH(orders!K$1,products!$A$1:$G$1,0))</f>
        <v>2.5</v>
      </c>
      <c r="L476" s="6">
        <f>INDEX(products!$A$1:$G$49,MATCH($D476,products!$A$1:$A$49,0),MATCH(orders!L$1,products!$A$1:$G$1,0))</f>
        <v>31.624999999999996</v>
      </c>
      <c r="M476" s="6">
        <f t="shared" si="21"/>
        <v>31.624999999999996</v>
      </c>
      <c r="N476" t="str">
        <f t="shared" si="22"/>
        <v>Excelsa</v>
      </c>
      <c r="O476" t="str">
        <f t="shared" si="23"/>
        <v>Medium</v>
      </c>
      <c r="P476" t="str">
        <f>_xlfn.XLOOKUP(OrdersTable[[#This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cm="1">
        <f t="array" ref="H477">_xlfn.IFNA(_xlfn.XLOOKUP(C477,customers!A476:$A$1001,customers!G476:$G$1001,,0),"United Kingdom")</f>
        <v>United States</v>
      </c>
      <c r="I477" t="str">
        <f>INDEX(products!$A$1:$G$49,MATCH($D477,products!$A$1:$A$49,0),MATCH(orders!I$1,products!$A$1:$G$1,0))</f>
        <v>Lib</v>
      </c>
      <c r="J477" t="str">
        <f>INDEX(products!$A$1:$G$49,MATCH($D477,products!$A$1:$A$49,0),MATCH(orders!J$1,products!$A$1:$G$1,0))</f>
        <v>M</v>
      </c>
      <c r="K477" s="5">
        <f>INDEX(products!$A$1:$G$49,MATCH($D477,products!$A$1:$A$49,0),MATCH(orders!K$1,products!$A$1:$G$1,0))</f>
        <v>0.2</v>
      </c>
      <c r="L477" s="6">
        <f>INDEX(products!$A$1:$G$49,MATCH($D477,products!$A$1:$A$49,0),MATCH(orders!L$1,products!$A$1:$G$1,0))</f>
        <v>4.3650000000000002</v>
      </c>
      <c r="M477" s="6">
        <f t="shared" si="21"/>
        <v>8.73</v>
      </c>
      <c r="N477" t="str">
        <f t="shared" si="22"/>
        <v>Liberica</v>
      </c>
      <c r="O477" t="str">
        <f t="shared" si="23"/>
        <v>Medium</v>
      </c>
      <c r="P477" t="str">
        <f>_xlfn.XLOOKUP(OrdersTable[[#This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cm="1">
        <f t="array" ref="H478">_xlfn.IFNA(_xlfn.XLOOKUP(C478,customers!A477:$A$1001,customers!G477:$G$1001,,0),"United Kingdom")</f>
        <v>United States</v>
      </c>
      <c r="I478" t="str">
        <f>INDEX(products!$A$1:$G$49,MATCH($D478,products!$A$1:$A$49,0),MATCH(orders!I$1,products!$A$1:$G$1,0))</f>
        <v>Exc</v>
      </c>
      <c r="J478" t="str">
        <f>INDEX(products!$A$1:$G$49,MATCH($D478,products!$A$1:$A$49,0),MATCH(orders!J$1,products!$A$1:$G$1,0))</f>
        <v>L</v>
      </c>
      <c r="K478" s="5">
        <f>INDEX(products!$A$1:$G$49,MATCH($D478,products!$A$1:$A$49,0),MATCH(orders!K$1,products!$A$1:$G$1,0))</f>
        <v>0.2</v>
      </c>
      <c r="L478" s="6">
        <f>INDEX(products!$A$1:$G$49,MATCH($D478,products!$A$1:$A$49,0),MATCH(orders!L$1,products!$A$1:$G$1,0))</f>
        <v>4.4550000000000001</v>
      </c>
      <c r="M478" s="6">
        <f t="shared" si="21"/>
        <v>26.73</v>
      </c>
      <c r="N478" t="str">
        <f t="shared" si="22"/>
        <v>Excelsa</v>
      </c>
      <c r="O478" t="str">
        <f t="shared" si="23"/>
        <v>Light</v>
      </c>
      <c r="P478" t="str">
        <f>_xlfn.XLOOKUP(OrdersTable[[#This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cm="1">
        <f t="array" ref="H479">_xlfn.IFNA(_xlfn.XLOOKUP(C479,customers!A478:$A$1001,customers!G478:$G$1001,,0),"United Kingdom")</f>
        <v>United States</v>
      </c>
      <c r="I479" t="str">
        <f>INDEX(products!$A$1:$G$49,MATCH($D479,products!$A$1:$A$49,0),MATCH(orders!I$1,products!$A$1:$G$1,0))</f>
        <v>Lib</v>
      </c>
      <c r="J479" t="str">
        <f>INDEX(products!$A$1:$G$49,MATCH($D479,products!$A$1:$A$49,0),MATCH(orders!J$1,products!$A$1:$G$1,0))</f>
        <v>M</v>
      </c>
      <c r="K479" s="5">
        <f>INDEX(products!$A$1:$G$49,MATCH($D479,products!$A$1:$A$49,0),MATCH(orders!K$1,products!$A$1:$G$1,0))</f>
        <v>0.2</v>
      </c>
      <c r="L479" s="6">
        <f>INDEX(products!$A$1:$G$49,MATCH($D479,products!$A$1:$A$49,0),MATCH(orders!L$1,products!$A$1:$G$1,0))</f>
        <v>4.3650000000000002</v>
      </c>
      <c r="M479" s="6">
        <f t="shared" si="21"/>
        <v>26.19</v>
      </c>
      <c r="N479" t="str">
        <f t="shared" si="22"/>
        <v>Liberica</v>
      </c>
      <c r="O479" t="str">
        <f t="shared" si="23"/>
        <v>Medium</v>
      </c>
      <c r="P479" t="str">
        <f>_xlfn.XLOOKUP(OrdersTable[[#This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cm="1">
        <f t="array" ref="G480">IF(_xlfn.XLOOKUP(C480,customers!A479:$A$1001,customers!C479:$C$1001,,0)=0,"",_xlfn.XLOOKUP(C480,customers!A479:$A$1001,customers!C479:$C$1001,,0))</f>
        <v>abrashda@plala.or.jp</v>
      </c>
      <c r="H480" s="2" t="str" cm="1">
        <f t="array" ref="H480">_xlfn.IFNA(_xlfn.XLOOKUP(C480,customers!A479:$A$1001,customers!G479:$G$1001,,0),"United Kingdom")</f>
        <v>United States</v>
      </c>
      <c r="I480" t="str">
        <f>INDEX(products!$A$1:$G$49,MATCH($D480,products!$A$1:$A$49,0),MATCH(orders!I$1,products!$A$1:$G$1,0))</f>
        <v>Rob</v>
      </c>
      <c r="J480" t="str">
        <f>INDEX(products!$A$1:$G$49,MATCH($D480,products!$A$1:$A$49,0),MATCH(orders!J$1,products!$A$1:$G$1,0))</f>
        <v>D</v>
      </c>
      <c r="K480" s="5">
        <f>INDEX(products!$A$1:$G$49,MATCH($D480,products!$A$1:$A$49,0),MATCH(orders!K$1,products!$A$1:$G$1,0))</f>
        <v>1</v>
      </c>
      <c r="L480" s="6">
        <f>INDEX(products!$A$1:$G$49,MATCH($D480,products!$A$1:$A$49,0),MATCH(orders!L$1,products!$A$1:$G$1,0))</f>
        <v>8.9499999999999993</v>
      </c>
      <c r="M480" s="6">
        <f t="shared" si="21"/>
        <v>53.699999999999996</v>
      </c>
      <c r="N480" t="str">
        <f t="shared" si="22"/>
        <v>Robusta</v>
      </c>
      <c r="O480" t="str">
        <f t="shared" si="23"/>
        <v>Dark</v>
      </c>
      <c r="P480" t="str">
        <f>_xlfn.XLOOKUP(OrdersTable[[#This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cm="1">
        <f t="array" ref="G481">IF(_xlfn.XLOOKUP(C481,customers!A480:$A$1001,customers!C480:$C$1001,,0)=0,"",_xlfn.XLOOKUP(C481,customers!A480:$A$1001,customers!C480:$C$1001,,0))</f>
        <v>abrashda@plala.or.jp</v>
      </c>
      <c r="H481" s="2" t="str" cm="1">
        <f t="array" ref="H481">_xlfn.IFNA(_xlfn.XLOOKUP(C481,customers!A480:$A$1001,customers!G480:$G$1001,,0),"United Kingdom")</f>
        <v>United States</v>
      </c>
      <c r="I481" t="str">
        <f>INDEX(products!$A$1:$G$49,MATCH($D481,products!$A$1:$A$49,0),MATCH(orders!I$1,products!$A$1:$G$1,0))</f>
        <v>Exc</v>
      </c>
      <c r="J481" t="str">
        <f>INDEX(products!$A$1:$G$49,MATCH($D481,products!$A$1:$A$49,0),MATCH(orders!J$1,products!$A$1:$G$1,0))</f>
        <v>M</v>
      </c>
      <c r="K481" s="5">
        <f>INDEX(products!$A$1:$G$49,MATCH($D481,products!$A$1:$A$49,0),MATCH(orders!K$1,products!$A$1:$G$1,0))</f>
        <v>2.5</v>
      </c>
      <c r="L481" s="6">
        <f>INDEX(products!$A$1:$G$49,MATCH($D481,products!$A$1:$A$49,0),MATCH(orders!L$1,products!$A$1:$G$1,0))</f>
        <v>31.624999999999996</v>
      </c>
      <c r="M481" s="6">
        <f t="shared" si="21"/>
        <v>126.49999999999999</v>
      </c>
      <c r="N481" t="str">
        <f t="shared" si="22"/>
        <v>Excelsa</v>
      </c>
      <c r="O481" t="str">
        <f t="shared" si="23"/>
        <v>Medium</v>
      </c>
      <c r="P481" t="str">
        <f>_xlfn.XLOOKUP(OrdersTable[[#This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e" cm="1">
        <f t="array" ref="G482">IF(_xlfn.XLOOKUP(C482,customers!A481:$A$1001,customers!C481:$C$1001,,0)=0,"",_xlfn.XLOOKUP(C482,customers!A481:$A$1001,customers!C481:$C$1001,,0))</f>
        <v>#N/A</v>
      </c>
      <c r="H482" s="2" t="str" cm="1">
        <f t="array" ref="H482">_xlfn.IFNA(_xlfn.XLOOKUP(C482,customers!A481:$A$1001,customers!G481:$G$1001,,0),"United Kingdom")</f>
        <v>United Kingdom</v>
      </c>
      <c r="I482" t="str">
        <f>INDEX(products!$A$1:$G$49,MATCH($D482,products!$A$1:$A$49,0),MATCH(orders!I$1,products!$A$1:$G$1,0))</f>
        <v>Exc</v>
      </c>
      <c r="J482" t="str">
        <f>INDEX(products!$A$1:$G$49,MATCH($D482,products!$A$1:$A$49,0),MATCH(orders!J$1,products!$A$1:$G$1,0))</f>
        <v>M</v>
      </c>
      <c r="K482" s="5">
        <f>INDEX(products!$A$1:$G$49,MATCH($D482,products!$A$1:$A$49,0),MATCH(orders!K$1,products!$A$1:$G$1,0))</f>
        <v>0.2</v>
      </c>
      <c r="L482" s="6">
        <f>INDEX(products!$A$1:$G$49,MATCH($D482,products!$A$1:$A$49,0),MATCH(orders!L$1,products!$A$1:$G$1,0))</f>
        <v>4.125</v>
      </c>
      <c r="M482" s="6">
        <f t="shared" si="21"/>
        <v>4.125</v>
      </c>
      <c r="N482" t="str">
        <f t="shared" si="22"/>
        <v>Excelsa</v>
      </c>
      <c r="O482" t="str">
        <f t="shared" si="23"/>
        <v>Medium</v>
      </c>
      <c r="P482" t="str">
        <f>_xlfn.XLOOKUP(OrdersTable[[#This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cm="1">
        <f t="array" ref="G483">IF(_xlfn.XLOOKUP(C483,customers!A482:$A$1001,customers!C482:$C$1001,,0)=0,"",_xlfn.XLOOKUP(C483,customers!A482:$A$1001,customers!C482:$C$1001,,0))</f>
        <v>nizhakovdd@aol.com</v>
      </c>
      <c r="H483" s="2" t="str" cm="1">
        <f t="array" ref="H483">_xlfn.IFNA(_xlfn.XLOOKUP(C483,customers!A482:$A$1001,customers!G482:$G$1001,,0),"United Kingdom")</f>
        <v>United Kingdom</v>
      </c>
      <c r="I483" t="str">
        <f>INDEX(products!$A$1:$G$49,MATCH($D483,products!$A$1:$A$49,0),MATCH(orders!I$1,products!$A$1:$G$1,0))</f>
        <v>Rob</v>
      </c>
      <c r="J483" t="str">
        <f>INDEX(products!$A$1:$G$49,MATCH($D483,products!$A$1:$A$49,0),MATCH(orders!J$1,products!$A$1:$G$1,0))</f>
        <v>L</v>
      </c>
      <c r="K483" s="5">
        <f>INDEX(products!$A$1:$G$49,MATCH($D483,products!$A$1:$A$49,0),MATCH(orders!K$1,products!$A$1:$G$1,0))</f>
        <v>1</v>
      </c>
      <c r="L483" s="6">
        <f>INDEX(products!$A$1:$G$49,MATCH($D483,products!$A$1:$A$49,0),MATCH(orders!L$1,products!$A$1:$G$1,0))</f>
        <v>11.95</v>
      </c>
      <c r="M483" s="6">
        <f t="shared" si="21"/>
        <v>23.9</v>
      </c>
      <c r="N483" t="str">
        <f t="shared" si="22"/>
        <v>Robusta</v>
      </c>
      <c r="O483" t="str">
        <f t="shared" si="23"/>
        <v>Light</v>
      </c>
      <c r="P483" t="str">
        <f>_xlfn.XLOOKUP(OrdersTable[[#This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cm="1">
        <f t="array" ref="G484">IF(_xlfn.XLOOKUP(C484,customers!A483:$A$1001,customers!C483:$C$1001,,0)=0,"",_xlfn.XLOOKUP(C484,customers!A483:$A$1001,customers!C483:$C$1001,,0))</f>
        <v>skeetsde@answers.com</v>
      </c>
      <c r="H484" s="2" t="str" cm="1">
        <f t="array" ref="H484">_xlfn.IFNA(_xlfn.XLOOKUP(C484,customers!A483:$A$1001,customers!G483:$G$1001,,0),"United Kingdom")</f>
        <v>United States</v>
      </c>
      <c r="I484" t="str">
        <f>INDEX(products!$A$1:$G$49,MATCH($D484,products!$A$1:$A$49,0),MATCH(orders!I$1,products!$A$1:$G$1,0))</f>
        <v>Exc</v>
      </c>
      <c r="J484" t="str">
        <f>INDEX(products!$A$1:$G$49,MATCH($D484,products!$A$1:$A$49,0),MATCH(orders!J$1,products!$A$1:$G$1,0))</f>
        <v>D</v>
      </c>
      <c r="K484" s="5">
        <f>INDEX(products!$A$1:$G$49,MATCH($D484,products!$A$1:$A$49,0),MATCH(orders!K$1,products!$A$1:$G$1,0))</f>
        <v>2.5</v>
      </c>
      <c r="L484" s="6">
        <f>INDEX(products!$A$1:$G$49,MATCH($D484,products!$A$1:$A$49,0),MATCH(orders!L$1,products!$A$1:$G$1,0))</f>
        <v>27.945</v>
      </c>
      <c r="M484" s="6">
        <f t="shared" si="21"/>
        <v>139.72499999999999</v>
      </c>
      <c r="N484" t="str">
        <f t="shared" si="22"/>
        <v>Excelsa</v>
      </c>
      <c r="O484" t="str">
        <f t="shared" si="23"/>
        <v>Dark</v>
      </c>
      <c r="P484" t="str">
        <f>_xlfn.XLOOKUP(OrdersTable[[#This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cm="1">
        <f t="array" ref="G485">IF(_xlfn.XLOOKUP(C485,customers!A484:$A$1001,customers!C484:$C$1001,,0)=0,"",_xlfn.XLOOKUP(C485,customers!A484:$A$1001,customers!C484:$C$1001,,0))</f>
        <v/>
      </c>
      <c r="H485" s="2" t="str" cm="1">
        <f t="array" ref="H485">_xlfn.IFNA(_xlfn.XLOOKUP(C485,customers!A484:$A$1001,customers!G484:$G$1001,,0),"United Kingdom")</f>
        <v>United States</v>
      </c>
      <c r="I485" t="str">
        <f>INDEX(products!$A$1:$G$49,MATCH($D485,products!$A$1:$A$49,0),MATCH(orders!I$1,products!$A$1:$G$1,0))</f>
        <v>Lib</v>
      </c>
      <c r="J485" t="str">
        <f>INDEX(products!$A$1:$G$49,MATCH($D485,products!$A$1:$A$49,0),MATCH(orders!J$1,products!$A$1:$G$1,0))</f>
        <v>D</v>
      </c>
      <c r="K485" s="5">
        <f>INDEX(products!$A$1:$G$49,MATCH($D485,products!$A$1:$A$49,0),MATCH(orders!K$1,products!$A$1:$G$1,0))</f>
        <v>2.5</v>
      </c>
      <c r="L485" s="6">
        <f>INDEX(products!$A$1:$G$49,MATCH($D485,products!$A$1:$A$49,0),MATCH(orders!L$1,products!$A$1:$G$1,0))</f>
        <v>29.784999999999997</v>
      </c>
      <c r="M485" s="6">
        <f t="shared" si="21"/>
        <v>59.569999999999993</v>
      </c>
      <c r="N485" t="str">
        <f t="shared" si="22"/>
        <v>Liberica</v>
      </c>
      <c r="O485" t="str">
        <f t="shared" si="23"/>
        <v>Dark</v>
      </c>
      <c r="P485" t="str">
        <f>_xlfn.XLOOKUP(OrdersTable[[#This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cm="1">
        <f t="array" ref="H486">_xlfn.IFNA(_xlfn.XLOOKUP(C486,customers!A485:$A$1001,customers!G485:$G$1001,,0),"United Kingdom")</f>
        <v>United States</v>
      </c>
      <c r="I486" t="str">
        <f>INDEX(products!$A$1:$G$49,MATCH($D486,products!$A$1:$A$49,0),MATCH(orders!I$1,products!$A$1:$G$1,0))</f>
        <v>Lib</v>
      </c>
      <c r="J486" t="str">
        <f>INDEX(products!$A$1:$G$49,MATCH($D486,products!$A$1:$A$49,0),MATCH(orders!J$1,products!$A$1:$G$1,0))</f>
        <v>L</v>
      </c>
      <c r="K486" s="5">
        <f>INDEX(products!$A$1:$G$49,MATCH($D486,products!$A$1:$A$49,0),MATCH(orders!K$1,products!$A$1:$G$1,0))</f>
        <v>0.5</v>
      </c>
      <c r="L486" s="6">
        <f>INDEX(products!$A$1:$G$49,MATCH($D486,products!$A$1:$A$49,0),MATCH(orders!L$1,products!$A$1:$G$1,0))</f>
        <v>9.51</v>
      </c>
      <c r="M486" s="6">
        <f t="shared" si="21"/>
        <v>57.06</v>
      </c>
      <c r="N486" t="str">
        <f t="shared" si="22"/>
        <v>Liberica</v>
      </c>
      <c r="O486" t="str">
        <f t="shared" si="23"/>
        <v>Light</v>
      </c>
      <c r="P486" t="str">
        <f>_xlfn.XLOOKUP(OrdersTable[[#This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cm="1">
        <f t="array" ref="H487">_xlfn.IFNA(_xlfn.XLOOKUP(C487,customers!A486:$A$1001,customers!G486:$G$1001,,0),"United Kingdom")</f>
        <v>Ireland</v>
      </c>
      <c r="I487" t="str">
        <f>INDEX(products!$A$1:$G$49,MATCH($D487,products!$A$1:$A$49,0),MATCH(orders!I$1,products!$A$1:$G$1,0))</f>
        <v>Rob</v>
      </c>
      <c r="J487" t="str">
        <f>INDEX(products!$A$1:$G$49,MATCH($D487,products!$A$1:$A$49,0),MATCH(orders!J$1,products!$A$1:$G$1,0))</f>
        <v>L</v>
      </c>
      <c r="K487" s="5">
        <f>INDEX(products!$A$1:$G$49,MATCH($D487,products!$A$1:$A$49,0),MATCH(orders!K$1,products!$A$1:$G$1,0))</f>
        <v>0.2</v>
      </c>
      <c r="L487" s="6">
        <f>INDEX(products!$A$1:$G$49,MATCH($D487,products!$A$1:$A$49,0),MATCH(orders!L$1,products!$A$1:$G$1,0))</f>
        <v>3.5849999999999995</v>
      </c>
      <c r="M487" s="6">
        <f t="shared" si="21"/>
        <v>21.509999999999998</v>
      </c>
      <c r="N487" t="str">
        <f t="shared" si="22"/>
        <v>Robusta</v>
      </c>
      <c r="O487" t="str">
        <f t="shared" si="23"/>
        <v>Light</v>
      </c>
      <c r="P487" t="str">
        <f>_xlfn.XLOOKUP(OrdersTable[[#This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cm="1">
        <f t="array" ref="H488">_xlfn.IFNA(_xlfn.XLOOKUP(C488,customers!A487:$A$1001,customers!G487:$G$1001,,0),"United Kingdom")</f>
        <v>Ireland</v>
      </c>
      <c r="I488" t="str">
        <f>INDEX(products!$A$1:$G$49,MATCH($D488,products!$A$1:$A$49,0),MATCH(orders!I$1,products!$A$1:$G$1,0))</f>
        <v>Lib</v>
      </c>
      <c r="J488" t="str">
        <f>INDEX(products!$A$1:$G$49,MATCH($D488,products!$A$1:$A$49,0),MATCH(orders!J$1,products!$A$1:$G$1,0))</f>
        <v>M</v>
      </c>
      <c r="K488" s="5">
        <f>INDEX(products!$A$1:$G$49,MATCH($D488,products!$A$1:$A$49,0),MATCH(orders!K$1,products!$A$1:$G$1,0))</f>
        <v>0.5</v>
      </c>
      <c r="L488" s="6">
        <f>INDEX(products!$A$1:$G$49,MATCH($D488,products!$A$1:$A$49,0),MATCH(orders!L$1,products!$A$1:$G$1,0))</f>
        <v>8.73</v>
      </c>
      <c r="M488" s="6">
        <f t="shared" si="21"/>
        <v>52.38</v>
      </c>
      <c r="N488" t="str">
        <f t="shared" si="22"/>
        <v>Liberica</v>
      </c>
      <c r="O488" t="str">
        <f t="shared" si="23"/>
        <v>Medium</v>
      </c>
      <c r="P488" t="str">
        <f>_xlfn.XLOOKUP(OrdersTable[[#This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cm="1">
        <f t="array" ref="H489">_xlfn.IFNA(_xlfn.XLOOKUP(C489,customers!A488:$A$1001,customers!G488:$G$1001,,0),"United Kingdom")</f>
        <v>Ireland</v>
      </c>
      <c r="I489" t="str">
        <f>INDEX(products!$A$1:$G$49,MATCH($D489,products!$A$1:$A$49,0),MATCH(orders!I$1,products!$A$1:$G$1,0))</f>
        <v>Exc</v>
      </c>
      <c r="J489" t="str">
        <f>INDEX(products!$A$1:$G$49,MATCH($D489,products!$A$1:$A$49,0),MATCH(orders!J$1,products!$A$1:$G$1,0))</f>
        <v>D</v>
      </c>
      <c r="K489" s="5">
        <f>INDEX(products!$A$1:$G$49,MATCH($D489,products!$A$1:$A$49,0),MATCH(orders!K$1,products!$A$1:$G$1,0))</f>
        <v>1</v>
      </c>
      <c r="L489" s="6">
        <f>INDEX(products!$A$1:$G$49,MATCH($D489,products!$A$1:$A$49,0),MATCH(orders!L$1,products!$A$1:$G$1,0))</f>
        <v>12.15</v>
      </c>
      <c r="M489" s="6">
        <f t="shared" si="21"/>
        <v>72.900000000000006</v>
      </c>
      <c r="N489" t="str">
        <f t="shared" si="22"/>
        <v>Excelsa</v>
      </c>
      <c r="O489" t="str">
        <f t="shared" si="23"/>
        <v>Dark</v>
      </c>
      <c r="P489" t="str">
        <f>_xlfn.XLOOKUP(OrdersTable[[#This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cm="1">
        <f t="array" ref="G490">IF(_xlfn.XLOOKUP(C490,customers!A489:$A$1001,customers!C489:$C$1001,,0)=0,"",_xlfn.XLOOKUP(C490,customers!A489:$A$1001,customers!C489:$C$1001,,0))</f>
        <v>bsemkinsdk@unc.edu</v>
      </c>
      <c r="H490" s="2" t="str" cm="1">
        <f t="array" ref="H490">_xlfn.IFNA(_xlfn.XLOOKUP(C490,customers!A489:$A$1001,customers!G489:$G$1001,,0),"United Kingdom")</f>
        <v>Ireland</v>
      </c>
      <c r="I490" t="str">
        <f>INDEX(products!$A$1:$G$49,MATCH($D490,products!$A$1:$A$49,0),MATCH(orders!I$1,products!$A$1:$G$1,0))</f>
        <v>Rob</v>
      </c>
      <c r="J490" t="str">
        <f>INDEX(products!$A$1:$G$49,MATCH($D490,products!$A$1:$A$49,0),MATCH(orders!J$1,products!$A$1:$G$1,0))</f>
        <v>M</v>
      </c>
      <c r="K490" s="5">
        <f>INDEX(products!$A$1:$G$49,MATCH($D490,products!$A$1:$A$49,0),MATCH(orders!K$1,products!$A$1:$G$1,0))</f>
        <v>0.2</v>
      </c>
      <c r="L490" s="6">
        <f>INDEX(products!$A$1:$G$49,MATCH($D490,products!$A$1:$A$49,0),MATCH(orders!L$1,products!$A$1:$G$1,0))</f>
        <v>2.9849999999999999</v>
      </c>
      <c r="M490" s="6">
        <f t="shared" si="21"/>
        <v>14.924999999999999</v>
      </c>
      <c r="N490" t="str">
        <f t="shared" si="22"/>
        <v>Robusta</v>
      </c>
      <c r="O490" t="str">
        <f t="shared" si="23"/>
        <v>Medium</v>
      </c>
      <c r="P490" t="str">
        <f>_xlfn.XLOOKUP(OrdersTable[[#This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cm="1">
        <f t="array" ref="H491">_xlfn.IFNA(_xlfn.XLOOKUP(C491,customers!A490:$A$1001,customers!G490:$G$1001,,0),"United Kingdom")</f>
        <v>United States</v>
      </c>
      <c r="I491" t="str">
        <f>INDEX(products!$A$1:$G$49,MATCH($D491,products!$A$1:$A$49,0),MATCH(orders!I$1,products!$A$1:$G$1,0))</f>
        <v>Lib</v>
      </c>
      <c r="J491" t="str">
        <f>INDEX(products!$A$1:$G$49,MATCH($D491,products!$A$1:$A$49,0),MATCH(orders!J$1,products!$A$1:$G$1,0))</f>
        <v>L</v>
      </c>
      <c r="K491" s="5">
        <f>INDEX(products!$A$1:$G$49,MATCH($D491,products!$A$1:$A$49,0),MATCH(orders!K$1,products!$A$1:$G$1,0))</f>
        <v>1</v>
      </c>
      <c r="L491" s="6">
        <f>INDEX(products!$A$1:$G$49,MATCH($D491,products!$A$1:$A$49,0),MATCH(orders!L$1,products!$A$1:$G$1,0))</f>
        <v>15.85</v>
      </c>
      <c r="M491" s="6">
        <f t="shared" si="21"/>
        <v>95.1</v>
      </c>
      <c r="N491" t="str">
        <f t="shared" si="22"/>
        <v>Liberica</v>
      </c>
      <c r="O491" t="str">
        <f t="shared" si="23"/>
        <v>Light</v>
      </c>
      <c r="P491" t="str">
        <f>_xlfn.XLOOKUP(OrdersTable[[#This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cm="1">
        <f t="array" ref="H492">_xlfn.IFNA(_xlfn.XLOOKUP(C492,customers!A491:$A$1001,customers!G491:$G$1001,,0),"United Kingdom")</f>
        <v>United States</v>
      </c>
      <c r="I492" t="str">
        <f>INDEX(products!$A$1:$G$49,MATCH($D492,products!$A$1:$A$49,0),MATCH(orders!I$1,products!$A$1:$G$1,0))</f>
        <v>Lib</v>
      </c>
      <c r="J492" t="str">
        <f>INDEX(products!$A$1:$G$49,MATCH($D492,products!$A$1:$A$49,0),MATCH(orders!J$1,products!$A$1:$G$1,0))</f>
        <v>D</v>
      </c>
      <c r="K492" s="5">
        <f>INDEX(products!$A$1:$G$49,MATCH($D492,products!$A$1:$A$49,0),MATCH(orders!K$1,products!$A$1:$G$1,0))</f>
        <v>0.5</v>
      </c>
      <c r="L492" s="6">
        <f>INDEX(products!$A$1:$G$49,MATCH($D492,products!$A$1:$A$49,0),MATCH(orders!L$1,products!$A$1:$G$1,0))</f>
        <v>7.77</v>
      </c>
      <c r="M492" s="6">
        <f t="shared" si="21"/>
        <v>15.54</v>
      </c>
      <c r="N492" t="str">
        <f t="shared" si="22"/>
        <v>Liberica</v>
      </c>
      <c r="O492" t="str">
        <f t="shared" si="23"/>
        <v>Dark</v>
      </c>
      <c r="P492" t="str">
        <f>_xlfn.XLOOKUP(OrdersTable[[#This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cm="1">
        <f t="array" ref="G493">IF(_xlfn.XLOOKUP(C493,customers!A492:$A$1001,customers!C492:$C$1001,,0)=0,"",_xlfn.XLOOKUP(C493,customers!A492:$A$1001,customers!C492:$C$1001,,0))</f>
        <v/>
      </c>
      <c r="H493" s="2" t="str" cm="1">
        <f t="array" ref="H493">_xlfn.IFNA(_xlfn.XLOOKUP(C493,customers!A492:$A$1001,customers!G492:$G$1001,,0),"United Kingdom")</f>
        <v>United States</v>
      </c>
      <c r="I493" t="str">
        <f>INDEX(products!$A$1:$G$49,MATCH($D493,products!$A$1:$A$49,0),MATCH(orders!I$1,products!$A$1:$G$1,0))</f>
        <v>Lib</v>
      </c>
      <c r="J493" t="str">
        <f>INDEX(products!$A$1:$G$49,MATCH($D493,products!$A$1:$A$49,0),MATCH(orders!J$1,products!$A$1:$G$1,0))</f>
        <v>D</v>
      </c>
      <c r="K493" s="5">
        <f>INDEX(products!$A$1:$G$49,MATCH($D493,products!$A$1:$A$49,0),MATCH(orders!K$1,products!$A$1:$G$1,0))</f>
        <v>0.2</v>
      </c>
      <c r="L493" s="6">
        <f>INDEX(products!$A$1:$G$49,MATCH($D493,products!$A$1:$A$49,0),MATCH(orders!L$1,products!$A$1:$G$1,0))</f>
        <v>3.8849999999999998</v>
      </c>
      <c r="M493" s="6">
        <f t="shared" si="21"/>
        <v>23.31</v>
      </c>
      <c r="N493" t="str">
        <f t="shared" si="22"/>
        <v>Liberica</v>
      </c>
      <c r="O493" t="str">
        <f t="shared" si="23"/>
        <v>Dark</v>
      </c>
      <c r="P493" t="str">
        <f>_xlfn.XLOOKUP(OrdersTable[[#This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cm="1">
        <f t="array" ref="H494">_xlfn.IFNA(_xlfn.XLOOKUP(C494,customers!A493:$A$1001,customers!G493:$G$1001,,0),"United Kingdom")</f>
        <v>United States</v>
      </c>
      <c r="I494" t="str">
        <f>INDEX(products!$A$1:$G$49,MATCH($D494,products!$A$1:$A$49,0),MATCH(orders!I$1,products!$A$1:$G$1,0))</f>
        <v>Exc</v>
      </c>
      <c r="J494" t="str">
        <f>INDEX(products!$A$1:$G$49,MATCH($D494,products!$A$1:$A$49,0),MATCH(orders!J$1,products!$A$1:$G$1,0))</f>
        <v>M</v>
      </c>
      <c r="K494" s="5">
        <f>INDEX(products!$A$1:$G$49,MATCH($D494,products!$A$1:$A$49,0),MATCH(orders!K$1,products!$A$1:$G$1,0))</f>
        <v>0.2</v>
      </c>
      <c r="L494" s="6">
        <f>INDEX(products!$A$1:$G$49,MATCH($D494,products!$A$1:$A$49,0),MATCH(orders!L$1,products!$A$1:$G$1,0))</f>
        <v>4.125</v>
      </c>
      <c r="M494" s="6">
        <f t="shared" si="21"/>
        <v>4.125</v>
      </c>
      <c r="N494" t="str">
        <f t="shared" si="22"/>
        <v>Excelsa</v>
      </c>
      <c r="O494" t="str">
        <f t="shared" si="23"/>
        <v>Medium</v>
      </c>
      <c r="P494" t="str">
        <f>_xlfn.XLOOKUP(OrdersTable[[#This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cm="1">
        <f t="array" ref="G495">IF(_xlfn.XLOOKUP(C495,customers!A494:$A$1001,customers!C494:$C$1001,,0)=0,"",_xlfn.XLOOKUP(C495,customers!A494:$A$1001,customers!C494:$C$1001,,0))</f>
        <v>sfarnishdp@dmoz.org</v>
      </c>
      <c r="H495" s="2" t="str" cm="1">
        <f t="array" ref="H495">_xlfn.IFNA(_xlfn.XLOOKUP(C495,customers!A494:$A$1001,customers!G494:$G$1001,,0),"United Kingdom")</f>
        <v>United Kingdom</v>
      </c>
      <c r="I495" t="str">
        <f>INDEX(products!$A$1:$G$49,MATCH($D495,products!$A$1:$A$49,0),MATCH(orders!I$1,products!$A$1:$G$1,0))</f>
        <v>Rob</v>
      </c>
      <c r="J495" t="str">
        <f>INDEX(products!$A$1:$G$49,MATCH($D495,products!$A$1:$A$49,0),MATCH(orders!J$1,products!$A$1:$G$1,0))</f>
        <v>M</v>
      </c>
      <c r="K495" s="5">
        <f>INDEX(products!$A$1:$G$49,MATCH($D495,products!$A$1:$A$49,0),MATCH(orders!K$1,products!$A$1:$G$1,0))</f>
        <v>0.5</v>
      </c>
      <c r="L495" s="6">
        <f>INDEX(products!$A$1:$G$49,MATCH($D495,products!$A$1:$A$49,0),MATCH(orders!L$1,products!$A$1:$G$1,0))</f>
        <v>5.97</v>
      </c>
      <c r="M495" s="6">
        <f t="shared" si="21"/>
        <v>35.82</v>
      </c>
      <c r="N495" t="str">
        <f t="shared" si="22"/>
        <v>Robusta</v>
      </c>
      <c r="O495" t="str">
        <f t="shared" si="23"/>
        <v>Medium</v>
      </c>
      <c r="P495" t="str">
        <f>_xlfn.XLOOKUP(OrdersTable[[#This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cm="1">
        <f t="array" ref="H496">_xlfn.IFNA(_xlfn.XLOOKUP(C496,customers!A495:$A$1001,customers!G495:$G$1001,,0),"United Kingdom")</f>
        <v>United States</v>
      </c>
      <c r="I496" t="str">
        <f>INDEX(products!$A$1:$G$49,MATCH($D496,products!$A$1:$A$49,0),MATCH(orders!I$1,products!$A$1:$G$1,0))</f>
        <v>Lib</v>
      </c>
      <c r="J496" t="str">
        <f>INDEX(products!$A$1:$G$49,MATCH($D496,products!$A$1:$A$49,0),MATCH(orders!J$1,products!$A$1:$G$1,0))</f>
        <v>L</v>
      </c>
      <c r="K496" s="5">
        <f>INDEX(products!$A$1:$G$49,MATCH($D496,products!$A$1:$A$49,0),MATCH(orders!K$1,products!$A$1:$G$1,0))</f>
        <v>1</v>
      </c>
      <c r="L496" s="6">
        <f>INDEX(products!$A$1:$G$49,MATCH($D496,products!$A$1:$A$49,0),MATCH(orders!L$1,products!$A$1:$G$1,0))</f>
        <v>15.85</v>
      </c>
      <c r="M496" s="6">
        <f t="shared" si="21"/>
        <v>31.7</v>
      </c>
      <c r="N496" t="str">
        <f t="shared" si="22"/>
        <v>Liberica</v>
      </c>
      <c r="O496" t="str">
        <f t="shared" si="23"/>
        <v>Light</v>
      </c>
      <c r="P496" t="str">
        <f>_xlfn.XLOOKUP(OrdersTable[[#This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cm="1">
        <f t="array" ref="G497">IF(_xlfn.XLOOKUP(C497,customers!A496:$A$1001,customers!C496:$C$1001,,0)=0,"",_xlfn.XLOOKUP(C497,customers!A496:$A$1001,customers!C496:$C$1001,,0))</f>
        <v/>
      </c>
      <c r="H497" s="2" t="str" cm="1">
        <f t="array" ref="H497">_xlfn.IFNA(_xlfn.XLOOKUP(C497,customers!A496:$A$1001,customers!G496:$G$1001,,0),"United Kingdom")</f>
        <v>United States</v>
      </c>
      <c r="I497" t="str">
        <f>INDEX(products!$A$1:$G$49,MATCH($D497,products!$A$1:$A$49,0),MATCH(orders!I$1,products!$A$1:$G$1,0))</f>
        <v>Lib</v>
      </c>
      <c r="J497" t="str">
        <f>INDEX(products!$A$1:$G$49,MATCH($D497,products!$A$1:$A$49,0),MATCH(orders!J$1,products!$A$1:$G$1,0))</f>
        <v>L</v>
      </c>
      <c r="K497" s="5">
        <f>INDEX(products!$A$1:$G$49,MATCH($D497,products!$A$1:$A$49,0),MATCH(orders!K$1,products!$A$1:$G$1,0))</f>
        <v>1</v>
      </c>
      <c r="L497" s="6">
        <f>INDEX(products!$A$1:$G$49,MATCH($D497,products!$A$1:$A$49,0),MATCH(orders!L$1,products!$A$1:$G$1,0))</f>
        <v>15.85</v>
      </c>
      <c r="M497" s="6">
        <f t="shared" si="21"/>
        <v>79.25</v>
      </c>
      <c r="N497" t="str">
        <f t="shared" si="22"/>
        <v>Liberica</v>
      </c>
      <c r="O497" t="str">
        <f t="shared" si="23"/>
        <v>Light</v>
      </c>
      <c r="P497" t="str">
        <f>_xlfn.XLOOKUP(OrdersTable[[#This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cm="1">
        <f t="array" ref="H498">_xlfn.IFNA(_xlfn.XLOOKUP(C498,customers!A497:$A$1001,customers!G497:$G$1001,,0),"United Kingdom")</f>
        <v>United States</v>
      </c>
      <c r="I498" t="str">
        <f>INDEX(products!$A$1:$G$49,MATCH($D498,products!$A$1:$A$49,0),MATCH(orders!I$1,products!$A$1:$G$1,0))</f>
        <v>Exc</v>
      </c>
      <c r="J498" t="str">
        <f>INDEX(products!$A$1:$G$49,MATCH($D498,products!$A$1:$A$49,0),MATCH(orders!J$1,products!$A$1:$G$1,0))</f>
        <v>D</v>
      </c>
      <c r="K498" s="5">
        <f>INDEX(products!$A$1:$G$49,MATCH($D498,products!$A$1:$A$49,0),MATCH(orders!K$1,products!$A$1:$G$1,0))</f>
        <v>0.2</v>
      </c>
      <c r="L498" s="6">
        <f>INDEX(products!$A$1:$G$49,MATCH($D498,products!$A$1:$A$49,0),MATCH(orders!L$1,products!$A$1:$G$1,0))</f>
        <v>3.645</v>
      </c>
      <c r="M498" s="6">
        <f t="shared" si="21"/>
        <v>10.935</v>
      </c>
      <c r="N498" t="str">
        <f t="shared" si="22"/>
        <v>Excelsa</v>
      </c>
      <c r="O498" t="str">
        <f t="shared" si="23"/>
        <v>Dark</v>
      </c>
      <c r="P498" t="str">
        <f>_xlfn.XLOOKUP(OrdersTable[[#This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cm="1">
        <f t="array" ref="G499">IF(_xlfn.XLOOKUP(C499,customers!A498:$A$1001,customers!C498:$C$1001,,0)=0,"",_xlfn.XLOOKUP(C499,customers!A498:$A$1001,customers!C498:$C$1001,,0))</f>
        <v>cmershdt@drupal.org</v>
      </c>
      <c r="H499" s="2" t="str" cm="1">
        <f t="array" ref="H499">_xlfn.IFNA(_xlfn.XLOOKUP(C499,customers!A498:$A$1001,customers!G498:$G$1001,,0),"United Kingdom")</f>
        <v>Ireland</v>
      </c>
      <c r="I499" t="str">
        <f>INDEX(products!$A$1:$G$49,MATCH($D499,products!$A$1:$A$49,0),MATCH(orders!I$1,products!$A$1:$G$1,0))</f>
        <v>Ara</v>
      </c>
      <c r="J499" t="str">
        <f>INDEX(products!$A$1:$G$49,MATCH($D499,products!$A$1:$A$49,0),MATCH(orders!J$1,products!$A$1:$G$1,0))</f>
        <v>D</v>
      </c>
      <c r="K499" s="5">
        <f>INDEX(products!$A$1:$G$49,MATCH($D499,products!$A$1:$A$49,0),MATCH(orders!K$1,products!$A$1:$G$1,0))</f>
        <v>1</v>
      </c>
      <c r="L499" s="6">
        <f>INDEX(products!$A$1:$G$49,MATCH($D499,products!$A$1:$A$49,0),MATCH(orders!L$1,products!$A$1:$G$1,0))</f>
        <v>9.9499999999999993</v>
      </c>
      <c r="M499" s="6">
        <f t="shared" si="21"/>
        <v>39.799999999999997</v>
      </c>
      <c r="N499" t="str">
        <f t="shared" si="22"/>
        <v>Arabica</v>
      </c>
      <c r="O499" t="str">
        <f t="shared" si="23"/>
        <v>Dark</v>
      </c>
      <c r="P499" t="str">
        <f>_xlfn.XLOOKUP(OrdersTable[[#This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cm="1">
        <f t="array" ref="G500">IF(_xlfn.XLOOKUP(C500,customers!A499:$A$1001,customers!C499:$C$1001,,0)=0,"",_xlfn.XLOOKUP(C500,customers!A499:$A$1001,customers!C499:$C$1001,,0))</f>
        <v>murione5@alexa.com</v>
      </c>
      <c r="H500" s="2" t="str" cm="1">
        <f t="array" ref="H500">_xlfn.IFNA(_xlfn.XLOOKUP(C500,customers!A499:$A$1001,customers!G499:$G$1001,,0),"United Kingdom")</f>
        <v>Ireland</v>
      </c>
      <c r="I500" t="str">
        <f>INDEX(products!$A$1:$G$49,MATCH($D500,products!$A$1:$A$49,0),MATCH(orders!I$1,products!$A$1:$G$1,0))</f>
        <v>Rob</v>
      </c>
      <c r="J500" t="str">
        <f>INDEX(products!$A$1:$G$49,MATCH($D500,products!$A$1:$A$49,0),MATCH(orders!J$1,products!$A$1:$G$1,0))</f>
        <v>M</v>
      </c>
      <c r="K500" s="5">
        <f>INDEX(products!$A$1:$G$49,MATCH($D500,products!$A$1:$A$49,0),MATCH(orders!K$1,products!$A$1:$G$1,0))</f>
        <v>1</v>
      </c>
      <c r="L500" s="6">
        <f>INDEX(products!$A$1:$G$49,MATCH($D500,products!$A$1:$A$49,0),MATCH(orders!L$1,products!$A$1:$G$1,0))</f>
        <v>9.9499999999999993</v>
      </c>
      <c r="M500" s="6">
        <f t="shared" si="21"/>
        <v>49.75</v>
      </c>
      <c r="N500" t="str">
        <f t="shared" si="22"/>
        <v>Robusta</v>
      </c>
      <c r="O500" t="str">
        <f t="shared" si="23"/>
        <v>Medium</v>
      </c>
      <c r="P500" t="str">
        <f>_xlfn.XLOOKUP(OrdersTable[[#This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cm="1">
        <f t="array" ref="G501">IF(_xlfn.XLOOKUP(C501,customers!A500:$A$1001,customers!C500:$C$1001,,0)=0,"",_xlfn.XLOOKUP(C501,customers!A500:$A$1001,customers!C500:$C$1001,,0))</f>
        <v/>
      </c>
      <c r="H501" s="2" t="str" cm="1">
        <f t="array" ref="H501">_xlfn.IFNA(_xlfn.XLOOKUP(C501,customers!A500:$A$1001,customers!G500:$G$1001,,0),"United Kingdom")</f>
        <v>Ireland</v>
      </c>
      <c r="I501" t="str">
        <f>INDEX(products!$A$1:$G$49,MATCH($D501,products!$A$1:$A$49,0),MATCH(orders!I$1,products!$A$1:$G$1,0))</f>
        <v>Rob</v>
      </c>
      <c r="J501" t="str">
        <f>INDEX(products!$A$1:$G$49,MATCH($D501,products!$A$1:$A$49,0),MATCH(orders!J$1,products!$A$1:$G$1,0))</f>
        <v>D</v>
      </c>
      <c r="K501" s="5">
        <f>INDEX(products!$A$1:$G$49,MATCH($D501,products!$A$1:$A$49,0),MATCH(orders!K$1,products!$A$1:$G$1,0))</f>
        <v>0.2</v>
      </c>
      <c r="L501" s="6">
        <f>INDEX(products!$A$1:$G$49,MATCH($D501,products!$A$1:$A$49,0),MATCH(orders!L$1,products!$A$1:$G$1,0))</f>
        <v>2.6849999999999996</v>
      </c>
      <c r="M501" s="6">
        <f t="shared" si="21"/>
        <v>8.0549999999999997</v>
      </c>
      <c r="N501" t="str">
        <f t="shared" si="22"/>
        <v>Robusta</v>
      </c>
      <c r="O501" t="str">
        <f t="shared" si="23"/>
        <v>Dark</v>
      </c>
      <c r="P501" t="str">
        <f>_xlfn.XLOOKUP(OrdersTable[[#This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cm="1">
        <f t="array" ref="G502">IF(_xlfn.XLOOKUP(C502,customers!A501:$A$1001,customers!C501:$C$1001,,0)=0,"",_xlfn.XLOOKUP(C502,customers!A501:$A$1001,customers!C501:$C$1001,,0))</f>
        <v/>
      </c>
      <c r="H502" s="2" t="str" cm="1">
        <f t="array" ref="H502">_xlfn.IFNA(_xlfn.XLOOKUP(C502,customers!A501:$A$1001,customers!G501:$G$1001,,0),"United Kingdom")</f>
        <v>United States</v>
      </c>
      <c r="I502" t="str">
        <f>INDEX(products!$A$1:$G$49,MATCH($D502,products!$A$1:$A$49,0),MATCH(orders!I$1,products!$A$1:$G$1,0))</f>
        <v>Rob</v>
      </c>
      <c r="J502" t="str">
        <f>INDEX(products!$A$1:$G$49,MATCH($D502,products!$A$1:$A$49,0),MATCH(orders!J$1,products!$A$1:$G$1,0))</f>
        <v>L</v>
      </c>
      <c r="K502" s="5">
        <f>INDEX(products!$A$1:$G$49,MATCH($D502,products!$A$1:$A$49,0),MATCH(orders!K$1,products!$A$1:$G$1,0))</f>
        <v>1</v>
      </c>
      <c r="L502" s="6">
        <f>INDEX(products!$A$1:$G$49,MATCH($D502,products!$A$1:$A$49,0),MATCH(orders!L$1,products!$A$1:$G$1,0))</f>
        <v>11.95</v>
      </c>
      <c r="M502" s="6">
        <f t="shared" si="21"/>
        <v>47.8</v>
      </c>
      <c r="N502" t="str">
        <f t="shared" si="22"/>
        <v>Robusta</v>
      </c>
      <c r="O502" t="str">
        <f t="shared" si="23"/>
        <v>Light</v>
      </c>
      <c r="P502" t="str">
        <f>_xlfn.XLOOKUP(OrdersTable[[#This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cm="1">
        <f t="array" ref="G503">IF(_xlfn.XLOOKUP(C503,customers!A502:$A$1001,customers!C502:$C$1001,,0)=0,"",_xlfn.XLOOKUP(C503,customers!A502:$A$1001,customers!C502:$C$1001,,0))</f>
        <v>gduckerdx@patch.com</v>
      </c>
      <c r="H503" s="2" t="str" cm="1">
        <f t="array" ref="H503">_xlfn.IFNA(_xlfn.XLOOKUP(C503,customers!A502:$A$1001,customers!G502:$G$1001,,0),"United Kingdom")</f>
        <v>United Kingdom</v>
      </c>
      <c r="I503" t="str">
        <f>INDEX(products!$A$1:$G$49,MATCH($D503,products!$A$1:$A$49,0),MATCH(orders!I$1,products!$A$1:$G$1,0))</f>
        <v>Rob</v>
      </c>
      <c r="J503" t="str">
        <f>INDEX(products!$A$1:$G$49,MATCH($D503,products!$A$1:$A$49,0),MATCH(orders!J$1,products!$A$1:$G$1,0))</f>
        <v>M</v>
      </c>
      <c r="K503" s="5">
        <f>INDEX(products!$A$1:$G$49,MATCH($D503,products!$A$1:$A$49,0),MATCH(orders!K$1,products!$A$1:$G$1,0))</f>
        <v>0.2</v>
      </c>
      <c r="L503" s="6">
        <f>INDEX(products!$A$1:$G$49,MATCH($D503,products!$A$1:$A$49,0),MATCH(orders!L$1,products!$A$1:$G$1,0))</f>
        <v>2.9849999999999999</v>
      </c>
      <c r="M503" s="6">
        <f t="shared" si="21"/>
        <v>11.94</v>
      </c>
      <c r="N503" t="str">
        <f t="shared" si="22"/>
        <v>Robusta</v>
      </c>
      <c r="O503" t="str">
        <f t="shared" si="23"/>
        <v>Medium</v>
      </c>
      <c r="P503" t="str">
        <f>_xlfn.XLOOKUP(OrdersTable[[#This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cm="1">
        <f t="array" ref="G504">IF(_xlfn.XLOOKUP(C504,customers!A503:$A$1001,customers!C503:$C$1001,,0)=0,"",_xlfn.XLOOKUP(C504,customers!A503:$A$1001,customers!C503:$C$1001,,0))</f>
        <v>gduckerdx@patch.com</v>
      </c>
      <c r="H504" s="2" t="str" cm="1">
        <f t="array" ref="H504">_xlfn.IFNA(_xlfn.XLOOKUP(C504,customers!A503:$A$1001,customers!G503:$G$1001,,0),"United Kingdom")</f>
        <v>United Kingdom</v>
      </c>
      <c r="I504" t="str">
        <f>INDEX(products!$A$1:$G$49,MATCH($D504,products!$A$1:$A$49,0),MATCH(orders!I$1,products!$A$1:$G$1,0))</f>
        <v>Exc</v>
      </c>
      <c r="J504" t="str">
        <f>INDEX(products!$A$1:$G$49,MATCH($D504,products!$A$1:$A$49,0),MATCH(orders!J$1,products!$A$1:$G$1,0))</f>
        <v>M</v>
      </c>
      <c r="K504" s="5">
        <f>INDEX(products!$A$1:$G$49,MATCH($D504,products!$A$1:$A$49,0),MATCH(orders!K$1,products!$A$1:$G$1,0))</f>
        <v>0.2</v>
      </c>
      <c r="L504" s="6">
        <f>INDEX(products!$A$1:$G$49,MATCH($D504,products!$A$1:$A$49,0),MATCH(orders!L$1,products!$A$1:$G$1,0))</f>
        <v>4.125</v>
      </c>
      <c r="M504" s="6">
        <f t="shared" si="21"/>
        <v>16.5</v>
      </c>
      <c r="N504" t="str">
        <f t="shared" si="22"/>
        <v>Excelsa</v>
      </c>
      <c r="O504" t="str">
        <f t="shared" si="23"/>
        <v>Medium</v>
      </c>
      <c r="P504" t="str">
        <f>_xlfn.XLOOKUP(OrdersTable[[#This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e" cm="1">
        <f t="array" ref="G505">IF(_xlfn.XLOOKUP(C505,customers!A504:$A$1001,customers!C504:$C$1001,,0)=0,"",_xlfn.XLOOKUP(C505,customers!A504:$A$1001,customers!C504:$C$1001,,0))</f>
        <v>#N/A</v>
      </c>
      <c r="H505" s="2" t="str" cm="1">
        <f t="array" ref="H505">_xlfn.IFNA(_xlfn.XLOOKUP(C505,customers!A504:$A$1001,customers!G504:$G$1001,,0),"United Kingdom")</f>
        <v>United Kingdom</v>
      </c>
      <c r="I505" t="str">
        <f>INDEX(products!$A$1:$G$49,MATCH($D505,products!$A$1:$A$49,0),MATCH(orders!I$1,products!$A$1:$G$1,0))</f>
        <v>Lib</v>
      </c>
      <c r="J505" t="str">
        <f>INDEX(products!$A$1:$G$49,MATCH($D505,products!$A$1:$A$49,0),MATCH(orders!J$1,products!$A$1:$G$1,0))</f>
        <v>D</v>
      </c>
      <c r="K505" s="5">
        <f>INDEX(products!$A$1:$G$49,MATCH($D505,products!$A$1:$A$49,0),MATCH(orders!K$1,products!$A$1:$G$1,0))</f>
        <v>1</v>
      </c>
      <c r="L505" s="6">
        <f>INDEX(products!$A$1:$G$49,MATCH($D505,products!$A$1:$A$49,0),MATCH(orders!L$1,products!$A$1:$G$1,0))</f>
        <v>12.95</v>
      </c>
      <c r="M505" s="6">
        <f t="shared" si="21"/>
        <v>51.8</v>
      </c>
      <c r="N505" t="str">
        <f t="shared" si="22"/>
        <v>Liberica</v>
      </c>
      <c r="O505" t="str">
        <f t="shared" si="23"/>
        <v>Dark</v>
      </c>
      <c r="P505" t="str">
        <f>_xlfn.XLOOKUP(OrdersTable[[#This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e" cm="1">
        <f t="array" ref="G506">IF(_xlfn.XLOOKUP(C506,customers!A505:$A$1001,customers!C505:$C$1001,,0)=0,"",_xlfn.XLOOKUP(C506,customers!A505:$A$1001,customers!C505:$C$1001,,0))</f>
        <v>#N/A</v>
      </c>
      <c r="H506" s="2" t="str" cm="1">
        <f t="array" ref="H506">_xlfn.IFNA(_xlfn.XLOOKUP(C506,customers!A505:$A$1001,customers!G505:$G$1001,,0),"United Kingdom")</f>
        <v>United Kingdom</v>
      </c>
      <c r="I506" t="str">
        <f>INDEX(products!$A$1:$G$49,MATCH($D506,products!$A$1:$A$49,0),MATCH(orders!I$1,products!$A$1:$G$1,0))</f>
        <v>Lib</v>
      </c>
      <c r="J506" t="str">
        <f>INDEX(products!$A$1:$G$49,MATCH($D506,products!$A$1:$A$49,0),MATCH(orders!J$1,products!$A$1:$G$1,0))</f>
        <v>L</v>
      </c>
      <c r="K506" s="5">
        <f>INDEX(products!$A$1:$G$49,MATCH($D506,products!$A$1:$A$49,0),MATCH(orders!K$1,products!$A$1:$G$1,0))</f>
        <v>0.2</v>
      </c>
      <c r="L506" s="6">
        <f>INDEX(products!$A$1:$G$49,MATCH($D506,products!$A$1:$A$49,0),MATCH(orders!L$1,products!$A$1:$G$1,0))</f>
        <v>4.7549999999999999</v>
      </c>
      <c r="M506" s="6">
        <f t="shared" si="21"/>
        <v>14.265000000000001</v>
      </c>
      <c r="N506" t="str">
        <f t="shared" si="22"/>
        <v>Liberica</v>
      </c>
      <c r="O506" t="str">
        <f t="shared" si="23"/>
        <v>Light</v>
      </c>
      <c r="P506" t="str">
        <f>_xlfn.XLOOKUP(OrdersTable[[#This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cm="1">
        <f t="array" ref="H507">_xlfn.IFNA(_xlfn.XLOOKUP(C507,customers!A506:$A$1001,customers!G506:$G$1001,,0),"United Kingdom")</f>
        <v>United States</v>
      </c>
      <c r="I507" t="str">
        <f>INDEX(products!$A$1:$G$49,MATCH($D507,products!$A$1:$A$49,0),MATCH(orders!I$1,products!$A$1:$G$1,0))</f>
        <v>Lib</v>
      </c>
      <c r="J507" t="str">
        <f>INDEX(products!$A$1:$G$49,MATCH($D507,products!$A$1:$A$49,0),MATCH(orders!J$1,products!$A$1:$G$1,0))</f>
        <v>M</v>
      </c>
      <c r="K507" s="5">
        <f>INDEX(products!$A$1:$G$49,MATCH($D507,products!$A$1:$A$49,0),MATCH(orders!K$1,products!$A$1:$G$1,0))</f>
        <v>0.2</v>
      </c>
      <c r="L507" s="6">
        <f>INDEX(products!$A$1:$G$49,MATCH($D507,products!$A$1:$A$49,0),MATCH(orders!L$1,products!$A$1:$G$1,0))</f>
        <v>4.3650000000000002</v>
      </c>
      <c r="M507" s="6">
        <f t="shared" si="21"/>
        <v>26.19</v>
      </c>
      <c r="N507" t="str">
        <f t="shared" si="22"/>
        <v>Liberica</v>
      </c>
      <c r="O507" t="str">
        <f t="shared" si="23"/>
        <v>Medium</v>
      </c>
      <c r="P507" t="str">
        <f>_xlfn.XLOOKUP(OrdersTable[[#This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cm="1">
        <f t="array" ref="H508">_xlfn.IFNA(_xlfn.XLOOKUP(C508,customers!A507:$A$1001,customers!G507:$G$1001,,0),"United Kingdom")</f>
        <v>United States</v>
      </c>
      <c r="I508" t="str">
        <f>INDEX(products!$A$1:$G$49,MATCH($D508,products!$A$1:$A$49,0),MATCH(orders!I$1,products!$A$1:$G$1,0))</f>
        <v>Ara</v>
      </c>
      <c r="J508" t="str">
        <f>INDEX(products!$A$1:$G$49,MATCH($D508,products!$A$1:$A$49,0),MATCH(orders!J$1,products!$A$1:$G$1,0))</f>
        <v>L</v>
      </c>
      <c r="K508" s="5">
        <f>INDEX(products!$A$1:$G$49,MATCH($D508,products!$A$1:$A$49,0),MATCH(orders!K$1,products!$A$1:$G$1,0))</f>
        <v>1</v>
      </c>
      <c r="L508" s="6">
        <f>INDEX(products!$A$1:$G$49,MATCH($D508,products!$A$1:$A$49,0),MATCH(orders!L$1,products!$A$1:$G$1,0))</f>
        <v>12.95</v>
      </c>
      <c r="M508" s="6">
        <f t="shared" si="21"/>
        <v>25.9</v>
      </c>
      <c r="N508" t="str">
        <f t="shared" si="22"/>
        <v>Arabica</v>
      </c>
      <c r="O508" t="str">
        <f t="shared" si="23"/>
        <v>Light</v>
      </c>
      <c r="P508" t="str">
        <f>_xlfn.XLOOKUP(OrdersTable[[#This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cm="1">
        <f t="array" ref="G509">IF(_xlfn.XLOOKUP(C509,customers!A508:$A$1001,customers!C508:$C$1001,,0)=0,"",_xlfn.XLOOKUP(C509,customers!A508:$A$1001,customers!C508:$C$1001,,0))</f>
        <v>plyfielde3@baidu.com</v>
      </c>
      <c r="H509" s="2" t="str" cm="1">
        <f t="array" ref="H509">_xlfn.IFNA(_xlfn.XLOOKUP(C509,customers!A508:$A$1001,customers!G508:$G$1001,,0),"United Kingdom")</f>
        <v>United States</v>
      </c>
      <c r="I509" t="str">
        <f>INDEX(products!$A$1:$G$49,MATCH($D509,products!$A$1:$A$49,0),MATCH(orders!I$1,products!$A$1:$G$1,0))</f>
        <v>Ara</v>
      </c>
      <c r="J509" t="str">
        <f>INDEX(products!$A$1:$G$49,MATCH($D509,products!$A$1:$A$49,0),MATCH(orders!J$1,products!$A$1:$G$1,0))</f>
        <v>L</v>
      </c>
      <c r="K509" s="5">
        <f>INDEX(products!$A$1:$G$49,MATCH($D509,products!$A$1:$A$49,0),MATCH(orders!K$1,products!$A$1:$G$1,0))</f>
        <v>2.5</v>
      </c>
      <c r="L509" s="6">
        <f>INDEX(products!$A$1:$G$49,MATCH($D509,products!$A$1:$A$49,0),MATCH(orders!L$1,products!$A$1:$G$1,0))</f>
        <v>29.784999999999997</v>
      </c>
      <c r="M509" s="6">
        <f t="shared" si="21"/>
        <v>89.35499999999999</v>
      </c>
      <c r="N509" t="str">
        <f t="shared" si="22"/>
        <v>Arabica</v>
      </c>
      <c r="O509" t="str">
        <f t="shared" si="23"/>
        <v>Light</v>
      </c>
      <c r="P509" t="str">
        <f>_xlfn.XLOOKUP(OrdersTable[[#This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cm="1">
        <f t="array" ref="H510">_xlfn.IFNA(_xlfn.XLOOKUP(C510,customers!A509:$A$1001,customers!G509:$G$1001,,0),"United Kingdom")</f>
        <v>Ireland</v>
      </c>
      <c r="I510" t="str">
        <f>INDEX(products!$A$1:$G$49,MATCH($D510,products!$A$1:$A$49,0),MATCH(orders!I$1,products!$A$1:$G$1,0))</f>
        <v>Lib</v>
      </c>
      <c r="J510" t="str">
        <f>INDEX(products!$A$1:$G$49,MATCH($D510,products!$A$1:$A$49,0),MATCH(orders!J$1,products!$A$1:$G$1,0))</f>
        <v>D</v>
      </c>
      <c r="K510" s="5">
        <f>INDEX(products!$A$1:$G$49,MATCH($D510,products!$A$1:$A$49,0),MATCH(orders!K$1,products!$A$1:$G$1,0))</f>
        <v>0.5</v>
      </c>
      <c r="L510" s="6">
        <f>INDEX(products!$A$1:$G$49,MATCH($D510,products!$A$1:$A$49,0),MATCH(orders!L$1,products!$A$1:$G$1,0))</f>
        <v>7.77</v>
      </c>
      <c r="M510" s="6">
        <f t="shared" si="21"/>
        <v>46.62</v>
      </c>
      <c r="N510" t="str">
        <f t="shared" si="22"/>
        <v>Liberica</v>
      </c>
      <c r="O510" t="str">
        <f t="shared" si="23"/>
        <v>Dark</v>
      </c>
      <c r="P510" t="str">
        <f>_xlfn.XLOOKUP(OrdersTable[[#This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cm="1">
        <f t="array" ref="G511">IF(_xlfn.XLOOKUP(C511,customers!A510:$A$1001,customers!C510:$C$1001,,0)=0,"",_xlfn.XLOOKUP(C511,customers!A510:$A$1001,customers!C510:$C$1001,,0))</f>
        <v>murione5@alexa.com</v>
      </c>
      <c r="H511" s="2" t="str" cm="1">
        <f t="array" ref="H511">_xlfn.IFNA(_xlfn.XLOOKUP(C511,customers!A510:$A$1001,customers!G510:$G$1001,,0),"United Kingdom")</f>
        <v>Ireland</v>
      </c>
      <c r="I511" t="str">
        <f>INDEX(products!$A$1:$G$49,MATCH($D511,products!$A$1:$A$49,0),MATCH(orders!I$1,products!$A$1:$G$1,0))</f>
        <v>Ara</v>
      </c>
      <c r="J511" t="str">
        <f>INDEX(products!$A$1:$G$49,MATCH($D511,products!$A$1:$A$49,0),MATCH(orders!J$1,products!$A$1:$G$1,0))</f>
        <v>D</v>
      </c>
      <c r="K511" s="5">
        <f>INDEX(products!$A$1:$G$49,MATCH($D511,products!$A$1:$A$49,0),MATCH(orders!K$1,products!$A$1:$G$1,0))</f>
        <v>1</v>
      </c>
      <c r="L511" s="6">
        <f>INDEX(products!$A$1:$G$49,MATCH($D511,products!$A$1:$A$49,0),MATCH(orders!L$1,products!$A$1:$G$1,0))</f>
        <v>9.9499999999999993</v>
      </c>
      <c r="M511" s="6">
        <f t="shared" si="21"/>
        <v>29.849999999999998</v>
      </c>
      <c r="N511" t="str">
        <f t="shared" si="22"/>
        <v>Arabica</v>
      </c>
      <c r="O511" t="str">
        <f t="shared" si="23"/>
        <v>Dark</v>
      </c>
      <c r="P511" t="str">
        <f>_xlfn.XLOOKUP(OrdersTable[[#This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cm="1">
        <f t="array" ref="G512">IF(_xlfn.XLOOKUP(C512,customers!A511:$A$1001,customers!C511:$C$1001,,0)=0,"",_xlfn.XLOOKUP(C512,customers!A511:$A$1001,customers!C511:$C$1001,,0))</f>
        <v>ckide6@narod.ru</v>
      </c>
      <c r="H512" s="2" t="str" cm="1">
        <f t="array" ref="H512">_xlfn.IFNA(_xlfn.XLOOKUP(C512,customers!A511:$A$1001,customers!G511:$G$1001,,0),"United Kingdom")</f>
        <v>Ireland</v>
      </c>
      <c r="I512" t="str">
        <f>INDEX(products!$A$1:$G$49,MATCH($D512,products!$A$1:$A$49,0),MATCH(orders!I$1,products!$A$1:$G$1,0))</f>
        <v>Rob</v>
      </c>
      <c r="J512" t="str">
        <f>INDEX(products!$A$1:$G$49,MATCH($D512,products!$A$1:$A$49,0),MATCH(orders!J$1,products!$A$1:$G$1,0))</f>
        <v>L</v>
      </c>
      <c r="K512" s="5">
        <f>INDEX(products!$A$1:$G$49,MATCH($D512,products!$A$1:$A$49,0),MATCH(orders!K$1,products!$A$1:$G$1,0))</f>
        <v>0.2</v>
      </c>
      <c r="L512" s="6">
        <f>INDEX(products!$A$1:$G$49,MATCH($D512,products!$A$1:$A$49,0),MATCH(orders!L$1,products!$A$1:$G$1,0))</f>
        <v>3.5849999999999995</v>
      </c>
      <c r="M512" s="6">
        <f t="shared" si="21"/>
        <v>10.754999999999999</v>
      </c>
      <c r="N512" t="str">
        <f t="shared" si="22"/>
        <v>Robusta</v>
      </c>
      <c r="O512" t="str">
        <f t="shared" si="23"/>
        <v>Light</v>
      </c>
      <c r="P512" t="str">
        <f>_xlfn.XLOOKUP(OrdersTable[[#This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cm="1">
        <f t="array" ref="H513">_xlfn.IFNA(_xlfn.XLOOKUP(C513,customers!A512:$A$1001,customers!G512:$G$1001,,0),"United Kingdom")</f>
        <v>United States</v>
      </c>
      <c r="I513" t="str">
        <f>INDEX(products!$A$1:$G$49,MATCH($D513,products!$A$1:$A$49,0),MATCH(orders!I$1,products!$A$1:$G$1,0))</f>
        <v>Ara</v>
      </c>
      <c r="J513" t="str">
        <f>INDEX(products!$A$1:$G$49,MATCH($D513,products!$A$1:$A$49,0),MATCH(orders!J$1,products!$A$1:$G$1,0))</f>
        <v>M</v>
      </c>
      <c r="K513" s="5">
        <f>INDEX(products!$A$1:$G$49,MATCH($D513,products!$A$1:$A$49,0),MATCH(orders!K$1,products!$A$1:$G$1,0))</f>
        <v>0.2</v>
      </c>
      <c r="L513" s="6">
        <f>INDEX(products!$A$1:$G$49,MATCH($D513,products!$A$1:$A$49,0),MATCH(orders!L$1,products!$A$1:$G$1,0))</f>
        <v>3.375</v>
      </c>
      <c r="M513" s="6">
        <f t="shared" si="21"/>
        <v>13.5</v>
      </c>
      <c r="N513" t="str">
        <f t="shared" si="22"/>
        <v>Arabica</v>
      </c>
      <c r="O513" t="str">
        <f t="shared" si="23"/>
        <v>Medium</v>
      </c>
      <c r="P513" t="str">
        <f>_xlfn.XLOOKUP(OrdersTable[[#This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cm="1">
        <f t="array" ref="G514">IF(_xlfn.XLOOKUP(C514,customers!A513:$A$1001,customers!C513:$C$1001,,0)=0,"",_xlfn.XLOOKUP(C514,customers!A513:$A$1001,customers!C513:$C$1001,,0))</f>
        <v>cbakeupe8@globo.com</v>
      </c>
      <c r="H514" s="2" t="str" cm="1">
        <f t="array" ref="H514">_xlfn.IFNA(_xlfn.XLOOKUP(C514,customers!A513:$A$1001,customers!G513:$G$1001,,0),"United Kingdom")</f>
        <v>United States</v>
      </c>
      <c r="I514" t="str">
        <f>INDEX(products!$A$1:$G$49,MATCH($D514,products!$A$1:$A$49,0),MATCH(orders!I$1,products!$A$1:$G$1,0))</f>
        <v>Lib</v>
      </c>
      <c r="J514" t="str">
        <f>INDEX(products!$A$1:$G$49,MATCH($D514,products!$A$1:$A$49,0),MATCH(orders!J$1,products!$A$1:$G$1,0))</f>
        <v>L</v>
      </c>
      <c r="K514" s="5">
        <f>INDEX(products!$A$1:$G$49,MATCH($D514,products!$A$1:$A$49,0),MATCH(orders!K$1,products!$A$1:$G$1,0))</f>
        <v>1</v>
      </c>
      <c r="L514" s="6">
        <f>INDEX(products!$A$1:$G$49,MATCH($D514,products!$A$1:$A$49,0),MATCH(orders!L$1,products!$A$1:$G$1,0))</f>
        <v>15.85</v>
      </c>
      <c r="M514" s="6">
        <f t="shared" ref="M514:M577" si="24">E514*L514</f>
        <v>47.55</v>
      </c>
      <c r="N514" t="str">
        <f t="shared" ref="N514:N577" si="25">IF(I514="Rob","Robusta",IF(I514="Exc","Excelsa",IF(I514="Ara","Arabica",IF(I514="Lib","Liberica"))))</f>
        <v>Liberica</v>
      </c>
      <c r="O514" t="str">
        <f t="shared" ref="O514:O577" si="26">IF(J514="M","Medium",IF(J514="L","Light",IF(J514="D","Dark")))</f>
        <v>Light</v>
      </c>
      <c r="P514" t="str">
        <f>_xlfn.XLOOKUP(OrdersTable[[#This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cm="1">
        <f t="array" ref="H515">_xlfn.IFNA(_xlfn.XLOOKUP(C515,customers!A514:$A$1001,customers!G514:$G$1001,,0),"United Kingdom")</f>
        <v>United States</v>
      </c>
      <c r="I515" t="str">
        <f>INDEX(products!$A$1:$G$49,MATCH($D515,products!$A$1:$A$49,0),MATCH(orders!I$1,products!$A$1:$G$1,0))</f>
        <v>Lib</v>
      </c>
      <c r="J515" t="str">
        <f>INDEX(products!$A$1:$G$49,MATCH($D515,products!$A$1:$A$49,0),MATCH(orders!J$1,products!$A$1:$G$1,0))</f>
        <v>L</v>
      </c>
      <c r="K515" s="5">
        <f>INDEX(products!$A$1:$G$49,MATCH($D515,products!$A$1:$A$49,0),MATCH(orders!K$1,products!$A$1:$G$1,0))</f>
        <v>1</v>
      </c>
      <c r="L515" s="6">
        <f>INDEX(products!$A$1:$G$49,MATCH($D515,products!$A$1:$A$49,0),MATCH(orders!L$1,products!$A$1:$G$1,0))</f>
        <v>15.85</v>
      </c>
      <c r="M515" s="6">
        <f t="shared" si="24"/>
        <v>79.25</v>
      </c>
      <c r="N515" t="str">
        <f t="shared" si="25"/>
        <v>Liberica</v>
      </c>
      <c r="O515" t="str">
        <f t="shared" si="26"/>
        <v>Light</v>
      </c>
      <c r="P515" t="str">
        <f>_xlfn.XLOOKUP(OrdersTable[[#This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cm="1">
        <f t="array" ref="H516">_xlfn.IFNA(_xlfn.XLOOKUP(C516,customers!A515:$A$1001,customers!G515:$G$1001,,0),"United Kingdom")</f>
        <v>United States</v>
      </c>
      <c r="I516" t="str">
        <f>INDEX(products!$A$1:$G$49,MATCH($D516,products!$A$1:$A$49,0),MATCH(orders!I$1,products!$A$1:$G$1,0))</f>
        <v>Lib</v>
      </c>
      <c r="J516" t="str">
        <f>INDEX(products!$A$1:$G$49,MATCH($D516,products!$A$1:$A$49,0),MATCH(orders!J$1,products!$A$1:$G$1,0))</f>
        <v>M</v>
      </c>
      <c r="K516" s="5">
        <f>INDEX(products!$A$1:$G$49,MATCH($D516,products!$A$1:$A$49,0),MATCH(orders!K$1,products!$A$1:$G$1,0))</f>
        <v>0.2</v>
      </c>
      <c r="L516" s="6">
        <f>INDEX(products!$A$1:$G$49,MATCH($D516,products!$A$1:$A$49,0),MATCH(orders!L$1,products!$A$1:$G$1,0))</f>
        <v>4.3650000000000002</v>
      </c>
      <c r="M516" s="6">
        <f t="shared" si="24"/>
        <v>26.19</v>
      </c>
      <c r="N516" t="str">
        <f t="shared" si="25"/>
        <v>Liberica</v>
      </c>
      <c r="O516" t="str">
        <f t="shared" si="26"/>
        <v>Medium</v>
      </c>
      <c r="P516" t="str">
        <f>_xlfn.XLOOKUP(OrdersTable[[#This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cm="1">
        <f t="array" ref="H517">_xlfn.IFNA(_xlfn.XLOOKUP(C517,customers!A516:$A$1001,customers!G516:$G$1001,,0),"United Kingdom")</f>
        <v>United States</v>
      </c>
      <c r="I517" t="str">
        <f>INDEX(products!$A$1:$G$49,MATCH($D517,products!$A$1:$A$49,0),MATCH(orders!I$1,products!$A$1:$G$1,0))</f>
        <v>Rob</v>
      </c>
      <c r="J517" t="str">
        <f>INDEX(products!$A$1:$G$49,MATCH($D517,products!$A$1:$A$49,0),MATCH(orders!J$1,products!$A$1:$G$1,0))</f>
        <v>L</v>
      </c>
      <c r="K517" s="5">
        <f>INDEX(products!$A$1:$G$49,MATCH($D517,products!$A$1:$A$49,0),MATCH(orders!K$1,products!$A$1:$G$1,0))</f>
        <v>0.5</v>
      </c>
      <c r="L517" s="6">
        <f>INDEX(products!$A$1:$G$49,MATCH($D517,products!$A$1:$A$49,0),MATCH(orders!L$1,products!$A$1:$G$1,0))</f>
        <v>7.169999999999999</v>
      </c>
      <c r="M517" s="6">
        <f t="shared" si="24"/>
        <v>21.509999999999998</v>
      </c>
      <c r="N517" t="str">
        <f t="shared" si="25"/>
        <v>Robusta</v>
      </c>
      <c r="O517" t="str">
        <f t="shared" si="26"/>
        <v>Light</v>
      </c>
      <c r="P517" t="str">
        <f>_xlfn.XLOOKUP(OrdersTable[[#This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cm="1">
        <f t="array" ref="G518">IF(_xlfn.XLOOKUP(C518,customers!A517:$A$1001,customers!C517:$C$1001,,0)=0,"",_xlfn.XLOOKUP(C518,customers!A517:$A$1001,customers!C517:$C$1001,,0))</f>
        <v/>
      </c>
      <c r="H518" s="2" t="str" cm="1">
        <f t="array" ref="H518">_xlfn.IFNA(_xlfn.XLOOKUP(C518,customers!A517:$A$1001,customers!G517:$G$1001,,0),"United Kingdom")</f>
        <v>United States</v>
      </c>
      <c r="I518" t="str">
        <f>INDEX(products!$A$1:$G$49,MATCH($D518,products!$A$1:$A$49,0),MATCH(orders!I$1,products!$A$1:$G$1,0))</f>
        <v>Rob</v>
      </c>
      <c r="J518" t="str">
        <f>INDEX(products!$A$1:$G$49,MATCH($D518,products!$A$1:$A$49,0),MATCH(orders!J$1,products!$A$1:$G$1,0))</f>
        <v>D</v>
      </c>
      <c r="K518" s="5">
        <f>INDEX(products!$A$1:$G$49,MATCH($D518,products!$A$1:$A$49,0),MATCH(orders!K$1,products!$A$1:$G$1,0))</f>
        <v>2.5</v>
      </c>
      <c r="L518" s="6">
        <f>INDEX(products!$A$1:$G$49,MATCH($D518,products!$A$1:$A$49,0),MATCH(orders!L$1,products!$A$1:$G$1,0))</f>
        <v>20.584999999999997</v>
      </c>
      <c r="M518" s="6">
        <f t="shared" si="24"/>
        <v>102.92499999999998</v>
      </c>
      <c r="N518" t="str">
        <f t="shared" si="25"/>
        <v>Robusta</v>
      </c>
      <c r="O518" t="str">
        <f t="shared" si="26"/>
        <v>Dark</v>
      </c>
      <c r="P518" t="str">
        <f>_xlfn.XLOOKUP(OrdersTable[[#This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cm="1">
        <f t="array" ref="G519">IF(_xlfn.XLOOKUP(C519,customers!A518:$A$1001,customers!C518:$C$1001,,0)=0,"",_xlfn.XLOOKUP(C519,customers!A518:$A$1001,customers!C518:$C$1001,,0))</f>
        <v/>
      </c>
      <c r="H519" s="2" t="str" cm="1">
        <f t="array" ref="H519">_xlfn.IFNA(_xlfn.XLOOKUP(C519,customers!A518:$A$1001,customers!G518:$G$1001,,0),"United Kingdom")</f>
        <v>United States</v>
      </c>
      <c r="I519" t="str">
        <f>INDEX(products!$A$1:$G$49,MATCH($D519,products!$A$1:$A$49,0),MATCH(orders!I$1,products!$A$1:$G$1,0))</f>
        <v>Lib</v>
      </c>
      <c r="J519" t="str">
        <f>INDEX(products!$A$1:$G$49,MATCH($D519,products!$A$1:$A$49,0),MATCH(orders!J$1,products!$A$1:$G$1,0))</f>
        <v>D</v>
      </c>
      <c r="K519" s="5">
        <f>INDEX(products!$A$1:$G$49,MATCH($D519,products!$A$1:$A$49,0),MATCH(orders!K$1,products!$A$1:$G$1,0))</f>
        <v>0.2</v>
      </c>
      <c r="L519" s="6">
        <f>INDEX(products!$A$1:$G$49,MATCH($D519,products!$A$1:$A$49,0),MATCH(orders!L$1,products!$A$1:$G$1,0))</f>
        <v>3.8849999999999998</v>
      </c>
      <c r="M519" s="6">
        <f t="shared" si="24"/>
        <v>7.77</v>
      </c>
      <c r="N519" t="str">
        <f t="shared" si="25"/>
        <v>Liberica</v>
      </c>
      <c r="O519" t="str">
        <f t="shared" si="26"/>
        <v>Dark</v>
      </c>
      <c r="P519" t="str">
        <f>_xlfn.XLOOKUP(OrdersTable[[#This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cm="1">
        <f t="array" ref="G520">IF(_xlfn.XLOOKUP(C520,customers!A519:$A$1001,customers!C519:$C$1001,,0)=0,"",_xlfn.XLOOKUP(C520,customers!A519:$A$1001,customers!C519:$C$1001,,0))</f>
        <v>kimortsee@alexa.com</v>
      </c>
      <c r="H520" s="2" t="str" cm="1">
        <f t="array" ref="H520">_xlfn.IFNA(_xlfn.XLOOKUP(C520,customers!A519:$A$1001,customers!G519:$G$1001,,0),"United Kingdom")</f>
        <v>United States</v>
      </c>
      <c r="I520" t="str">
        <f>INDEX(products!$A$1:$G$49,MATCH($D520,products!$A$1:$A$49,0),MATCH(orders!I$1,products!$A$1:$G$1,0))</f>
        <v>Exc</v>
      </c>
      <c r="J520" t="str">
        <f>INDEX(products!$A$1:$G$49,MATCH($D520,products!$A$1:$A$49,0),MATCH(orders!J$1,products!$A$1:$G$1,0))</f>
        <v>D</v>
      </c>
      <c r="K520" s="5">
        <f>INDEX(products!$A$1:$G$49,MATCH($D520,products!$A$1:$A$49,0),MATCH(orders!K$1,products!$A$1:$G$1,0))</f>
        <v>2.5</v>
      </c>
      <c r="L520" s="6">
        <f>INDEX(products!$A$1:$G$49,MATCH($D520,products!$A$1:$A$49,0),MATCH(orders!L$1,products!$A$1:$G$1,0))</f>
        <v>27.945</v>
      </c>
      <c r="M520" s="6">
        <f t="shared" si="24"/>
        <v>139.72499999999999</v>
      </c>
      <c r="N520" t="str">
        <f t="shared" si="25"/>
        <v>Excelsa</v>
      </c>
      <c r="O520" t="str">
        <f t="shared" si="26"/>
        <v>Dark</v>
      </c>
      <c r="P520" t="str">
        <f>_xlfn.XLOOKUP(OrdersTable[[#This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e" cm="1">
        <f t="array" ref="G521">IF(_xlfn.XLOOKUP(C521,customers!A520:$A$1001,customers!C520:$C$1001,,0)=0,"",_xlfn.XLOOKUP(C521,customers!A520:$A$1001,customers!C520:$C$1001,,0))</f>
        <v>#N/A</v>
      </c>
      <c r="H521" s="2" t="str" cm="1">
        <f t="array" ref="H521">_xlfn.IFNA(_xlfn.XLOOKUP(C521,customers!A520:$A$1001,customers!G520:$G$1001,,0),"United Kingdom")</f>
        <v>United Kingdom</v>
      </c>
      <c r="I521" t="str">
        <f>INDEX(products!$A$1:$G$49,MATCH($D521,products!$A$1:$A$49,0),MATCH(orders!I$1,products!$A$1:$G$1,0))</f>
        <v>Ara</v>
      </c>
      <c r="J521" t="str">
        <f>INDEX(products!$A$1:$G$49,MATCH($D521,products!$A$1:$A$49,0),MATCH(orders!J$1,products!$A$1:$G$1,0))</f>
        <v>D</v>
      </c>
      <c r="K521" s="5">
        <f>INDEX(products!$A$1:$G$49,MATCH($D521,products!$A$1:$A$49,0),MATCH(orders!K$1,products!$A$1:$G$1,0))</f>
        <v>0.5</v>
      </c>
      <c r="L521" s="6">
        <f>INDEX(products!$A$1:$G$49,MATCH($D521,products!$A$1:$A$49,0),MATCH(orders!L$1,products!$A$1:$G$1,0))</f>
        <v>5.97</v>
      </c>
      <c r="M521" s="6">
        <f t="shared" si="24"/>
        <v>11.94</v>
      </c>
      <c r="N521" t="str">
        <f t="shared" si="25"/>
        <v>Arabica</v>
      </c>
      <c r="O521" t="str">
        <f t="shared" si="26"/>
        <v>Dark</v>
      </c>
      <c r="P521" t="str">
        <f>_xlfn.XLOOKUP(OrdersTable[[#This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cm="1">
        <f t="array" ref="H522">_xlfn.IFNA(_xlfn.XLOOKUP(C522,customers!A521:$A$1001,customers!G521:$G$1001,,0),"United Kingdom")</f>
        <v>United States</v>
      </c>
      <c r="I522" t="str">
        <f>INDEX(products!$A$1:$G$49,MATCH($D522,products!$A$1:$A$49,0),MATCH(orders!I$1,products!$A$1:$G$1,0))</f>
        <v>Lib</v>
      </c>
      <c r="J522" t="str">
        <f>INDEX(products!$A$1:$G$49,MATCH($D522,products!$A$1:$A$49,0),MATCH(orders!J$1,products!$A$1:$G$1,0))</f>
        <v>D</v>
      </c>
      <c r="K522" s="5">
        <f>INDEX(products!$A$1:$G$49,MATCH($D522,products!$A$1:$A$49,0),MATCH(orders!K$1,products!$A$1:$G$1,0))</f>
        <v>0.2</v>
      </c>
      <c r="L522" s="6">
        <f>INDEX(products!$A$1:$G$49,MATCH($D522,products!$A$1:$A$49,0),MATCH(orders!L$1,products!$A$1:$G$1,0))</f>
        <v>3.8849999999999998</v>
      </c>
      <c r="M522" s="6">
        <f t="shared" si="24"/>
        <v>3.8849999999999998</v>
      </c>
      <c r="N522" t="str">
        <f t="shared" si="25"/>
        <v>Liberica</v>
      </c>
      <c r="O522" t="str">
        <f t="shared" si="26"/>
        <v>Dark</v>
      </c>
      <c r="P522" t="str">
        <f>_xlfn.XLOOKUP(OrdersTable[[#This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cm="1">
        <f t="array" ref="H523">_xlfn.IFNA(_xlfn.XLOOKUP(C523,customers!A522:$A$1001,customers!G522:$G$1001,,0),"United Kingdom")</f>
        <v>United States</v>
      </c>
      <c r="I523" t="str">
        <f>INDEX(products!$A$1:$G$49,MATCH($D523,products!$A$1:$A$49,0),MATCH(orders!I$1,products!$A$1:$G$1,0))</f>
        <v>Rob</v>
      </c>
      <c r="J523" t="str">
        <f>INDEX(products!$A$1:$G$49,MATCH($D523,products!$A$1:$A$49,0),MATCH(orders!J$1,products!$A$1:$G$1,0))</f>
        <v>M</v>
      </c>
      <c r="K523" s="5">
        <f>INDEX(products!$A$1:$G$49,MATCH($D523,products!$A$1:$A$49,0),MATCH(orders!K$1,products!$A$1:$G$1,0))</f>
        <v>1</v>
      </c>
      <c r="L523" s="6">
        <f>INDEX(products!$A$1:$G$49,MATCH($D523,products!$A$1:$A$49,0),MATCH(orders!L$1,products!$A$1:$G$1,0))</f>
        <v>9.9499999999999993</v>
      </c>
      <c r="M523" s="6">
        <f t="shared" si="24"/>
        <v>39.799999999999997</v>
      </c>
      <c r="N523" t="str">
        <f t="shared" si="25"/>
        <v>Robusta</v>
      </c>
      <c r="O523" t="str">
        <f t="shared" si="26"/>
        <v>Medium</v>
      </c>
      <c r="P523" t="str">
        <f>_xlfn.XLOOKUP(OrdersTable[[#This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cm="1">
        <f t="array" ref="H524">_xlfn.IFNA(_xlfn.XLOOKUP(C524,customers!A523:$A$1001,customers!G523:$G$1001,,0),"United Kingdom")</f>
        <v>United States</v>
      </c>
      <c r="I524" t="str">
        <f>INDEX(products!$A$1:$G$49,MATCH($D524,products!$A$1:$A$49,0),MATCH(orders!I$1,products!$A$1:$G$1,0))</f>
        <v>Rob</v>
      </c>
      <c r="J524" t="str">
        <f>INDEX(products!$A$1:$G$49,MATCH($D524,products!$A$1:$A$49,0),MATCH(orders!J$1,products!$A$1:$G$1,0))</f>
        <v>M</v>
      </c>
      <c r="K524" s="5">
        <f>INDEX(products!$A$1:$G$49,MATCH($D524,products!$A$1:$A$49,0),MATCH(orders!K$1,products!$A$1:$G$1,0))</f>
        <v>0.5</v>
      </c>
      <c r="L524" s="6">
        <f>INDEX(products!$A$1:$G$49,MATCH($D524,products!$A$1:$A$49,0),MATCH(orders!L$1,products!$A$1:$G$1,0))</f>
        <v>5.97</v>
      </c>
      <c r="M524" s="6">
        <f t="shared" si="24"/>
        <v>29.849999999999998</v>
      </c>
      <c r="N524" t="str">
        <f t="shared" si="25"/>
        <v>Robusta</v>
      </c>
      <c r="O524" t="str">
        <f t="shared" si="26"/>
        <v>Medium</v>
      </c>
      <c r="P524" t="str">
        <f>_xlfn.XLOOKUP(OrdersTable[[#This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cm="1">
        <f t="array" ref="G525">IF(_xlfn.XLOOKUP(C525,customers!A524:$A$1001,customers!C524:$C$1001,,0)=0,"",_xlfn.XLOOKUP(C525,customers!A524:$A$1001,customers!C524:$C$1001,,0))</f>
        <v>bbeelbyej@rediff.com</v>
      </c>
      <c r="H525" s="2" t="str" cm="1">
        <f t="array" ref="H525">_xlfn.IFNA(_xlfn.XLOOKUP(C525,customers!A524:$A$1001,customers!G524:$G$1001,,0),"United Kingdom")</f>
        <v>Ireland</v>
      </c>
      <c r="I525" t="str">
        <f>INDEX(products!$A$1:$G$49,MATCH($D525,products!$A$1:$A$49,0),MATCH(orders!I$1,products!$A$1:$G$1,0))</f>
        <v>Lib</v>
      </c>
      <c r="J525" t="str">
        <f>INDEX(products!$A$1:$G$49,MATCH($D525,products!$A$1:$A$49,0),MATCH(orders!J$1,products!$A$1:$G$1,0))</f>
        <v>D</v>
      </c>
      <c r="K525" s="5">
        <f>INDEX(products!$A$1:$G$49,MATCH($D525,products!$A$1:$A$49,0),MATCH(orders!K$1,products!$A$1:$G$1,0))</f>
        <v>2.5</v>
      </c>
      <c r="L525" s="6">
        <f>INDEX(products!$A$1:$G$49,MATCH($D525,products!$A$1:$A$49,0),MATCH(orders!L$1,products!$A$1:$G$1,0))</f>
        <v>29.784999999999997</v>
      </c>
      <c r="M525" s="6">
        <f t="shared" si="24"/>
        <v>29.784999999999997</v>
      </c>
      <c r="N525" t="str">
        <f t="shared" si="25"/>
        <v>Liberica</v>
      </c>
      <c r="O525" t="str">
        <f t="shared" si="26"/>
        <v>Dark</v>
      </c>
      <c r="P525" t="str">
        <f>_xlfn.XLOOKUP(OrdersTable[[#This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cm="1">
        <f t="array" ref="G526">IF(_xlfn.XLOOKUP(C526,customers!A525:$A$1001,customers!C525:$C$1001,,0)=0,"",_xlfn.XLOOKUP(C526,customers!A525:$A$1001,customers!C525:$C$1001,,0))</f>
        <v/>
      </c>
      <c r="H526" s="2" t="str" cm="1">
        <f t="array" ref="H526">_xlfn.IFNA(_xlfn.XLOOKUP(C526,customers!A525:$A$1001,customers!G525:$G$1001,,0),"United Kingdom")</f>
        <v>United States</v>
      </c>
      <c r="I526" t="str">
        <f>INDEX(products!$A$1:$G$49,MATCH($D526,products!$A$1:$A$49,0),MATCH(orders!I$1,products!$A$1:$G$1,0))</f>
        <v>Lib</v>
      </c>
      <c r="J526" t="str">
        <f>INDEX(products!$A$1:$G$49,MATCH($D526,products!$A$1:$A$49,0),MATCH(orders!J$1,products!$A$1:$G$1,0))</f>
        <v>L</v>
      </c>
      <c r="K526" s="5">
        <f>INDEX(products!$A$1:$G$49,MATCH($D526,products!$A$1:$A$49,0),MATCH(orders!K$1,products!$A$1:$G$1,0))</f>
        <v>2.5</v>
      </c>
      <c r="L526" s="6">
        <f>INDEX(products!$A$1:$G$49,MATCH($D526,products!$A$1:$A$49,0),MATCH(orders!L$1,products!$A$1:$G$1,0))</f>
        <v>36.454999999999998</v>
      </c>
      <c r="M526" s="6">
        <f t="shared" si="24"/>
        <v>72.91</v>
      </c>
      <c r="N526" t="str">
        <f t="shared" si="25"/>
        <v>Liberica</v>
      </c>
      <c r="O526" t="str">
        <f t="shared" si="26"/>
        <v>Light</v>
      </c>
      <c r="P526" t="str">
        <f>_xlfn.XLOOKUP(OrdersTable[[#This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cm="1">
        <f t="array" ref="G527">IF(_xlfn.XLOOKUP(C527,customers!A526:$A$1001,customers!C526:$C$1001,,0)=0,"",_xlfn.XLOOKUP(C527,customers!A526:$A$1001,customers!C526:$C$1001,,0))</f>
        <v/>
      </c>
      <c r="H527" s="2" t="str" cm="1">
        <f t="array" ref="H527">_xlfn.IFNA(_xlfn.XLOOKUP(C527,customers!A526:$A$1001,customers!G526:$G$1001,,0),"United Kingdom")</f>
        <v>United States</v>
      </c>
      <c r="I527" t="str">
        <f>INDEX(products!$A$1:$G$49,MATCH($D527,products!$A$1:$A$49,0),MATCH(orders!I$1,products!$A$1:$G$1,0))</f>
        <v>Rob</v>
      </c>
      <c r="J527" t="str">
        <f>INDEX(products!$A$1:$G$49,MATCH($D527,products!$A$1:$A$49,0),MATCH(orders!J$1,products!$A$1:$G$1,0))</f>
        <v>D</v>
      </c>
      <c r="K527" s="5">
        <f>INDEX(products!$A$1:$G$49,MATCH($D527,products!$A$1:$A$49,0),MATCH(orders!K$1,products!$A$1:$G$1,0))</f>
        <v>0.2</v>
      </c>
      <c r="L527" s="6">
        <f>INDEX(products!$A$1:$G$49,MATCH($D527,products!$A$1:$A$49,0),MATCH(orders!L$1,products!$A$1:$G$1,0))</f>
        <v>2.6849999999999996</v>
      </c>
      <c r="M527" s="6">
        <f t="shared" si="24"/>
        <v>13.424999999999997</v>
      </c>
      <c r="N527" t="str">
        <f t="shared" si="25"/>
        <v>Robusta</v>
      </c>
      <c r="O527" t="str">
        <f t="shared" si="26"/>
        <v>Dark</v>
      </c>
      <c r="P527" t="str">
        <f>_xlfn.XLOOKUP(OrdersTable[[#This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cm="1">
        <f t="array" ref="H528">_xlfn.IFNA(_xlfn.XLOOKUP(C528,customers!A527:$A$1001,customers!G527:$G$1001,,0),"United Kingdom")</f>
        <v>United States</v>
      </c>
      <c r="I528" t="str">
        <f>INDEX(products!$A$1:$G$49,MATCH($D528,products!$A$1:$A$49,0),MATCH(orders!I$1,products!$A$1:$G$1,0))</f>
        <v>Exc</v>
      </c>
      <c r="J528" t="str">
        <f>INDEX(products!$A$1:$G$49,MATCH($D528,products!$A$1:$A$49,0),MATCH(orders!J$1,products!$A$1:$G$1,0))</f>
        <v>M</v>
      </c>
      <c r="K528" s="5">
        <f>INDEX(products!$A$1:$G$49,MATCH($D528,products!$A$1:$A$49,0),MATCH(orders!K$1,products!$A$1:$G$1,0))</f>
        <v>2.5</v>
      </c>
      <c r="L528" s="6">
        <f>INDEX(products!$A$1:$G$49,MATCH($D528,products!$A$1:$A$49,0),MATCH(orders!L$1,products!$A$1:$G$1,0))</f>
        <v>31.624999999999996</v>
      </c>
      <c r="M528" s="6">
        <f t="shared" si="24"/>
        <v>126.49999999999999</v>
      </c>
      <c r="N528" t="str">
        <f t="shared" si="25"/>
        <v>Excelsa</v>
      </c>
      <c r="O528" t="str">
        <f t="shared" si="26"/>
        <v>Medium</v>
      </c>
      <c r="P528" t="str">
        <f>_xlfn.XLOOKUP(OrdersTable[[#This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cm="1">
        <f t="array" ref="H529">_xlfn.IFNA(_xlfn.XLOOKUP(C529,customers!A528:$A$1001,customers!G528:$G$1001,,0),"United Kingdom")</f>
        <v>United Kingdom</v>
      </c>
      <c r="I529" t="str">
        <f>INDEX(products!$A$1:$G$49,MATCH($D529,products!$A$1:$A$49,0),MATCH(orders!I$1,products!$A$1:$G$1,0))</f>
        <v>Exc</v>
      </c>
      <c r="J529" t="str">
        <f>INDEX(products!$A$1:$G$49,MATCH($D529,products!$A$1:$A$49,0),MATCH(orders!J$1,products!$A$1:$G$1,0))</f>
        <v>M</v>
      </c>
      <c r="K529" s="5">
        <f>INDEX(products!$A$1:$G$49,MATCH($D529,products!$A$1:$A$49,0),MATCH(orders!K$1,products!$A$1:$G$1,0))</f>
        <v>0.5</v>
      </c>
      <c r="L529" s="6">
        <f>INDEX(products!$A$1:$G$49,MATCH($D529,products!$A$1:$A$49,0),MATCH(orders!L$1,products!$A$1:$G$1,0))</f>
        <v>8.25</v>
      </c>
      <c r="M529" s="6">
        <f t="shared" si="24"/>
        <v>41.25</v>
      </c>
      <c r="N529" t="str">
        <f t="shared" si="25"/>
        <v>Excelsa</v>
      </c>
      <c r="O529" t="str">
        <f t="shared" si="26"/>
        <v>Medium</v>
      </c>
      <c r="P529" t="str">
        <f>_xlfn.XLOOKUP(OrdersTable[[#This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cm="1">
        <f t="array" ref="H530">_xlfn.IFNA(_xlfn.XLOOKUP(C530,customers!A529:$A$1001,customers!G529:$G$1001,,0),"United Kingdom")</f>
        <v>United States</v>
      </c>
      <c r="I530" t="str">
        <f>INDEX(products!$A$1:$G$49,MATCH($D530,products!$A$1:$A$49,0),MATCH(orders!I$1,products!$A$1:$G$1,0))</f>
        <v>Exc</v>
      </c>
      <c r="J530" t="str">
        <f>INDEX(products!$A$1:$G$49,MATCH($D530,products!$A$1:$A$49,0),MATCH(orders!J$1,products!$A$1:$G$1,0))</f>
        <v>L</v>
      </c>
      <c r="K530" s="5">
        <f>INDEX(products!$A$1:$G$49,MATCH($D530,products!$A$1:$A$49,0),MATCH(orders!K$1,products!$A$1:$G$1,0))</f>
        <v>0.5</v>
      </c>
      <c r="L530" s="6">
        <f>INDEX(products!$A$1:$G$49,MATCH($D530,products!$A$1:$A$49,0),MATCH(orders!L$1,products!$A$1:$G$1,0))</f>
        <v>8.91</v>
      </c>
      <c r="M530" s="6">
        <f t="shared" si="24"/>
        <v>53.46</v>
      </c>
      <c r="N530" t="str">
        <f t="shared" si="25"/>
        <v>Excelsa</v>
      </c>
      <c r="O530" t="str">
        <f t="shared" si="26"/>
        <v>Light</v>
      </c>
      <c r="P530" t="str">
        <f>_xlfn.XLOOKUP(OrdersTable[[#This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cm="1">
        <f t="array" ref="G531">IF(_xlfn.XLOOKUP(C531,customers!A530:$A$1001,customers!C530:$C$1001,,0)=0,"",_xlfn.XLOOKUP(C531,customers!A530:$A$1001,customers!C530:$C$1001,,0))</f>
        <v>sarpinep@moonfruit.com</v>
      </c>
      <c r="H531" s="2" t="str" cm="1">
        <f t="array" ref="H531">_xlfn.IFNA(_xlfn.XLOOKUP(C531,customers!A530:$A$1001,customers!G530:$G$1001,,0),"United Kingdom")</f>
        <v>United States</v>
      </c>
      <c r="I531" t="str">
        <f>INDEX(products!$A$1:$G$49,MATCH($D531,products!$A$1:$A$49,0),MATCH(orders!I$1,products!$A$1:$G$1,0))</f>
        <v>Rob</v>
      </c>
      <c r="J531" t="str">
        <f>INDEX(products!$A$1:$G$49,MATCH($D531,products!$A$1:$A$49,0),MATCH(orders!J$1,products!$A$1:$G$1,0))</f>
        <v>M</v>
      </c>
      <c r="K531" s="5">
        <f>INDEX(products!$A$1:$G$49,MATCH($D531,products!$A$1:$A$49,0),MATCH(orders!K$1,products!$A$1:$G$1,0))</f>
        <v>1</v>
      </c>
      <c r="L531" s="6">
        <f>INDEX(products!$A$1:$G$49,MATCH($D531,products!$A$1:$A$49,0),MATCH(orders!L$1,products!$A$1:$G$1,0))</f>
        <v>9.9499999999999993</v>
      </c>
      <c r="M531" s="6">
        <f t="shared" si="24"/>
        <v>59.699999999999996</v>
      </c>
      <c r="N531" t="str">
        <f t="shared" si="25"/>
        <v>Robusta</v>
      </c>
      <c r="O531" t="str">
        <f t="shared" si="26"/>
        <v>Medium</v>
      </c>
      <c r="P531" t="str">
        <f>_xlfn.XLOOKUP(OrdersTable[[#This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cm="1">
        <f t="array" ref="H532">_xlfn.IFNA(_xlfn.XLOOKUP(C532,customers!A531:$A$1001,customers!G531:$G$1001,,0),"United Kingdom")</f>
        <v>United States</v>
      </c>
      <c r="I532" t="str">
        <f>INDEX(products!$A$1:$G$49,MATCH($D532,products!$A$1:$A$49,0),MATCH(orders!I$1,products!$A$1:$G$1,0))</f>
        <v>Rob</v>
      </c>
      <c r="J532" t="str">
        <f>INDEX(products!$A$1:$G$49,MATCH($D532,products!$A$1:$A$49,0),MATCH(orders!J$1,products!$A$1:$G$1,0))</f>
        <v>M</v>
      </c>
      <c r="K532" s="5">
        <f>INDEX(products!$A$1:$G$49,MATCH($D532,products!$A$1:$A$49,0),MATCH(orders!K$1,products!$A$1:$G$1,0))</f>
        <v>1</v>
      </c>
      <c r="L532" s="6">
        <f>INDEX(products!$A$1:$G$49,MATCH($D532,products!$A$1:$A$49,0),MATCH(orders!L$1,products!$A$1:$G$1,0))</f>
        <v>9.9499999999999993</v>
      </c>
      <c r="M532" s="6">
        <f t="shared" si="24"/>
        <v>59.699999999999996</v>
      </c>
      <c r="N532" t="str">
        <f t="shared" si="25"/>
        <v>Robusta</v>
      </c>
      <c r="O532" t="str">
        <f t="shared" si="26"/>
        <v>Medium</v>
      </c>
      <c r="P532" t="str">
        <f>_xlfn.XLOOKUP(OrdersTable[[#This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cm="1">
        <f t="array" ref="G533">IF(_xlfn.XLOOKUP(C533,customers!A532:$A$1001,customers!C532:$C$1001,,0)=0,"",_xlfn.XLOOKUP(C533,customers!A532:$A$1001,customers!C532:$C$1001,,0))</f>
        <v>rsharerer@flavors.me</v>
      </c>
      <c r="H533" s="2" t="str" cm="1">
        <f t="array" ref="H533">_xlfn.IFNA(_xlfn.XLOOKUP(C533,customers!A532:$A$1001,customers!G532:$G$1001,,0),"United Kingdom")</f>
        <v>United States</v>
      </c>
      <c r="I533" t="str">
        <f>INDEX(products!$A$1:$G$49,MATCH($D533,products!$A$1:$A$49,0),MATCH(orders!I$1,products!$A$1:$G$1,0))</f>
        <v>Rob</v>
      </c>
      <c r="J533" t="str">
        <f>INDEX(products!$A$1:$G$49,MATCH($D533,products!$A$1:$A$49,0),MATCH(orders!J$1,products!$A$1:$G$1,0))</f>
        <v>D</v>
      </c>
      <c r="K533" s="5">
        <f>INDEX(products!$A$1:$G$49,MATCH($D533,products!$A$1:$A$49,0),MATCH(orders!K$1,products!$A$1:$G$1,0))</f>
        <v>1</v>
      </c>
      <c r="L533" s="6">
        <f>INDEX(products!$A$1:$G$49,MATCH($D533,products!$A$1:$A$49,0),MATCH(orders!L$1,products!$A$1:$G$1,0))</f>
        <v>8.9499999999999993</v>
      </c>
      <c r="M533" s="6">
        <f t="shared" si="24"/>
        <v>44.75</v>
      </c>
      <c r="N533" t="str">
        <f t="shared" si="25"/>
        <v>Robusta</v>
      </c>
      <c r="O533" t="str">
        <f t="shared" si="26"/>
        <v>Dark</v>
      </c>
      <c r="P533" t="str">
        <f>_xlfn.XLOOKUP(OrdersTable[[#This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cm="1">
        <f t="array" ref="G534">IF(_xlfn.XLOOKUP(C534,customers!A533:$A$1001,customers!C533:$C$1001,,0)=0,"",_xlfn.XLOOKUP(C534,customers!A533:$A$1001,customers!C533:$C$1001,,0))</f>
        <v>nnasebyes@umich.edu</v>
      </c>
      <c r="H534" s="2" t="str" cm="1">
        <f t="array" ref="H534">_xlfn.IFNA(_xlfn.XLOOKUP(C534,customers!A533:$A$1001,customers!G533:$G$1001,,0),"United Kingdom")</f>
        <v>United States</v>
      </c>
      <c r="I534" t="str">
        <f>INDEX(products!$A$1:$G$49,MATCH($D534,products!$A$1:$A$49,0),MATCH(orders!I$1,products!$A$1:$G$1,0))</f>
        <v>Exc</v>
      </c>
      <c r="J534" t="str">
        <f>INDEX(products!$A$1:$G$49,MATCH($D534,products!$A$1:$A$49,0),MATCH(orders!J$1,products!$A$1:$G$1,0))</f>
        <v>M</v>
      </c>
      <c r="K534" s="5">
        <f>INDEX(products!$A$1:$G$49,MATCH($D534,products!$A$1:$A$49,0),MATCH(orders!K$1,products!$A$1:$G$1,0))</f>
        <v>0.5</v>
      </c>
      <c r="L534" s="6">
        <f>INDEX(products!$A$1:$G$49,MATCH($D534,products!$A$1:$A$49,0),MATCH(orders!L$1,products!$A$1:$G$1,0))</f>
        <v>8.25</v>
      </c>
      <c r="M534" s="6">
        <f t="shared" si="24"/>
        <v>16.5</v>
      </c>
      <c r="N534" t="str">
        <f t="shared" si="25"/>
        <v>Excelsa</v>
      </c>
      <c r="O534" t="str">
        <f t="shared" si="26"/>
        <v>Medium</v>
      </c>
      <c r="P534" t="str">
        <f>_xlfn.XLOOKUP(OrdersTable[[#This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cm="1">
        <f t="array" ref="G535">IF(_xlfn.XLOOKUP(C535,customers!A534:$A$1001,customers!C534:$C$1001,,0)=0,"",_xlfn.XLOOKUP(C535,customers!A534:$A$1001,customers!C534:$C$1001,,0))</f>
        <v/>
      </c>
      <c r="H535" s="2" t="str" cm="1">
        <f t="array" ref="H535">_xlfn.IFNA(_xlfn.XLOOKUP(C535,customers!A534:$A$1001,customers!G534:$G$1001,,0),"United Kingdom")</f>
        <v>United States</v>
      </c>
      <c r="I535" t="str">
        <f>INDEX(products!$A$1:$G$49,MATCH($D535,products!$A$1:$A$49,0),MATCH(orders!I$1,products!$A$1:$G$1,0))</f>
        <v>Rob</v>
      </c>
      <c r="J535" t="str">
        <f>INDEX(products!$A$1:$G$49,MATCH($D535,products!$A$1:$A$49,0),MATCH(orders!J$1,products!$A$1:$G$1,0))</f>
        <v>D</v>
      </c>
      <c r="K535" s="5">
        <f>INDEX(products!$A$1:$G$49,MATCH($D535,products!$A$1:$A$49,0),MATCH(orders!K$1,products!$A$1:$G$1,0))</f>
        <v>0.5</v>
      </c>
      <c r="L535" s="6">
        <f>INDEX(products!$A$1:$G$49,MATCH($D535,products!$A$1:$A$49,0),MATCH(orders!L$1,products!$A$1:$G$1,0))</f>
        <v>5.3699999999999992</v>
      </c>
      <c r="M535" s="6">
        <f t="shared" si="24"/>
        <v>21.479999999999997</v>
      </c>
      <c r="N535" t="str">
        <f t="shared" si="25"/>
        <v>Robusta</v>
      </c>
      <c r="O535" t="str">
        <f t="shared" si="26"/>
        <v>Dark</v>
      </c>
      <c r="P535" t="str">
        <f>_xlfn.XLOOKUP(OrdersTable[[#This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cm="1">
        <f t="array" ref="G536">IF(_xlfn.XLOOKUP(C536,customers!A535:$A$1001,customers!C535:$C$1001,,0)=0,"",_xlfn.XLOOKUP(C536,customers!A535:$A$1001,customers!C535:$C$1001,,0))</f>
        <v>koculleneu@ca.gov</v>
      </c>
      <c r="H536" s="2" t="str" cm="1">
        <f t="array" ref="H536">_xlfn.IFNA(_xlfn.XLOOKUP(C536,customers!A535:$A$1001,customers!G535:$G$1001,,0),"United Kingdom")</f>
        <v>Ireland</v>
      </c>
      <c r="I536" t="str">
        <f>INDEX(products!$A$1:$G$49,MATCH($D536,products!$A$1:$A$49,0),MATCH(orders!I$1,products!$A$1:$G$1,0))</f>
        <v>Rob</v>
      </c>
      <c r="J536" t="str">
        <f>INDEX(products!$A$1:$G$49,MATCH($D536,products!$A$1:$A$49,0),MATCH(orders!J$1,products!$A$1:$G$1,0))</f>
        <v>M</v>
      </c>
      <c r="K536" s="5">
        <f>INDEX(products!$A$1:$G$49,MATCH($D536,products!$A$1:$A$49,0),MATCH(orders!K$1,products!$A$1:$G$1,0))</f>
        <v>2.5</v>
      </c>
      <c r="L536" s="6">
        <f>INDEX(products!$A$1:$G$49,MATCH($D536,products!$A$1:$A$49,0),MATCH(orders!L$1,products!$A$1:$G$1,0))</f>
        <v>22.884999999999998</v>
      </c>
      <c r="M536" s="6">
        <f t="shared" si="24"/>
        <v>45.769999999999996</v>
      </c>
      <c r="N536" t="str">
        <f t="shared" si="25"/>
        <v>Robusta</v>
      </c>
      <c r="O536" t="str">
        <f t="shared" si="26"/>
        <v>Medium</v>
      </c>
      <c r="P536" t="str">
        <f>_xlfn.XLOOKUP(OrdersTable[[#This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cm="1">
        <f t="array" ref="G537">IF(_xlfn.XLOOKUP(C537,customers!A536:$A$1001,customers!C536:$C$1001,,0)=0,"",_xlfn.XLOOKUP(C537,customers!A536:$A$1001,customers!C536:$C$1001,,0))</f>
        <v/>
      </c>
      <c r="H537" s="2" t="str" cm="1">
        <f t="array" ref="H537">_xlfn.IFNA(_xlfn.XLOOKUP(C537,customers!A536:$A$1001,customers!G536:$G$1001,,0),"United Kingdom")</f>
        <v>Ireland</v>
      </c>
      <c r="I537" t="str">
        <f>INDEX(products!$A$1:$G$49,MATCH($D537,products!$A$1:$A$49,0),MATCH(orders!I$1,products!$A$1:$G$1,0))</f>
        <v>Lib</v>
      </c>
      <c r="J537" t="str">
        <f>INDEX(products!$A$1:$G$49,MATCH($D537,products!$A$1:$A$49,0),MATCH(orders!J$1,products!$A$1:$G$1,0))</f>
        <v>L</v>
      </c>
      <c r="K537" s="5">
        <f>INDEX(products!$A$1:$G$49,MATCH($D537,products!$A$1:$A$49,0),MATCH(orders!K$1,products!$A$1:$G$1,0))</f>
        <v>0.2</v>
      </c>
      <c r="L537" s="6">
        <f>INDEX(products!$A$1:$G$49,MATCH($D537,products!$A$1:$A$49,0),MATCH(orders!L$1,products!$A$1:$G$1,0))</f>
        <v>4.7549999999999999</v>
      </c>
      <c r="M537" s="6">
        <f t="shared" si="24"/>
        <v>9.51</v>
      </c>
      <c r="N537" t="str">
        <f t="shared" si="25"/>
        <v>Liberica</v>
      </c>
      <c r="O537" t="str">
        <f t="shared" si="26"/>
        <v>Light</v>
      </c>
      <c r="P537" t="str">
        <f>_xlfn.XLOOKUP(OrdersTable[[#This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e" cm="1">
        <f t="array" ref="G538">IF(_xlfn.XLOOKUP(C538,customers!A537:$A$1001,customers!C537:$C$1001,,0)=0,"",_xlfn.XLOOKUP(C538,customers!A537:$A$1001,customers!C537:$C$1001,,0))</f>
        <v>#N/A</v>
      </c>
      <c r="H538" s="2" t="str" cm="1">
        <f t="array" ref="H538">_xlfn.IFNA(_xlfn.XLOOKUP(C538,customers!A537:$A$1001,customers!G537:$G$1001,,0),"United Kingdom")</f>
        <v>United Kingdom</v>
      </c>
      <c r="I538" t="str">
        <f>INDEX(products!$A$1:$G$49,MATCH($D538,products!$A$1:$A$49,0),MATCH(orders!I$1,products!$A$1:$G$1,0))</f>
        <v>Rob</v>
      </c>
      <c r="J538" t="str">
        <f>INDEX(products!$A$1:$G$49,MATCH($D538,products!$A$1:$A$49,0),MATCH(orders!J$1,products!$A$1:$G$1,0))</f>
        <v>D</v>
      </c>
      <c r="K538" s="5">
        <f>INDEX(products!$A$1:$G$49,MATCH($D538,products!$A$1:$A$49,0),MATCH(orders!K$1,products!$A$1:$G$1,0))</f>
        <v>0.2</v>
      </c>
      <c r="L538" s="6">
        <f>INDEX(products!$A$1:$G$49,MATCH($D538,products!$A$1:$A$49,0),MATCH(orders!L$1,products!$A$1:$G$1,0))</f>
        <v>2.6849999999999996</v>
      </c>
      <c r="M538" s="6">
        <f t="shared" si="24"/>
        <v>8.0549999999999997</v>
      </c>
      <c r="N538" t="str">
        <f t="shared" si="25"/>
        <v>Robusta</v>
      </c>
      <c r="O538" t="str">
        <f t="shared" si="26"/>
        <v>Dark</v>
      </c>
      <c r="P538" t="str">
        <f>_xlfn.XLOOKUP(OrdersTable[[#This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cm="1">
        <f t="array" ref="H539">_xlfn.IFNA(_xlfn.XLOOKUP(C539,customers!A538:$A$1001,customers!G538:$G$1001,,0),"United Kingdom")</f>
        <v>United States</v>
      </c>
      <c r="I539" t="str">
        <f>INDEX(products!$A$1:$G$49,MATCH($D539,products!$A$1:$A$49,0),MATCH(orders!I$1,products!$A$1:$G$1,0))</f>
        <v>Exc</v>
      </c>
      <c r="J539" t="str">
        <f>INDEX(products!$A$1:$G$49,MATCH($D539,products!$A$1:$A$49,0),MATCH(orders!J$1,products!$A$1:$G$1,0))</f>
        <v>D</v>
      </c>
      <c r="K539" s="5">
        <f>INDEX(products!$A$1:$G$49,MATCH($D539,products!$A$1:$A$49,0),MATCH(orders!K$1,products!$A$1:$G$1,0))</f>
        <v>2.5</v>
      </c>
      <c r="L539" s="6">
        <f>INDEX(products!$A$1:$G$49,MATCH($D539,products!$A$1:$A$49,0),MATCH(orders!L$1,products!$A$1:$G$1,0))</f>
        <v>27.945</v>
      </c>
      <c r="M539" s="6">
        <f t="shared" si="24"/>
        <v>111.78</v>
      </c>
      <c r="N539" t="str">
        <f t="shared" si="25"/>
        <v>Excelsa</v>
      </c>
      <c r="O539" t="str">
        <f t="shared" si="26"/>
        <v>Dark</v>
      </c>
      <c r="P539" t="str">
        <f>_xlfn.XLOOKUP(OrdersTable[[#This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cm="1">
        <f t="array" ref="H540">_xlfn.IFNA(_xlfn.XLOOKUP(C540,customers!A539:$A$1001,customers!G539:$G$1001,,0),"United Kingdom")</f>
        <v>United States</v>
      </c>
      <c r="I540" t="str">
        <f>INDEX(products!$A$1:$G$49,MATCH($D540,products!$A$1:$A$49,0),MATCH(orders!I$1,products!$A$1:$G$1,0))</f>
        <v>Rob</v>
      </c>
      <c r="J540" t="str">
        <f>INDEX(products!$A$1:$G$49,MATCH($D540,products!$A$1:$A$49,0),MATCH(orders!J$1,products!$A$1:$G$1,0))</f>
        <v>D</v>
      </c>
      <c r="K540" s="5">
        <f>INDEX(products!$A$1:$G$49,MATCH($D540,products!$A$1:$A$49,0),MATCH(orders!K$1,products!$A$1:$G$1,0))</f>
        <v>0.2</v>
      </c>
      <c r="L540" s="6">
        <f>INDEX(products!$A$1:$G$49,MATCH($D540,products!$A$1:$A$49,0),MATCH(orders!L$1,products!$A$1:$G$1,0))</f>
        <v>2.6849999999999996</v>
      </c>
      <c r="M540" s="6">
        <f t="shared" si="24"/>
        <v>10.739999999999998</v>
      </c>
      <c r="N540" t="str">
        <f t="shared" si="25"/>
        <v>Robusta</v>
      </c>
      <c r="O540" t="str">
        <f t="shared" si="26"/>
        <v>Dark</v>
      </c>
      <c r="P540" t="str">
        <f>_xlfn.XLOOKUP(OrdersTable[[#This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cm="1">
        <f t="array" ref="H541">_xlfn.IFNA(_xlfn.XLOOKUP(C541,customers!A540:$A$1001,customers!G540:$G$1001,,0),"United Kingdom")</f>
        <v>United States</v>
      </c>
      <c r="I541" t="str">
        <f>INDEX(products!$A$1:$G$49,MATCH($D541,products!$A$1:$A$49,0),MATCH(orders!I$1,products!$A$1:$G$1,0))</f>
        <v>Rob</v>
      </c>
      <c r="J541" t="str">
        <f>INDEX(products!$A$1:$G$49,MATCH($D541,products!$A$1:$A$49,0),MATCH(orders!J$1,products!$A$1:$G$1,0))</f>
        <v>D</v>
      </c>
      <c r="K541" s="5">
        <f>INDEX(products!$A$1:$G$49,MATCH($D541,products!$A$1:$A$49,0),MATCH(orders!K$1,products!$A$1:$G$1,0))</f>
        <v>0.5</v>
      </c>
      <c r="L541" s="6">
        <f>INDEX(products!$A$1:$G$49,MATCH($D541,products!$A$1:$A$49,0),MATCH(orders!L$1,products!$A$1:$G$1,0))</f>
        <v>5.3699999999999992</v>
      </c>
      <c r="M541" s="6">
        <f t="shared" si="24"/>
        <v>26.849999999999994</v>
      </c>
      <c r="N541" t="str">
        <f t="shared" si="25"/>
        <v>Robusta</v>
      </c>
      <c r="O541" t="str">
        <f t="shared" si="26"/>
        <v>Dark</v>
      </c>
      <c r="P541" t="str">
        <f>_xlfn.XLOOKUP(OrdersTable[[#This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cm="1">
        <f t="array" ref="G542">IF(_xlfn.XLOOKUP(C542,customers!A541:$A$1001,customers!C541:$C$1001,,0)=0,"",_xlfn.XLOOKUP(C542,customers!A541:$A$1001,customers!C541:$C$1001,,0))</f>
        <v>koslerf0@gmpg.org</v>
      </c>
      <c r="H542" s="2" t="str" cm="1">
        <f t="array" ref="H542">_xlfn.IFNA(_xlfn.XLOOKUP(C542,customers!A541:$A$1001,customers!G541:$G$1001,,0),"United Kingdom")</f>
        <v>United States</v>
      </c>
      <c r="I542" t="str">
        <f>INDEX(products!$A$1:$G$49,MATCH($D542,products!$A$1:$A$49,0),MATCH(orders!I$1,products!$A$1:$G$1,0))</f>
        <v>Lib</v>
      </c>
      <c r="J542" t="str">
        <f>INDEX(products!$A$1:$G$49,MATCH($D542,products!$A$1:$A$49,0),MATCH(orders!J$1,products!$A$1:$G$1,0))</f>
        <v>L</v>
      </c>
      <c r="K542" s="5">
        <f>INDEX(products!$A$1:$G$49,MATCH($D542,products!$A$1:$A$49,0),MATCH(orders!K$1,products!$A$1:$G$1,0))</f>
        <v>1</v>
      </c>
      <c r="L542" s="6">
        <f>INDEX(products!$A$1:$G$49,MATCH($D542,products!$A$1:$A$49,0),MATCH(orders!L$1,products!$A$1:$G$1,0))</f>
        <v>15.85</v>
      </c>
      <c r="M542" s="6">
        <f t="shared" si="24"/>
        <v>63.4</v>
      </c>
      <c r="N542" t="str">
        <f t="shared" si="25"/>
        <v>Liberica</v>
      </c>
      <c r="O542" t="str">
        <f t="shared" si="26"/>
        <v>Light</v>
      </c>
      <c r="P542" t="str">
        <f>_xlfn.XLOOKUP(OrdersTable[[#This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cm="1">
        <f t="array" ref="G543">IF(_xlfn.XLOOKUP(C543,customers!A542:$A$1001,customers!C542:$C$1001,,0)=0,"",_xlfn.XLOOKUP(C543,customers!A542:$A$1001,customers!C542:$C$1001,,0))</f>
        <v/>
      </c>
      <c r="H543" s="2" t="str" cm="1">
        <f t="array" ref="H543">_xlfn.IFNA(_xlfn.XLOOKUP(C543,customers!A542:$A$1001,customers!G542:$G$1001,,0),"United Kingdom")</f>
        <v>Ireland</v>
      </c>
      <c r="I543" t="str">
        <f>INDEX(products!$A$1:$G$49,MATCH($D543,products!$A$1:$A$49,0),MATCH(orders!I$1,products!$A$1:$G$1,0))</f>
        <v>Ara</v>
      </c>
      <c r="J543" t="str">
        <f>INDEX(products!$A$1:$G$49,MATCH($D543,products!$A$1:$A$49,0),MATCH(orders!J$1,products!$A$1:$G$1,0))</f>
        <v>D</v>
      </c>
      <c r="K543" s="5">
        <f>INDEX(products!$A$1:$G$49,MATCH($D543,products!$A$1:$A$49,0),MATCH(orders!K$1,products!$A$1:$G$1,0))</f>
        <v>2.5</v>
      </c>
      <c r="L543" s="6">
        <f>INDEX(products!$A$1:$G$49,MATCH($D543,products!$A$1:$A$49,0),MATCH(orders!L$1,products!$A$1:$G$1,0))</f>
        <v>22.884999999999998</v>
      </c>
      <c r="M543" s="6">
        <f t="shared" si="24"/>
        <v>22.884999999999998</v>
      </c>
      <c r="N543" t="str">
        <f t="shared" si="25"/>
        <v>Arabica</v>
      </c>
      <c r="O543" t="str">
        <f t="shared" si="26"/>
        <v>Dark</v>
      </c>
      <c r="P543" t="str">
        <f>_xlfn.XLOOKUP(OrdersTable[[#This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cm="1">
        <f t="array" ref="H544">_xlfn.IFNA(_xlfn.XLOOKUP(C544,customers!A543:$A$1001,customers!G543:$G$1001,,0),"United Kingdom")</f>
        <v>United States</v>
      </c>
      <c r="I544" t="str">
        <f>INDEX(products!$A$1:$G$49,MATCH($D544,products!$A$1:$A$49,0),MATCH(orders!I$1,products!$A$1:$G$1,0))</f>
        <v>Ara</v>
      </c>
      <c r="J544" t="str">
        <f>INDEX(products!$A$1:$G$49,MATCH($D544,products!$A$1:$A$49,0),MATCH(orders!J$1,products!$A$1:$G$1,0))</f>
        <v>M</v>
      </c>
      <c r="K544" s="5">
        <f>INDEX(products!$A$1:$G$49,MATCH($D544,products!$A$1:$A$49,0),MATCH(orders!K$1,products!$A$1:$G$1,0))</f>
        <v>2.5</v>
      </c>
      <c r="L544" s="6">
        <f>INDEX(products!$A$1:$G$49,MATCH($D544,products!$A$1:$A$49,0),MATCH(orders!L$1,products!$A$1:$G$1,0))</f>
        <v>25.874999999999996</v>
      </c>
      <c r="M544" s="6">
        <f t="shared" si="24"/>
        <v>103.49999999999999</v>
      </c>
      <c r="N544" t="str">
        <f t="shared" si="25"/>
        <v>Arabica</v>
      </c>
      <c r="O544" t="str">
        <f t="shared" si="26"/>
        <v>Medium</v>
      </c>
      <c r="P544" t="str">
        <f>_xlfn.XLOOKUP(OrdersTable[[#This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cm="1">
        <f t="array" ref="H545">_xlfn.IFNA(_xlfn.XLOOKUP(C545,customers!A544:$A$1001,customers!G544:$G$1001,,0),"United Kingdom")</f>
        <v>United States</v>
      </c>
      <c r="I545" t="str">
        <f>INDEX(products!$A$1:$G$49,MATCH($D545,products!$A$1:$A$49,0),MATCH(orders!I$1,products!$A$1:$G$1,0))</f>
        <v>Rob</v>
      </c>
      <c r="J545" t="str">
        <f>INDEX(products!$A$1:$G$49,MATCH($D545,products!$A$1:$A$49,0),MATCH(orders!J$1,products!$A$1:$G$1,0))</f>
        <v>L</v>
      </c>
      <c r="K545" s="5">
        <f>INDEX(products!$A$1:$G$49,MATCH($D545,products!$A$1:$A$49,0),MATCH(orders!K$1,products!$A$1:$G$1,0))</f>
        <v>2.5</v>
      </c>
      <c r="L545" s="6">
        <f>INDEX(products!$A$1:$G$49,MATCH($D545,products!$A$1:$A$49,0),MATCH(orders!L$1,products!$A$1:$G$1,0))</f>
        <v>27.484999999999996</v>
      </c>
      <c r="M545" s="6">
        <f t="shared" si="24"/>
        <v>54.969999999999992</v>
      </c>
      <c r="N545" t="str">
        <f t="shared" si="25"/>
        <v>Robusta</v>
      </c>
      <c r="O545" t="str">
        <f t="shared" si="26"/>
        <v>Light</v>
      </c>
      <c r="P545" t="str">
        <f>_xlfn.XLOOKUP(OrdersTable[[#This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cm="1">
        <f t="array" ref="G546">IF(_xlfn.XLOOKUP(C546,customers!A545:$A$1001,customers!C545:$C$1001,,0)=0,"",_xlfn.XLOOKUP(C546,customers!A545:$A$1001,customers!C545:$C$1001,,0))</f>
        <v>hfromantf4@ucsd.edu</v>
      </c>
      <c r="H546" s="2" t="str" cm="1">
        <f t="array" ref="H546">_xlfn.IFNA(_xlfn.XLOOKUP(C546,customers!A545:$A$1001,customers!G545:$G$1001,,0),"United Kingdom")</f>
        <v>United States</v>
      </c>
      <c r="I546" t="str">
        <f>INDEX(products!$A$1:$G$49,MATCH($D546,products!$A$1:$A$49,0),MATCH(orders!I$1,products!$A$1:$G$1,0))</f>
        <v>Ara</v>
      </c>
      <c r="J546" t="str">
        <f>INDEX(products!$A$1:$G$49,MATCH($D546,products!$A$1:$A$49,0),MATCH(orders!J$1,products!$A$1:$G$1,0))</f>
        <v>L</v>
      </c>
      <c r="K546" s="5">
        <f>INDEX(products!$A$1:$G$49,MATCH($D546,products!$A$1:$A$49,0),MATCH(orders!K$1,products!$A$1:$G$1,0))</f>
        <v>0.5</v>
      </c>
      <c r="L546" s="6">
        <f>INDEX(products!$A$1:$G$49,MATCH($D546,products!$A$1:$A$49,0),MATCH(orders!L$1,products!$A$1:$G$1,0))</f>
        <v>7.77</v>
      </c>
      <c r="M546" s="6">
        <f t="shared" si="24"/>
        <v>15.54</v>
      </c>
      <c r="N546" t="str">
        <f t="shared" si="25"/>
        <v>Arabica</v>
      </c>
      <c r="O546" t="str">
        <f t="shared" si="26"/>
        <v>Light</v>
      </c>
      <c r="P546" t="str">
        <f>_xlfn.XLOOKUP(OrdersTable[[#This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cm="1">
        <f t="array" ref="G547">IF(_xlfn.XLOOKUP(C547,customers!A546:$A$1001,customers!C546:$C$1001,,0)=0,"",_xlfn.XLOOKUP(C547,customers!A546:$A$1001,customers!C546:$C$1001,,0))</f>
        <v>rflearf5@artisteer.com</v>
      </c>
      <c r="H547" s="2" t="str" cm="1">
        <f t="array" ref="H547">_xlfn.IFNA(_xlfn.XLOOKUP(C547,customers!A546:$A$1001,customers!G546:$G$1001,,0),"United Kingdom")</f>
        <v>United Kingdom</v>
      </c>
      <c r="I547" t="str">
        <f>INDEX(products!$A$1:$G$49,MATCH($D547,products!$A$1:$A$49,0),MATCH(orders!I$1,products!$A$1:$G$1,0))</f>
        <v>Lib</v>
      </c>
      <c r="J547" t="str">
        <f>INDEX(products!$A$1:$G$49,MATCH($D547,products!$A$1:$A$49,0),MATCH(orders!J$1,products!$A$1:$G$1,0))</f>
        <v>D</v>
      </c>
      <c r="K547" s="5">
        <f>INDEX(products!$A$1:$G$49,MATCH($D547,products!$A$1:$A$49,0),MATCH(orders!K$1,products!$A$1:$G$1,0))</f>
        <v>0.2</v>
      </c>
      <c r="L547" s="6">
        <f>INDEX(products!$A$1:$G$49,MATCH($D547,products!$A$1:$A$49,0),MATCH(orders!L$1,products!$A$1:$G$1,0))</f>
        <v>3.8849999999999998</v>
      </c>
      <c r="M547" s="6">
        <f t="shared" si="24"/>
        <v>15.54</v>
      </c>
      <c r="N547" t="str">
        <f t="shared" si="25"/>
        <v>Liberica</v>
      </c>
      <c r="O547" t="str">
        <f t="shared" si="26"/>
        <v>Dark</v>
      </c>
      <c r="P547" t="str">
        <f>_xlfn.XLOOKUP(OrdersTable[[#This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cm="1">
        <f t="array" ref="G548">IF(_xlfn.XLOOKUP(C548,customers!A547:$A$1001,customers!C547:$C$1001,,0)=0,"",_xlfn.XLOOKUP(C548,customers!A547:$A$1001,customers!C547:$C$1001,,0))</f>
        <v/>
      </c>
      <c r="H548" s="2" t="str" cm="1">
        <f t="array" ref="H548">_xlfn.IFNA(_xlfn.XLOOKUP(C548,customers!A547:$A$1001,customers!G547:$G$1001,,0),"United Kingdom")</f>
        <v>Ireland</v>
      </c>
      <c r="I548" t="str">
        <f>INDEX(products!$A$1:$G$49,MATCH($D548,products!$A$1:$A$49,0),MATCH(orders!I$1,products!$A$1:$G$1,0))</f>
        <v>Exc</v>
      </c>
      <c r="J548" t="str">
        <f>INDEX(products!$A$1:$G$49,MATCH($D548,products!$A$1:$A$49,0),MATCH(orders!J$1,products!$A$1:$G$1,0))</f>
        <v>D</v>
      </c>
      <c r="K548" s="5">
        <f>INDEX(products!$A$1:$G$49,MATCH($D548,products!$A$1:$A$49,0),MATCH(orders!K$1,products!$A$1:$G$1,0))</f>
        <v>2.5</v>
      </c>
      <c r="L548" s="6">
        <f>INDEX(products!$A$1:$G$49,MATCH($D548,products!$A$1:$A$49,0),MATCH(orders!L$1,products!$A$1:$G$1,0))</f>
        <v>27.945</v>
      </c>
      <c r="M548" s="6">
        <f t="shared" si="24"/>
        <v>83.835000000000008</v>
      </c>
      <c r="N548" t="str">
        <f t="shared" si="25"/>
        <v>Excelsa</v>
      </c>
      <c r="O548" t="str">
        <f t="shared" si="26"/>
        <v>Dark</v>
      </c>
      <c r="P548" t="str">
        <f>_xlfn.XLOOKUP(OrdersTable[[#This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cm="1">
        <f t="array" ref="H549">_xlfn.IFNA(_xlfn.XLOOKUP(C549,customers!A548:$A$1001,customers!G548:$G$1001,,0),"United Kingdom")</f>
        <v>United States</v>
      </c>
      <c r="I549" t="str">
        <f>INDEX(products!$A$1:$G$49,MATCH($D549,products!$A$1:$A$49,0),MATCH(orders!I$1,products!$A$1:$G$1,0))</f>
        <v>Rob</v>
      </c>
      <c r="J549" t="str">
        <f>INDEX(products!$A$1:$G$49,MATCH($D549,products!$A$1:$A$49,0),MATCH(orders!J$1,products!$A$1:$G$1,0))</f>
        <v>L</v>
      </c>
      <c r="K549" s="5">
        <f>INDEX(products!$A$1:$G$49,MATCH($D549,products!$A$1:$A$49,0),MATCH(orders!K$1,products!$A$1:$G$1,0))</f>
        <v>0.2</v>
      </c>
      <c r="L549" s="6">
        <f>INDEX(products!$A$1:$G$49,MATCH($D549,products!$A$1:$A$49,0),MATCH(orders!L$1,products!$A$1:$G$1,0))</f>
        <v>3.5849999999999995</v>
      </c>
      <c r="M549" s="6">
        <f t="shared" si="24"/>
        <v>10.754999999999999</v>
      </c>
      <c r="N549" t="str">
        <f t="shared" si="25"/>
        <v>Robusta</v>
      </c>
      <c r="O549" t="str">
        <f t="shared" si="26"/>
        <v>Light</v>
      </c>
      <c r="P549" t="str">
        <f>_xlfn.XLOOKUP(OrdersTable[[#This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cm="1">
        <f t="array" ref="H550">_xlfn.IFNA(_xlfn.XLOOKUP(C550,customers!A549:$A$1001,customers!G549:$G$1001,,0),"United Kingdom")</f>
        <v>United States</v>
      </c>
      <c r="I550" t="str">
        <f>INDEX(products!$A$1:$G$49,MATCH($D550,products!$A$1:$A$49,0),MATCH(orders!I$1,products!$A$1:$G$1,0))</f>
        <v>Exc</v>
      </c>
      <c r="J550" t="str">
        <f>INDEX(products!$A$1:$G$49,MATCH($D550,products!$A$1:$A$49,0),MATCH(orders!J$1,products!$A$1:$G$1,0))</f>
        <v>L</v>
      </c>
      <c r="K550" s="5">
        <f>INDEX(products!$A$1:$G$49,MATCH($D550,products!$A$1:$A$49,0),MATCH(orders!K$1,products!$A$1:$G$1,0))</f>
        <v>0.2</v>
      </c>
      <c r="L550" s="6">
        <f>INDEX(products!$A$1:$G$49,MATCH($D550,products!$A$1:$A$49,0),MATCH(orders!L$1,products!$A$1:$G$1,0))</f>
        <v>4.4550000000000001</v>
      </c>
      <c r="M550" s="6">
        <f t="shared" si="24"/>
        <v>13.365</v>
      </c>
      <c r="N550" t="str">
        <f t="shared" si="25"/>
        <v>Excelsa</v>
      </c>
      <c r="O550" t="str">
        <f t="shared" si="26"/>
        <v>Light</v>
      </c>
      <c r="P550" t="str">
        <f>_xlfn.XLOOKUP(OrdersTable[[#This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cm="1">
        <f t="array" ref="H551">_xlfn.IFNA(_xlfn.XLOOKUP(C551,customers!A550:$A$1001,customers!G550:$G$1001,,0),"United Kingdom")</f>
        <v>United States</v>
      </c>
      <c r="I551" t="str">
        <f>INDEX(products!$A$1:$G$49,MATCH($D551,products!$A$1:$A$49,0),MATCH(orders!I$1,products!$A$1:$G$1,0))</f>
        <v>Exc</v>
      </c>
      <c r="J551" t="str">
        <f>INDEX(products!$A$1:$G$49,MATCH($D551,products!$A$1:$A$49,0),MATCH(orders!J$1,products!$A$1:$G$1,0))</f>
        <v>L</v>
      </c>
      <c r="K551" s="5">
        <f>INDEX(products!$A$1:$G$49,MATCH($D551,products!$A$1:$A$49,0),MATCH(orders!K$1,products!$A$1:$G$1,0))</f>
        <v>0.2</v>
      </c>
      <c r="L551" s="6">
        <f>INDEX(products!$A$1:$G$49,MATCH($D551,products!$A$1:$A$49,0),MATCH(orders!L$1,products!$A$1:$G$1,0))</f>
        <v>4.4550000000000001</v>
      </c>
      <c r="M551" s="6">
        <f t="shared" si="24"/>
        <v>17.82</v>
      </c>
      <c r="N551" t="str">
        <f t="shared" si="25"/>
        <v>Excelsa</v>
      </c>
      <c r="O551" t="str">
        <f t="shared" si="26"/>
        <v>Light</v>
      </c>
      <c r="P551" t="str">
        <f>_xlfn.XLOOKUP(OrdersTable[[#This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cm="1">
        <f t="array" ref="H552">_xlfn.IFNA(_xlfn.XLOOKUP(C552,customers!A551:$A$1001,customers!G551:$G$1001,,0),"United Kingdom")</f>
        <v>United States</v>
      </c>
      <c r="I552" t="str">
        <f>INDEX(products!$A$1:$G$49,MATCH($D552,products!$A$1:$A$49,0),MATCH(orders!I$1,products!$A$1:$G$1,0))</f>
        <v>Lib</v>
      </c>
      <c r="J552" t="str">
        <f>INDEX(products!$A$1:$G$49,MATCH($D552,products!$A$1:$A$49,0),MATCH(orders!J$1,products!$A$1:$G$1,0))</f>
        <v>D</v>
      </c>
      <c r="K552" s="5">
        <f>INDEX(products!$A$1:$G$49,MATCH($D552,products!$A$1:$A$49,0),MATCH(orders!K$1,products!$A$1:$G$1,0))</f>
        <v>0.2</v>
      </c>
      <c r="L552" s="6">
        <f>INDEX(products!$A$1:$G$49,MATCH($D552,products!$A$1:$A$49,0),MATCH(orders!L$1,products!$A$1:$G$1,0))</f>
        <v>3.8849999999999998</v>
      </c>
      <c r="M552" s="6">
        <f t="shared" si="24"/>
        <v>23.31</v>
      </c>
      <c r="N552" t="str">
        <f t="shared" si="25"/>
        <v>Liberica</v>
      </c>
      <c r="O552" t="str">
        <f t="shared" si="26"/>
        <v>Dark</v>
      </c>
      <c r="P552" t="str">
        <f>_xlfn.XLOOKUP(OrdersTable[[#This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cm="1">
        <f t="array" ref="H553">_xlfn.IFNA(_xlfn.XLOOKUP(C553,customers!A552:$A$1001,customers!G552:$G$1001,,0),"United Kingdom")</f>
        <v>United States</v>
      </c>
      <c r="I553" t="str">
        <f>INDEX(products!$A$1:$G$49,MATCH($D553,products!$A$1:$A$49,0),MATCH(orders!I$1,products!$A$1:$G$1,0))</f>
        <v>Exc</v>
      </c>
      <c r="J553" t="str">
        <f>INDEX(products!$A$1:$G$49,MATCH($D553,products!$A$1:$A$49,0),MATCH(orders!J$1,products!$A$1:$G$1,0))</f>
        <v>D</v>
      </c>
      <c r="K553" s="5">
        <f>INDEX(products!$A$1:$G$49,MATCH($D553,products!$A$1:$A$49,0),MATCH(orders!K$1,products!$A$1:$G$1,0))</f>
        <v>0.2</v>
      </c>
      <c r="L553" s="6">
        <f>INDEX(products!$A$1:$G$49,MATCH($D553,products!$A$1:$A$49,0),MATCH(orders!L$1,products!$A$1:$G$1,0))</f>
        <v>3.645</v>
      </c>
      <c r="M553" s="6">
        <f t="shared" si="24"/>
        <v>7.29</v>
      </c>
      <c r="N553" t="str">
        <f t="shared" si="25"/>
        <v>Excelsa</v>
      </c>
      <c r="O553" t="str">
        <f t="shared" si="26"/>
        <v>Dark</v>
      </c>
      <c r="P553" t="str">
        <f>_xlfn.XLOOKUP(OrdersTable[[#This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cm="1">
        <f t="array" ref="H554">_xlfn.IFNA(_xlfn.XLOOKUP(C554,customers!A553:$A$1001,customers!G553:$G$1001,,0),"United Kingdom")</f>
        <v>United Kingdom</v>
      </c>
      <c r="I554" t="str">
        <f>INDEX(products!$A$1:$G$49,MATCH($D554,products!$A$1:$A$49,0),MATCH(orders!I$1,products!$A$1:$G$1,0))</f>
        <v>Exc</v>
      </c>
      <c r="J554" t="str">
        <f>INDEX(products!$A$1:$G$49,MATCH($D554,products!$A$1:$A$49,0),MATCH(orders!J$1,products!$A$1:$G$1,0))</f>
        <v>L</v>
      </c>
      <c r="K554" s="5">
        <f>INDEX(products!$A$1:$G$49,MATCH($D554,products!$A$1:$A$49,0),MATCH(orders!K$1,products!$A$1:$G$1,0))</f>
        <v>0.2</v>
      </c>
      <c r="L554" s="6">
        <f>INDEX(products!$A$1:$G$49,MATCH($D554,products!$A$1:$A$49,0),MATCH(orders!L$1,products!$A$1:$G$1,0))</f>
        <v>4.4550000000000001</v>
      </c>
      <c r="M554" s="6">
        <f t="shared" si="24"/>
        <v>17.82</v>
      </c>
      <c r="N554" t="str">
        <f t="shared" si="25"/>
        <v>Excelsa</v>
      </c>
      <c r="O554" t="str">
        <f t="shared" si="26"/>
        <v>Light</v>
      </c>
      <c r="P554" t="str">
        <f>_xlfn.XLOOKUP(OrdersTable[[#This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cm="1">
        <f t="array" ref="H555">_xlfn.IFNA(_xlfn.XLOOKUP(C555,customers!A554:$A$1001,customers!G554:$G$1001,,0),"United Kingdom")</f>
        <v>United States</v>
      </c>
      <c r="I555" t="str">
        <f>INDEX(products!$A$1:$G$49,MATCH($D555,products!$A$1:$A$49,0),MATCH(orders!I$1,products!$A$1:$G$1,0))</f>
        <v>Exc</v>
      </c>
      <c r="J555" t="str">
        <f>INDEX(products!$A$1:$G$49,MATCH($D555,products!$A$1:$A$49,0),MATCH(orders!J$1,products!$A$1:$G$1,0))</f>
        <v>M</v>
      </c>
      <c r="K555" s="5">
        <f>INDEX(products!$A$1:$G$49,MATCH($D555,products!$A$1:$A$49,0),MATCH(orders!K$1,products!$A$1:$G$1,0))</f>
        <v>1</v>
      </c>
      <c r="L555" s="6">
        <f>INDEX(products!$A$1:$G$49,MATCH($D555,products!$A$1:$A$49,0),MATCH(orders!L$1,products!$A$1:$G$1,0))</f>
        <v>13.75</v>
      </c>
      <c r="M555" s="6">
        <f t="shared" si="24"/>
        <v>68.75</v>
      </c>
      <c r="N555" t="str">
        <f t="shared" si="25"/>
        <v>Excelsa</v>
      </c>
      <c r="O555" t="str">
        <f t="shared" si="26"/>
        <v>Medium</v>
      </c>
      <c r="P555" t="str">
        <f>_xlfn.XLOOKUP(OrdersTable[[#This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cm="1">
        <f t="array" ref="G556">IF(_xlfn.XLOOKUP(C556,customers!A555:$A$1001,customers!C555:$C$1001,,0)=0,"",_xlfn.XLOOKUP(C556,customers!A555:$A$1001,customers!C555:$C$1001,,0))</f>
        <v/>
      </c>
      <c r="H556" s="2" t="str" cm="1">
        <f t="array" ref="H556">_xlfn.IFNA(_xlfn.XLOOKUP(C556,customers!A555:$A$1001,customers!G555:$G$1001,,0),"United Kingdom")</f>
        <v>United Kingdom</v>
      </c>
      <c r="I556" t="str">
        <f>INDEX(products!$A$1:$G$49,MATCH($D556,products!$A$1:$A$49,0),MATCH(orders!I$1,products!$A$1:$G$1,0))</f>
        <v>Rob</v>
      </c>
      <c r="J556" t="str">
        <f>INDEX(products!$A$1:$G$49,MATCH($D556,products!$A$1:$A$49,0),MATCH(orders!J$1,products!$A$1:$G$1,0))</f>
        <v>L</v>
      </c>
      <c r="K556" s="5">
        <f>INDEX(products!$A$1:$G$49,MATCH($D556,products!$A$1:$A$49,0),MATCH(orders!K$1,products!$A$1:$G$1,0))</f>
        <v>2.5</v>
      </c>
      <c r="L556" s="6">
        <f>INDEX(products!$A$1:$G$49,MATCH($D556,products!$A$1:$A$49,0),MATCH(orders!L$1,products!$A$1:$G$1,0))</f>
        <v>27.484999999999996</v>
      </c>
      <c r="M556" s="6">
        <f t="shared" si="24"/>
        <v>54.969999999999992</v>
      </c>
      <c r="N556" t="str">
        <f t="shared" si="25"/>
        <v>Robusta</v>
      </c>
      <c r="O556" t="str">
        <f t="shared" si="26"/>
        <v>Light</v>
      </c>
      <c r="P556" t="str">
        <f>_xlfn.XLOOKUP(OrdersTable[[#This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cm="1">
        <f t="array" ref="G557">IF(_xlfn.XLOOKUP(C557,customers!A556:$A$1001,customers!C556:$C$1001,,0)=0,"",_xlfn.XLOOKUP(C557,customers!A556:$A$1001,customers!C556:$C$1001,,0))</f>
        <v>sbuschff@so-net.ne.jp</v>
      </c>
      <c r="H557" s="2" t="str" cm="1">
        <f t="array" ref="H557">_xlfn.IFNA(_xlfn.XLOOKUP(C557,customers!A556:$A$1001,customers!G556:$G$1001,,0),"United Kingdom")</f>
        <v>Ireland</v>
      </c>
      <c r="I557" t="str">
        <f>INDEX(products!$A$1:$G$49,MATCH($D557,products!$A$1:$A$49,0),MATCH(orders!I$1,products!$A$1:$G$1,0))</f>
        <v>Exc</v>
      </c>
      <c r="J557" t="str">
        <f>INDEX(products!$A$1:$G$49,MATCH($D557,products!$A$1:$A$49,0),MATCH(orders!J$1,products!$A$1:$G$1,0))</f>
        <v>M</v>
      </c>
      <c r="K557" s="5">
        <f>INDEX(products!$A$1:$G$49,MATCH($D557,products!$A$1:$A$49,0),MATCH(orders!K$1,products!$A$1:$G$1,0))</f>
        <v>1</v>
      </c>
      <c r="L557" s="6">
        <f>INDEX(products!$A$1:$G$49,MATCH($D557,products!$A$1:$A$49,0),MATCH(orders!L$1,products!$A$1:$G$1,0))</f>
        <v>13.75</v>
      </c>
      <c r="M557" s="6">
        <f t="shared" si="24"/>
        <v>82.5</v>
      </c>
      <c r="N557" t="str">
        <f t="shared" si="25"/>
        <v>Excelsa</v>
      </c>
      <c r="O557" t="str">
        <f t="shared" si="26"/>
        <v>Medium</v>
      </c>
      <c r="P557" t="str">
        <f>_xlfn.XLOOKUP(OrdersTable[[#This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cm="1">
        <f t="array" ref="H558">_xlfn.IFNA(_xlfn.XLOOKUP(C558,customers!A557:$A$1001,customers!G557:$G$1001,,0),"United Kingdom")</f>
        <v>United States</v>
      </c>
      <c r="I558" t="str">
        <f>INDEX(products!$A$1:$G$49,MATCH($D558,products!$A$1:$A$49,0),MATCH(orders!I$1,products!$A$1:$G$1,0))</f>
        <v>Lib</v>
      </c>
      <c r="J558" t="str">
        <f>INDEX(products!$A$1:$G$49,MATCH($D558,products!$A$1:$A$49,0),MATCH(orders!J$1,products!$A$1:$G$1,0))</f>
        <v>M</v>
      </c>
      <c r="K558" s="5">
        <f>INDEX(products!$A$1:$G$49,MATCH($D558,products!$A$1:$A$49,0),MATCH(orders!K$1,products!$A$1:$G$1,0))</f>
        <v>0.2</v>
      </c>
      <c r="L558" s="6">
        <f>INDEX(products!$A$1:$G$49,MATCH($D558,products!$A$1:$A$49,0),MATCH(orders!L$1,products!$A$1:$G$1,0))</f>
        <v>4.3650000000000002</v>
      </c>
      <c r="M558" s="6">
        <f t="shared" si="24"/>
        <v>8.73</v>
      </c>
      <c r="N558" t="str">
        <f t="shared" si="25"/>
        <v>Liberica</v>
      </c>
      <c r="O558" t="str">
        <f t="shared" si="26"/>
        <v>Medium</v>
      </c>
      <c r="P558" t="str">
        <f>_xlfn.XLOOKUP(OrdersTable[[#This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e" cm="1">
        <f t="array" ref="G559">IF(_xlfn.XLOOKUP(C559,customers!A558:$A$1001,customers!C558:$C$1001,,0)=0,"",_xlfn.XLOOKUP(C559,customers!A558:$A$1001,customers!C558:$C$1001,,0))</f>
        <v>#N/A</v>
      </c>
      <c r="H559" s="2" t="str" cm="1">
        <f t="array" ref="H559">_xlfn.IFNA(_xlfn.XLOOKUP(C559,customers!A558:$A$1001,customers!G558:$G$1001,,0),"United Kingdom")</f>
        <v>United Kingdom</v>
      </c>
      <c r="I559" t="str">
        <f>INDEX(products!$A$1:$G$49,MATCH($D559,products!$A$1:$A$49,0),MATCH(orders!I$1,products!$A$1:$G$1,0))</f>
        <v>Exc</v>
      </c>
      <c r="J559" t="str">
        <f>INDEX(products!$A$1:$G$49,MATCH($D559,products!$A$1:$A$49,0),MATCH(orders!J$1,products!$A$1:$G$1,0))</f>
        <v>L</v>
      </c>
      <c r="K559" s="5">
        <f>INDEX(products!$A$1:$G$49,MATCH($D559,products!$A$1:$A$49,0),MATCH(orders!K$1,products!$A$1:$G$1,0))</f>
        <v>1</v>
      </c>
      <c r="L559" s="6">
        <f>INDEX(products!$A$1:$G$49,MATCH($D559,products!$A$1:$A$49,0),MATCH(orders!L$1,products!$A$1:$G$1,0))</f>
        <v>14.85</v>
      </c>
      <c r="M559" s="6">
        <f t="shared" si="24"/>
        <v>59.4</v>
      </c>
      <c r="N559" t="str">
        <f t="shared" si="25"/>
        <v>Excelsa</v>
      </c>
      <c r="O559" t="str">
        <f t="shared" si="26"/>
        <v>Light</v>
      </c>
      <c r="P559" t="str">
        <f>_xlfn.XLOOKUP(OrdersTable[[#This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cm="1">
        <f t="array" ref="G560">IF(_xlfn.XLOOKUP(C560,customers!A559:$A$1001,customers!C559:$C$1001,,0)=0,"",_xlfn.XLOOKUP(C560,customers!A559:$A$1001,customers!C559:$C$1001,,0))</f>
        <v/>
      </c>
      <c r="H560" s="2" t="str" cm="1">
        <f t="array" ref="H560">_xlfn.IFNA(_xlfn.XLOOKUP(C560,customers!A559:$A$1001,customers!G559:$G$1001,,0),"United Kingdom")</f>
        <v>United States</v>
      </c>
      <c r="I560" t="str">
        <f>INDEX(products!$A$1:$G$49,MATCH($D560,products!$A$1:$A$49,0),MATCH(orders!I$1,products!$A$1:$G$1,0))</f>
        <v>Lib</v>
      </c>
      <c r="J560" t="str">
        <f>INDEX(products!$A$1:$G$49,MATCH($D560,products!$A$1:$A$49,0),MATCH(orders!J$1,products!$A$1:$G$1,0))</f>
        <v>D</v>
      </c>
      <c r="K560" s="5">
        <f>INDEX(products!$A$1:$G$49,MATCH($D560,products!$A$1:$A$49,0),MATCH(orders!K$1,products!$A$1:$G$1,0))</f>
        <v>0.2</v>
      </c>
      <c r="L560" s="6">
        <f>INDEX(products!$A$1:$G$49,MATCH($D560,products!$A$1:$A$49,0),MATCH(orders!L$1,products!$A$1:$G$1,0))</f>
        <v>3.8849999999999998</v>
      </c>
      <c r="M560" s="6">
        <f t="shared" si="24"/>
        <v>15.54</v>
      </c>
      <c r="N560" t="str">
        <f t="shared" si="25"/>
        <v>Liberica</v>
      </c>
      <c r="O560" t="str">
        <f t="shared" si="26"/>
        <v>Dark</v>
      </c>
      <c r="P560" t="str">
        <f>_xlfn.XLOOKUP(OrdersTable[[#This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cm="1">
        <f t="array" ref="H561">_xlfn.IFNA(_xlfn.XLOOKUP(C561,customers!A560:$A$1001,customers!G560:$G$1001,,0),"United Kingdom")</f>
        <v>United States</v>
      </c>
      <c r="I561" t="str">
        <f>INDEX(products!$A$1:$G$49,MATCH($D561,products!$A$1:$A$49,0),MATCH(orders!I$1,products!$A$1:$G$1,0))</f>
        <v>Ara</v>
      </c>
      <c r="J561" t="str">
        <f>INDEX(products!$A$1:$G$49,MATCH($D561,products!$A$1:$A$49,0),MATCH(orders!J$1,products!$A$1:$G$1,0))</f>
        <v>L</v>
      </c>
      <c r="K561" s="5">
        <f>INDEX(products!$A$1:$G$49,MATCH($D561,products!$A$1:$A$49,0),MATCH(orders!K$1,products!$A$1:$G$1,0))</f>
        <v>1</v>
      </c>
      <c r="L561" s="6">
        <f>INDEX(products!$A$1:$G$49,MATCH($D561,products!$A$1:$A$49,0),MATCH(orders!L$1,products!$A$1:$G$1,0))</f>
        <v>12.95</v>
      </c>
      <c r="M561" s="6">
        <f t="shared" si="24"/>
        <v>38.849999999999994</v>
      </c>
      <c r="N561" t="str">
        <f t="shared" si="25"/>
        <v>Arabica</v>
      </c>
      <c r="O561" t="str">
        <f t="shared" si="26"/>
        <v>Light</v>
      </c>
      <c r="P561" t="str">
        <f>_xlfn.XLOOKUP(OrdersTable[[#This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cm="1">
        <f t="array" ref="G562">IF(_xlfn.XLOOKUP(C562,customers!A561:$A$1001,customers!C561:$C$1001,,0)=0,"",_xlfn.XLOOKUP(C562,customers!A561:$A$1001,customers!C561:$C$1001,,0))</f>
        <v/>
      </c>
      <c r="H562" s="2" t="str" cm="1">
        <f t="array" ref="H562">_xlfn.IFNA(_xlfn.XLOOKUP(C562,customers!A561:$A$1001,customers!G561:$G$1001,,0),"United Kingdom")</f>
        <v>United States</v>
      </c>
      <c r="I562" t="str">
        <f>INDEX(products!$A$1:$G$49,MATCH($D562,products!$A$1:$A$49,0),MATCH(orders!I$1,products!$A$1:$G$1,0))</f>
        <v>Exc</v>
      </c>
      <c r="J562" t="str">
        <f>INDEX(products!$A$1:$G$49,MATCH($D562,products!$A$1:$A$49,0),MATCH(orders!J$1,products!$A$1:$G$1,0))</f>
        <v>M</v>
      </c>
      <c r="K562" s="5">
        <f>INDEX(products!$A$1:$G$49,MATCH($D562,products!$A$1:$A$49,0),MATCH(orders!K$1,products!$A$1:$G$1,0))</f>
        <v>2.5</v>
      </c>
      <c r="L562" s="6">
        <f>INDEX(products!$A$1:$G$49,MATCH($D562,products!$A$1:$A$49,0),MATCH(orders!L$1,products!$A$1:$G$1,0))</f>
        <v>31.624999999999996</v>
      </c>
      <c r="M562" s="6">
        <f t="shared" si="24"/>
        <v>189.74999999999997</v>
      </c>
      <c r="N562" t="str">
        <f t="shared" si="25"/>
        <v>Excelsa</v>
      </c>
      <c r="O562" t="str">
        <f t="shared" si="26"/>
        <v>Medium</v>
      </c>
      <c r="P562" t="str">
        <f>_xlfn.XLOOKUP(OrdersTable[[#This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cm="1">
        <f t="array" ref="G563">IF(_xlfn.XLOOKUP(C563,customers!A562:$A$1001,customers!C562:$C$1001,,0)=0,"",_xlfn.XLOOKUP(C563,customers!A562:$A$1001,customers!C562:$C$1001,,0))</f>
        <v/>
      </c>
      <c r="H563" s="2" t="str" cm="1">
        <f t="array" ref="H563">_xlfn.IFNA(_xlfn.XLOOKUP(C563,customers!A562:$A$1001,customers!G562:$G$1001,,0),"United Kingdom")</f>
        <v>Ireland</v>
      </c>
      <c r="I563" t="str">
        <f>INDEX(products!$A$1:$G$49,MATCH($D563,products!$A$1:$A$49,0),MATCH(orders!I$1,products!$A$1:$G$1,0))</f>
        <v>Ara</v>
      </c>
      <c r="J563" t="str">
        <f>INDEX(products!$A$1:$G$49,MATCH($D563,products!$A$1:$A$49,0),MATCH(orders!J$1,products!$A$1:$G$1,0))</f>
        <v>D</v>
      </c>
      <c r="K563" s="5">
        <f>INDEX(products!$A$1:$G$49,MATCH($D563,products!$A$1:$A$49,0),MATCH(orders!K$1,products!$A$1:$G$1,0))</f>
        <v>0.2</v>
      </c>
      <c r="L563" s="6">
        <f>INDEX(products!$A$1:$G$49,MATCH($D563,products!$A$1:$A$49,0),MATCH(orders!L$1,products!$A$1:$G$1,0))</f>
        <v>2.9849999999999999</v>
      </c>
      <c r="M563" s="6">
        <f t="shared" si="24"/>
        <v>17.91</v>
      </c>
      <c r="N563" t="str">
        <f t="shared" si="25"/>
        <v>Arabica</v>
      </c>
      <c r="O563" t="str">
        <f t="shared" si="26"/>
        <v>Dark</v>
      </c>
      <c r="P563" t="str">
        <f>_xlfn.XLOOKUP(OrdersTable[[#This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cm="1">
        <f t="array" ref="G564">IF(_xlfn.XLOOKUP(C564,customers!A563:$A$1001,customers!C563:$C$1001,,0)=0,"",_xlfn.XLOOKUP(C564,customers!A563:$A$1001,customers!C563:$C$1001,,0))</f>
        <v>bgrecefm@naver.com</v>
      </c>
      <c r="H564" s="2" t="str" cm="1">
        <f t="array" ref="H564">_xlfn.IFNA(_xlfn.XLOOKUP(C564,customers!A563:$A$1001,customers!G563:$G$1001,,0),"United Kingdom")</f>
        <v>United Kingdom</v>
      </c>
      <c r="I564" t="str">
        <f>INDEX(products!$A$1:$G$49,MATCH($D564,products!$A$1:$A$49,0),MATCH(orders!I$1,products!$A$1:$G$1,0))</f>
        <v>Lib</v>
      </c>
      <c r="J564" t="str">
        <f>INDEX(products!$A$1:$G$49,MATCH($D564,products!$A$1:$A$49,0),MATCH(orders!J$1,products!$A$1:$G$1,0))</f>
        <v>L</v>
      </c>
      <c r="K564" s="5">
        <f>INDEX(products!$A$1:$G$49,MATCH($D564,products!$A$1:$A$49,0),MATCH(orders!K$1,products!$A$1:$G$1,0))</f>
        <v>0.2</v>
      </c>
      <c r="L564" s="6">
        <f>INDEX(products!$A$1:$G$49,MATCH($D564,products!$A$1:$A$49,0),MATCH(orders!L$1,products!$A$1:$G$1,0))</f>
        <v>4.7549999999999999</v>
      </c>
      <c r="M564" s="6">
        <f t="shared" si="24"/>
        <v>28.53</v>
      </c>
      <c r="N564" t="str">
        <f t="shared" si="25"/>
        <v>Liberica</v>
      </c>
      <c r="O564" t="str">
        <f t="shared" si="26"/>
        <v>Light</v>
      </c>
      <c r="P564" t="str">
        <f>_xlfn.XLOOKUP(OrdersTable[[#This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cm="1">
        <f t="array" ref="H565">_xlfn.IFNA(_xlfn.XLOOKUP(C565,customers!A564:$A$1001,customers!G564:$G$1001,,0),"United Kingdom")</f>
        <v>United Kingdom</v>
      </c>
      <c r="I565" t="str">
        <f>INDEX(products!$A$1:$G$49,MATCH($D565,products!$A$1:$A$49,0),MATCH(orders!I$1,products!$A$1:$G$1,0))</f>
        <v>Exc</v>
      </c>
      <c r="J565" t="str">
        <f>INDEX(products!$A$1:$G$49,MATCH($D565,products!$A$1:$A$49,0),MATCH(orders!J$1,products!$A$1:$G$1,0))</f>
        <v>M</v>
      </c>
      <c r="K565" s="5">
        <f>INDEX(products!$A$1:$G$49,MATCH($D565,products!$A$1:$A$49,0),MATCH(orders!K$1,products!$A$1:$G$1,0))</f>
        <v>1</v>
      </c>
      <c r="L565" s="6">
        <f>INDEX(products!$A$1:$G$49,MATCH($D565,products!$A$1:$A$49,0),MATCH(orders!L$1,products!$A$1:$G$1,0))</f>
        <v>13.75</v>
      </c>
      <c r="M565" s="6">
        <f t="shared" si="24"/>
        <v>82.5</v>
      </c>
      <c r="N565" t="str">
        <f t="shared" si="25"/>
        <v>Excelsa</v>
      </c>
      <c r="O565" t="str">
        <f t="shared" si="26"/>
        <v>Medium</v>
      </c>
      <c r="P565" t="str">
        <f>_xlfn.XLOOKUP(OrdersTable[[#This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cm="1">
        <f t="array" ref="G566">IF(_xlfn.XLOOKUP(C566,customers!A565:$A$1001,customers!C565:$C$1001,,0)=0,"",_xlfn.XLOOKUP(C566,customers!A565:$A$1001,customers!C565:$C$1001,,0))</f>
        <v>athysfo@cdc.gov</v>
      </c>
      <c r="H566" s="2" t="str" cm="1">
        <f t="array" ref="H566">_xlfn.IFNA(_xlfn.XLOOKUP(C566,customers!A565:$A$1001,customers!G565:$G$1001,,0),"United Kingdom")</f>
        <v>United States</v>
      </c>
      <c r="I566" t="str">
        <f>INDEX(products!$A$1:$G$49,MATCH($D566,products!$A$1:$A$49,0),MATCH(orders!I$1,products!$A$1:$G$1,0))</f>
        <v>Rob</v>
      </c>
      <c r="J566" t="str">
        <f>INDEX(products!$A$1:$G$49,MATCH($D566,products!$A$1:$A$49,0),MATCH(orders!J$1,products!$A$1:$G$1,0))</f>
        <v>L</v>
      </c>
      <c r="K566" s="5">
        <f>INDEX(products!$A$1:$G$49,MATCH($D566,products!$A$1:$A$49,0),MATCH(orders!K$1,products!$A$1:$G$1,0))</f>
        <v>0.5</v>
      </c>
      <c r="L566" s="6">
        <f>INDEX(products!$A$1:$G$49,MATCH($D566,products!$A$1:$A$49,0),MATCH(orders!L$1,products!$A$1:$G$1,0))</f>
        <v>7.169999999999999</v>
      </c>
      <c r="M566" s="6">
        <f t="shared" si="24"/>
        <v>14.339999999999998</v>
      </c>
      <c r="N566" t="str">
        <f t="shared" si="25"/>
        <v>Robusta</v>
      </c>
      <c r="O566" t="str">
        <f t="shared" si="26"/>
        <v>Light</v>
      </c>
      <c r="P566" t="str">
        <f>_xlfn.XLOOKUP(OrdersTable[[#This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cm="1">
        <f t="array" ref="G567">IF(_xlfn.XLOOKUP(C567,customers!A566:$A$1001,customers!C566:$C$1001,,0)=0,"",_xlfn.XLOOKUP(C567,customers!A566:$A$1001,customers!C566:$C$1001,,0))</f>
        <v>jchuggfp@about.me</v>
      </c>
      <c r="H567" s="2" t="str" cm="1">
        <f t="array" ref="H567">_xlfn.IFNA(_xlfn.XLOOKUP(C567,customers!A566:$A$1001,customers!G566:$G$1001,,0),"United Kingdom")</f>
        <v>United States</v>
      </c>
      <c r="I567" t="str">
        <f>INDEX(products!$A$1:$G$49,MATCH($D567,products!$A$1:$A$49,0),MATCH(orders!I$1,products!$A$1:$G$1,0))</f>
        <v>Rob</v>
      </c>
      <c r="J567" t="str">
        <f>INDEX(products!$A$1:$G$49,MATCH($D567,products!$A$1:$A$49,0),MATCH(orders!J$1,products!$A$1:$G$1,0))</f>
        <v>D</v>
      </c>
      <c r="K567" s="5">
        <f>INDEX(products!$A$1:$G$49,MATCH($D567,products!$A$1:$A$49,0),MATCH(orders!K$1,products!$A$1:$G$1,0))</f>
        <v>2.5</v>
      </c>
      <c r="L567" s="6">
        <f>INDEX(products!$A$1:$G$49,MATCH($D567,products!$A$1:$A$49,0),MATCH(orders!L$1,products!$A$1:$G$1,0))</f>
        <v>20.584999999999997</v>
      </c>
      <c r="M567" s="6">
        <f t="shared" si="24"/>
        <v>82.339999999999989</v>
      </c>
      <c r="N567" t="str">
        <f t="shared" si="25"/>
        <v>Robusta</v>
      </c>
      <c r="O567" t="str">
        <f t="shared" si="26"/>
        <v>Dark</v>
      </c>
      <c r="P567" t="str">
        <f>_xlfn.XLOOKUP(OrdersTable[[#This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cm="1">
        <f t="array" ref="H568">_xlfn.IFNA(_xlfn.XLOOKUP(C568,customers!A567:$A$1001,customers!G567:$G$1001,,0),"United Kingdom")</f>
        <v>United States</v>
      </c>
      <c r="I568" t="str">
        <f>INDEX(products!$A$1:$G$49,MATCH($D568,products!$A$1:$A$49,0),MATCH(orders!I$1,products!$A$1:$G$1,0))</f>
        <v>Ara</v>
      </c>
      <c r="J568" t="str">
        <f>INDEX(products!$A$1:$G$49,MATCH($D568,products!$A$1:$A$49,0),MATCH(orders!J$1,products!$A$1:$G$1,0))</f>
        <v>M</v>
      </c>
      <c r="K568" s="5">
        <f>INDEX(products!$A$1:$G$49,MATCH($D568,products!$A$1:$A$49,0),MATCH(orders!K$1,products!$A$1:$G$1,0))</f>
        <v>0.2</v>
      </c>
      <c r="L568" s="6">
        <f>INDEX(products!$A$1:$G$49,MATCH($D568,products!$A$1:$A$49,0),MATCH(orders!L$1,products!$A$1:$G$1,0))</f>
        <v>3.375</v>
      </c>
      <c r="M568" s="6">
        <f t="shared" si="24"/>
        <v>20.25</v>
      </c>
      <c r="N568" t="str">
        <f t="shared" si="25"/>
        <v>Arabica</v>
      </c>
      <c r="O568" t="str">
        <f t="shared" si="26"/>
        <v>Medium</v>
      </c>
      <c r="P568" t="str">
        <f>_xlfn.XLOOKUP(OrdersTable[[#This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cm="1">
        <f t="array" ref="G569">IF(_xlfn.XLOOKUP(C569,customers!A568:$A$1001,customers!C568:$C$1001,,0)=0,"",_xlfn.XLOOKUP(C569,customers!A568:$A$1001,customers!C568:$C$1001,,0))</f>
        <v/>
      </c>
      <c r="H569" s="2" t="str" cm="1">
        <f t="array" ref="H569">_xlfn.IFNA(_xlfn.XLOOKUP(C569,customers!A568:$A$1001,customers!G568:$G$1001,,0),"United Kingdom")</f>
        <v>Ireland</v>
      </c>
      <c r="I569" t="str">
        <f>INDEX(products!$A$1:$G$49,MATCH($D569,products!$A$1:$A$49,0),MATCH(orders!I$1,products!$A$1:$G$1,0))</f>
        <v>Rob</v>
      </c>
      <c r="J569" t="str">
        <f>INDEX(products!$A$1:$G$49,MATCH($D569,products!$A$1:$A$49,0),MATCH(orders!J$1,products!$A$1:$G$1,0))</f>
        <v>L</v>
      </c>
      <c r="K569" s="5">
        <f>INDEX(products!$A$1:$G$49,MATCH($D569,products!$A$1:$A$49,0),MATCH(orders!K$1,products!$A$1:$G$1,0))</f>
        <v>2.5</v>
      </c>
      <c r="L569" s="6">
        <f>INDEX(products!$A$1:$G$49,MATCH($D569,products!$A$1:$A$49,0),MATCH(orders!L$1,products!$A$1:$G$1,0))</f>
        <v>27.484999999999996</v>
      </c>
      <c r="M569" s="6">
        <f t="shared" si="24"/>
        <v>164.90999999999997</v>
      </c>
      <c r="N569" t="str">
        <f t="shared" si="25"/>
        <v>Robusta</v>
      </c>
      <c r="O569" t="str">
        <f t="shared" si="26"/>
        <v>Light</v>
      </c>
      <c r="P569" t="str">
        <f>_xlfn.XLOOKUP(OrdersTable[[#This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cm="1">
        <f t="array" ref="H570">_xlfn.IFNA(_xlfn.XLOOKUP(C570,customers!A569:$A$1001,customers!G569:$G$1001,,0),"United Kingdom")</f>
        <v>United States</v>
      </c>
      <c r="I570" t="str">
        <f>INDEX(products!$A$1:$G$49,MATCH($D570,products!$A$1:$A$49,0),MATCH(orders!I$1,products!$A$1:$G$1,0))</f>
        <v>Lib</v>
      </c>
      <c r="J570" t="str">
        <f>INDEX(products!$A$1:$G$49,MATCH($D570,products!$A$1:$A$49,0),MATCH(orders!J$1,products!$A$1:$G$1,0))</f>
        <v>L</v>
      </c>
      <c r="K570" s="5">
        <f>INDEX(products!$A$1:$G$49,MATCH($D570,products!$A$1:$A$49,0),MATCH(orders!K$1,products!$A$1:$G$1,0))</f>
        <v>0.2</v>
      </c>
      <c r="L570" s="6">
        <f>INDEX(products!$A$1:$G$49,MATCH($D570,products!$A$1:$A$49,0),MATCH(orders!L$1,products!$A$1:$G$1,0))</f>
        <v>4.7549999999999999</v>
      </c>
      <c r="M570" s="6">
        <f t="shared" si="24"/>
        <v>19.02</v>
      </c>
      <c r="N570" t="str">
        <f t="shared" si="25"/>
        <v>Liberica</v>
      </c>
      <c r="O570" t="str">
        <f t="shared" si="26"/>
        <v>Light</v>
      </c>
      <c r="P570" t="str">
        <f>_xlfn.XLOOKUP(OrdersTable[[#This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cm="1">
        <f t="array" ref="H571">_xlfn.IFNA(_xlfn.XLOOKUP(C571,customers!A570:$A$1001,customers!G570:$G$1001,,0),"United Kingdom")</f>
        <v>United Kingdom</v>
      </c>
      <c r="I571" t="str">
        <f>INDEX(products!$A$1:$G$49,MATCH($D571,products!$A$1:$A$49,0),MATCH(orders!I$1,products!$A$1:$G$1,0))</f>
        <v>Ara</v>
      </c>
      <c r="J571" t="str">
        <f>INDEX(products!$A$1:$G$49,MATCH($D571,products!$A$1:$A$49,0),MATCH(orders!J$1,products!$A$1:$G$1,0))</f>
        <v>D</v>
      </c>
      <c r="K571" s="5">
        <f>INDEX(products!$A$1:$G$49,MATCH($D571,products!$A$1:$A$49,0),MATCH(orders!K$1,products!$A$1:$G$1,0))</f>
        <v>2.5</v>
      </c>
      <c r="L571" s="6">
        <f>INDEX(products!$A$1:$G$49,MATCH($D571,products!$A$1:$A$49,0),MATCH(orders!L$1,products!$A$1:$G$1,0))</f>
        <v>22.884999999999998</v>
      </c>
      <c r="M571" s="6">
        <f t="shared" si="24"/>
        <v>137.31</v>
      </c>
      <c r="N571" t="str">
        <f t="shared" si="25"/>
        <v>Arabica</v>
      </c>
      <c r="O571" t="str">
        <f t="shared" si="26"/>
        <v>Dark</v>
      </c>
      <c r="P571" t="str">
        <f>_xlfn.XLOOKUP(OrdersTable[[#This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cm="1">
        <f t="array" ref="H572">_xlfn.IFNA(_xlfn.XLOOKUP(C572,customers!A571:$A$1001,customers!G571:$G$1001,,0),"United Kingdom")</f>
        <v>United States</v>
      </c>
      <c r="I572" t="str">
        <f>INDEX(products!$A$1:$G$49,MATCH($D572,products!$A$1:$A$49,0),MATCH(orders!I$1,products!$A$1:$G$1,0))</f>
        <v>Ara</v>
      </c>
      <c r="J572" t="str">
        <f>INDEX(products!$A$1:$G$49,MATCH($D572,products!$A$1:$A$49,0),MATCH(orders!J$1,products!$A$1:$G$1,0))</f>
        <v>M</v>
      </c>
      <c r="K572" s="5">
        <f>INDEX(products!$A$1:$G$49,MATCH($D572,products!$A$1:$A$49,0),MATCH(orders!K$1,products!$A$1:$G$1,0))</f>
        <v>0.5</v>
      </c>
      <c r="L572" s="6">
        <f>INDEX(products!$A$1:$G$49,MATCH($D572,products!$A$1:$A$49,0),MATCH(orders!L$1,products!$A$1:$G$1,0))</f>
        <v>6.75</v>
      </c>
      <c r="M572" s="6">
        <f t="shared" si="24"/>
        <v>27</v>
      </c>
      <c r="N572" t="str">
        <f t="shared" si="25"/>
        <v>Arabica</v>
      </c>
      <c r="O572" t="str">
        <f t="shared" si="26"/>
        <v>Medium</v>
      </c>
      <c r="P572" t="str">
        <f>_xlfn.XLOOKUP(OrdersTable[[#This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cm="1">
        <f t="array" ref="H573">_xlfn.IFNA(_xlfn.XLOOKUP(C573,customers!A572:$A$1001,customers!G572:$G$1001,,0),"United Kingdom")</f>
        <v>United Kingdom</v>
      </c>
      <c r="I573" t="str">
        <f>INDEX(products!$A$1:$G$49,MATCH($D573,products!$A$1:$A$49,0),MATCH(orders!I$1,products!$A$1:$G$1,0))</f>
        <v>Exc</v>
      </c>
      <c r="J573" t="str">
        <f>INDEX(products!$A$1:$G$49,MATCH($D573,products!$A$1:$A$49,0),MATCH(orders!J$1,products!$A$1:$G$1,0))</f>
        <v>L</v>
      </c>
      <c r="K573" s="5">
        <f>INDEX(products!$A$1:$G$49,MATCH($D573,products!$A$1:$A$49,0),MATCH(orders!K$1,products!$A$1:$G$1,0))</f>
        <v>0.5</v>
      </c>
      <c r="L573" s="6">
        <f>INDEX(products!$A$1:$G$49,MATCH($D573,products!$A$1:$A$49,0),MATCH(orders!L$1,products!$A$1:$G$1,0))</f>
        <v>8.91</v>
      </c>
      <c r="M573" s="6">
        <f t="shared" si="24"/>
        <v>35.64</v>
      </c>
      <c r="N573" t="str">
        <f t="shared" si="25"/>
        <v>Excelsa</v>
      </c>
      <c r="O573" t="str">
        <f t="shared" si="26"/>
        <v>Light</v>
      </c>
      <c r="P573" t="str">
        <f>_xlfn.XLOOKUP(OrdersTable[[#This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cm="1">
        <f t="array" ref="G574">IF(_xlfn.XLOOKUP(C574,customers!A573:$A$1001,customers!C573:$C$1001,,0)=0,"",_xlfn.XLOOKUP(C574,customers!A573:$A$1001,customers!C573:$C$1001,,0))</f>
        <v/>
      </c>
      <c r="H574" s="2" t="str" cm="1">
        <f t="array" ref="H574">_xlfn.IFNA(_xlfn.XLOOKUP(C574,customers!A573:$A$1001,customers!G573:$G$1001,,0),"United Kingdom")</f>
        <v>United States</v>
      </c>
      <c r="I574" t="str">
        <f>INDEX(products!$A$1:$G$49,MATCH($D574,products!$A$1:$A$49,0),MATCH(orders!I$1,products!$A$1:$G$1,0))</f>
        <v>Ara</v>
      </c>
      <c r="J574" t="str">
        <f>INDEX(products!$A$1:$G$49,MATCH($D574,products!$A$1:$A$49,0),MATCH(orders!J$1,products!$A$1:$G$1,0))</f>
        <v>D</v>
      </c>
      <c r="K574" s="5">
        <f>INDEX(products!$A$1:$G$49,MATCH($D574,products!$A$1:$A$49,0),MATCH(orders!K$1,products!$A$1:$G$1,0))</f>
        <v>0.2</v>
      </c>
      <c r="L574" s="6">
        <f>INDEX(products!$A$1:$G$49,MATCH($D574,products!$A$1:$A$49,0),MATCH(orders!L$1,products!$A$1:$G$1,0))</f>
        <v>2.9849999999999999</v>
      </c>
      <c r="M574" s="6">
        <f t="shared" si="24"/>
        <v>5.97</v>
      </c>
      <c r="N574" t="str">
        <f t="shared" si="25"/>
        <v>Arabica</v>
      </c>
      <c r="O574" t="str">
        <f t="shared" si="26"/>
        <v>Dark</v>
      </c>
      <c r="P574" t="str">
        <f>_xlfn.XLOOKUP(OrdersTable[[#This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cm="1">
        <f t="array" ref="G575">IF(_xlfn.XLOOKUP(C575,customers!A574:$A$1001,customers!C574:$C$1001,,0)=0,"",_xlfn.XLOOKUP(C575,customers!A574:$A$1001,customers!C574:$C$1001,,0))</f>
        <v>cvenourfx@ask.com</v>
      </c>
      <c r="H575" s="2" t="str" cm="1">
        <f t="array" ref="H575">_xlfn.IFNA(_xlfn.XLOOKUP(C575,customers!A574:$A$1001,customers!G574:$G$1001,,0),"United Kingdom")</f>
        <v>United States</v>
      </c>
      <c r="I575" t="str">
        <f>INDEX(products!$A$1:$G$49,MATCH($D575,products!$A$1:$A$49,0),MATCH(orders!I$1,products!$A$1:$G$1,0))</f>
        <v>Ara</v>
      </c>
      <c r="J575" t="str">
        <f>INDEX(products!$A$1:$G$49,MATCH($D575,products!$A$1:$A$49,0),MATCH(orders!J$1,products!$A$1:$G$1,0))</f>
        <v>M</v>
      </c>
      <c r="K575" s="5">
        <f>INDEX(products!$A$1:$G$49,MATCH($D575,products!$A$1:$A$49,0),MATCH(orders!K$1,products!$A$1:$G$1,0))</f>
        <v>1</v>
      </c>
      <c r="L575" s="6">
        <f>INDEX(products!$A$1:$G$49,MATCH($D575,products!$A$1:$A$49,0),MATCH(orders!L$1,products!$A$1:$G$1,0))</f>
        <v>11.25</v>
      </c>
      <c r="M575" s="6">
        <f t="shared" si="24"/>
        <v>67.5</v>
      </c>
      <c r="N575" t="str">
        <f t="shared" si="25"/>
        <v>Arabica</v>
      </c>
      <c r="O575" t="str">
        <f t="shared" si="26"/>
        <v>Medium</v>
      </c>
      <c r="P575" t="str">
        <f>_xlfn.XLOOKUP(OrdersTable[[#This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cm="1">
        <f t="array" ref="G576">IF(_xlfn.XLOOKUP(C576,customers!A575:$A$1001,customers!C575:$C$1001,,0)=0,"",_xlfn.XLOOKUP(C576,customers!A575:$A$1001,customers!C575:$C$1001,,0))</f>
        <v>mharbyfy@163.com</v>
      </c>
      <c r="H576" s="2" t="str" cm="1">
        <f t="array" ref="H576">_xlfn.IFNA(_xlfn.XLOOKUP(C576,customers!A575:$A$1001,customers!G575:$G$1001,,0),"United Kingdom")</f>
        <v>United States</v>
      </c>
      <c r="I576" t="str">
        <f>INDEX(products!$A$1:$G$49,MATCH($D576,products!$A$1:$A$49,0),MATCH(orders!I$1,products!$A$1:$G$1,0))</f>
        <v>Rob</v>
      </c>
      <c r="J576" t="str">
        <f>INDEX(products!$A$1:$G$49,MATCH($D576,products!$A$1:$A$49,0),MATCH(orders!J$1,products!$A$1:$G$1,0))</f>
        <v>L</v>
      </c>
      <c r="K576" s="5">
        <f>INDEX(products!$A$1:$G$49,MATCH($D576,products!$A$1:$A$49,0),MATCH(orders!K$1,products!$A$1:$G$1,0))</f>
        <v>0.2</v>
      </c>
      <c r="L576" s="6">
        <f>INDEX(products!$A$1:$G$49,MATCH($D576,products!$A$1:$A$49,0),MATCH(orders!L$1,products!$A$1:$G$1,0))</f>
        <v>3.5849999999999995</v>
      </c>
      <c r="M576" s="6">
        <f t="shared" si="24"/>
        <v>21.509999999999998</v>
      </c>
      <c r="N576" t="str">
        <f t="shared" si="25"/>
        <v>Robusta</v>
      </c>
      <c r="O576" t="str">
        <f t="shared" si="26"/>
        <v>Light</v>
      </c>
      <c r="P576" t="str">
        <f>_xlfn.XLOOKUP(OrdersTable[[#This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cm="1">
        <f t="array" ref="H577">_xlfn.IFNA(_xlfn.XLOOKUP(C577,customers!A576:$A$1001,customers!G576:$G$1001,,0),"United Kingdom")</f>
        <v>United States</v>
      </c>
      <c r="I577" t="str">
        <f>INDEX(products!$A$1:$G$49,MATCH($D577,products!$A$1:$A$49,0),MATCH(orders!I$1,products!$A$1:$G$1,0))</f>
        <v>Lib</v>
      </c>
      <c r="J577" t="str">
        <f>INDEX(products!$A$1:$G$49,MATCH($D577,products!$A$1:$A$49,0),MATCH(orders!J$1,products!$A$1:$G$1,0))</f>
        <v>M</v>
      </c>
      <c r="K577" s="5">
        <f>INDEX(products!$A$1:$G$49,MATCH($D577,products!$A$1:$A$49,0),MATCH(orders!K$1,products!$A$1:$G$1,0))</f>
        <v>2.5</v>
      </c>
      <c r="L577" s="6">
        <f>INDEX(products!$A$1:$G$49,MATCH($D577,products!$A$1:$A$49,0),MATCH(orders!L$1,products!$A$1:$G$1,0))</f>
        <v>33.464999999999996</v>
      </c>
      <c r="M577" s="6">
        <f t="shared" si="24"/>
        <v>66.929999999999993</v>
      </c>
      <c r="N577" t="str">
        <f t="shared" si="25"/>
        <v>Liberica</v>
      </c>
      <c r="O577" t="str">
        <f t="shared" si="26"/>
        <v>Medium</v>
      </c>
      <c r="P577" t="str">
        <f>_xlfn.XLOOKUP(OrdersTable[[#This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cm="1">
        <f t="array" ref="H578">_xlfn.IFNA(_xlfn.XLOOKUP(C578,customers!A577:$A$1001,customers!G577:$G$1001,,0),"United Kingdom")</f>
        <v>United States</v>
      </c>
      <c r="I578" t="str">
        <f>INDEX(products!$A$1:$G$49,MATCH($D578,products!$A$1:$A$49,0),MATCH(orders!I$1,products!$A$1:$G$1,0))</f>
        <v>Ara</v>
      </c>
      <c r="J578" t="str">
        <f>INDEX(products!$A$1:$G$49,MATCH($D578,products!$A$1:$A$49,0),MATCH(orders!J$1,products!$A$1:$G$1,0))</f>
        <v>D</v>
      </c>
      <c r="K578" s="5">
        <f>INDEX(products!$A$1:$G$49,MATCH($D578,products!$A$1:$A$49,0),MATCH(orders!K$1,products!$A$1:$G$1,0))</f>
        <v>0.2</v>
      </c>
      <c r="L578" s="6">
        <f>INDEX(products!$A$1:$G$49,MATCH($D578,products!$A$1:$A$49,0),MATCH(orders!L$1,products!$A$1:$G$1,0))</f>
        <v>2.9849999999999999</v>
      </c>
      <c r="M578" s="6">
        <f t="shared" ref="M578:M641" si="27">E578*L578</f>
        <v>17.91</v>
      </c>
      <c r="N578" t="str">
        <f t="shared" ref="N578:N641" si="28">IF(I578="Rob","Robusta",IF(I578="Exc","Excelsa",IF(I578="Ara","Arabica",IF(I578="Lib","Liberica"))))</f>
        <v>Arabica</v>
      </c>
      <c r="O578" t="str">
        <f t="shared" ref="O578:O641" si="29">IF(J578="M","Medium",IF(J578="L","Light",IF(J578="D","Dark")))</f>
        <v>Dark</v>
      </c>
      <c r="P578" t="str">
        <f>_xlfn.XLOOKUP(OrdersTable[[#This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cm="1">
        <f t="array" ref="H579">_xlfn.IFNA(_xlfn.XLOOKUP(C579,customers!A578:$A$1001,customers!G578:$G$1001,,0),"United Kingdom")</f>
        <v>United Kingdom</v>
      </c>
      <c r="I579" t="str">
        <f>INDEX(products!$A$1:$G$49,MATCH($D579,products!$A$1:$A$49,0),MATCH(orders!I$1,products!$A$1:$G$1,0))</f>
        <v>Lib</v>
      </c>
      <c r="J579" t="str">
        <f>INDEX(products!$A$1:$G$49,MATCH($D579,products!$A$1:$A$49,0),MATCH(orders!J$1,products!$A$1:$G$1,0))</f>
        <v>M</v>
      </c>
      <c r="K579" s="5">
        <f>INDEX(products!$A$1:$G$49,MATCH($D579,products!$A$1:$A$49,0),MATCH(orders!K$1,products!$A$1:$G$1,0))</f>
        <v>1</v>
      </c>
      <c r="L579" s="6">
        <f>INDEX(products!$A$1:$G$49,MATCH($D579,products!$A$1:$A$49,0),MATCH(orders!L$1,products!$A$1:$G$1,0))</f>
        <v>14.55</v>
      </c>
      <c r="M579" s="6">
        <f t="shared" si="27"/>
        <v>58.2</v>
      </c>
      <c r="N579" t="str">
        <f t="shared" si="28"/>
        <v>Liberica</v>
      </c>
      <c r="O579" t="str">
        <f t="shared" si="29"/>
        <v>Medium</v>
      </c>
      <c r="P579" t="str">
        <f>_xlfn.XLOOKUP(OrdersTable[[#This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cm="1">
        <f t="array" ref="H580">_xlfn.IFNA(_xlfn.XLOOKUP(C580,customers!A579:$A$1001,customers!G579:$G$1001,,0),"United Kingdom")</f>
        <v>Ireland</v>
      </c>
      <c r="I580" t="str">
        <f>INDEX(products!$A$1:$G$49,MATCH($D580,products!$A$1:$A$49,0),MATCH(orders!I$1,products!$A$1:$G$1,0))</f>
        <v>Exc</v>
      </c>
      <c r="J580" t="str">
        <f>INDEX(products!$A$1:$G$49,MATCH($D580,products!$A$1:$A$49,0),MATCH(orders!J$1,products!$A$1:$G$1,0))</f>
        <v>L</v>
      </c>
      <c r="K580" s="5">
        <f>INDEX(products!$A$1:$G$49,MATCH($D580,products!$A$1:$A$49,0),MATCH(orders!K$1,products!$A$1:$G$1,0))</f>
        <v>0.2</v>
      </c>
      <c r="L580" s="6">
        <f>INDEX(products!$A$1:$G$49,MATCH($D580,products!$A$1:$A$49,0),MATCH(orders!L$1,products!$A$1:$G$1,0))</f>
        <v>4.4550000000000001</v>
      </c>
      <c r="M580" s="6">
        <f t="shared" si="27"/>
        <v>13.365</v>
      </c>
      <c r="N580" t="str">
        <f t="shared" si="28"/>
        <v>Excelsa</v>
      </c>
      <c r="O580" t="str">
        <f t="shared" si="29"/>
        <v>Light</v>
      </c>
      <c r="P580" t="str">
        <f>_xlfn.XLOOKUP(OrdersTable[[#This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cm="1">
        <f t="array" ref="H581">_xlfn.IFNA(_xlfn.XLOOKUP(C581,customers!A580:$A$1001,customers!G580:$G$1001,,0),"United Kingdom")</f>
        <v>Ireland</v>
      </c>
      <c r="I581" t="str">
        <f>INDEX(products!$A$1:$G$49,MATCH($D581,products!$A$1:$A$49,0),MATCH(orders!I$1,products!$A$1:$G$1,0))</f>
        <v>Ara</v>
      </c>
      <c r="J581" t="str">
        <f>INDEX(products!$A$1:$G$49,MATCH($D581,products!$A$1:$A$49,0),MATCH(orders!J$1,products!$A$1:$G$1,0))</f>
        <v>M</v>
      </c>
      <c r="K581" s="5">
        <f>INDEX(products!$A$1:$G$49,MATCH($D581,products!$A$1:$A$49,0),MATCH(orders!K$1,products!$A$1:$G$1,0))</f>
        <v>0.5</v>
      </c>
      <c r="L581" s="6">
        <f>INDEX(products!$A$1:$G$49,MATCH($D581,products!$A$1:$A$49,0),MATCH(orders!L$1,products!$A$1:$G$1,0))</f>
        <v>6.75</v>
      </c>
      <c r="M581" s="6">
        <f t="shared" si="27"/>
        <v>33.75</v>
      </c>
      <c r="N581" t="str">
        <f t="shared" si="28"/>
        <v>Arabica</v>
      </c>
      <c r="O581" t="str">
        <f t="shared" si="29"/>
        <v>Medium</v>
      </c>
      <c r="P581" t="str">
        <f>_xlfn.XLOOKUP(OrdersTable[[#This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cm="1">
        <f t="array" ref="H582">_xlfn.IFNA(_xlfn.XLOOKUP(C582,customers!A581:$A$1001,customers!G581:$G$1001,,0),"United Kingdom")</f>
        <v>United States</v>
      </c>
      <c r="I582" t="str">
        <f>INDEX(products!$A$1:$G$49,MATCH($D582,products!$A$1:$A$49,0),MATCH(orders!I$1,products!$A$1:$G$1,0))</f>
        <v>Exc</v>
      </c>
      <c r="J582" t="str">
        <f>INDEX(products!$A$1:$G$49,MATCH($D582,products!$A$1:$A$49,0),MATCH(orders!J$1,products!$A$1:$G$1,0))</f>
        <v>L</v>
      </c>
      <c r="K582" s="5">
        <f>INDEX(products!$A$1:$G$49,MATCH($D582,products!$A$1:$A$49,0),MATCH(orders!K$1,products!$A$1:$G$1,0))</f>
        <v>1</v>
      </c>
      <c r="L582" s="6">
        <f>INDEX(products!$A$1:$G$49,MATCH($D582,products!$A$1:$A$49,0),MATCH(orders!L$1,products!$A$1:$G$1,0))</f>
        <v>14.85</v>
      </c>
      <c r="M582" s="6">
        <f t="shared" si="27"/>
        <v>44.55</v>
      </c>
      <c r="N582" t="str">
        <f t="shared" si="28"/>
        <v>Excelsa</v>
      </c>
      <c r="O582" t="str">
        <f t="shared" si="29"/>
        <v>Light</v>
      </c>
      <c r="P582" t="str">
        <f>_xlfn.XLOOKUP(OrdersTable[[#This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cm="1">
        <f t="array" ref="H583">_xlfn.IFNA(_xlfn.XLOOKUP(C583,customers!A582:$A$1001,customers!G582:$G$1001,,0),"United Kingdom")</f>
        <v>United Kingdom</v>
      </c>
      <c r="I583" t="str">
        <f>INDEX(products!$A$1:$G$49,MATCH($D583,products!$A$1:$A$49,0),MATCH(orders!I$1,products!$A$1:$G$1,0))</f>
        <v>Exc</v>
      </c>
      <c r="J583" t="str">
        <f>INDEX(products!$A$1:$G$49,MATCH($D583,products!$A$1:$A$49,0),MATCH(orders!J$1,products!$A$1:$G$1,0))</f>
        <v>L</v>
      </c>
      <c r="K583" s="5">
        <f>INDEX(products!$A$1:$G$49,MATCH($D583,products!$A$1:$A$49,0),MATCH(orders!K$1,products!$A$1:$G$1,0))</f>
        <v>0.5</v>
      </c>
      <c r="L583" s="6">
        <f>INDEX(products!$A$1:$G$49,MATCH($D583,products!$A$1:$A$49,0),MATCH(orders!L$1,products!$A$1:$G$1,0))</f>
        <v>8.91</v>
      </c>
      <c r="M583" s="6">
        <f t="shared" si="27"/>
        <v>44.55</v>
      </c>
      <c r="N583" t="str">
        <f t="shared" si="28"/>
        <v>Excelsa</v>
      </c>
      <c r="O583" t="str">
        <f t="shared" si="29"/>
        <v>Light</v>
      </c>
      <c r="P583" t="str">
        <f>_xlfn.XLOOKUP(OrdersTable[[#This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cm="1">
        <f t="array" ref="G584">IF(_xlfn.XLOOKUP(C584,customers!A583:$A$1001,customers!C583:$C$1001,,0)=0,"",_xlfn.XLOOKUP(C584,customers!A583:$A$1001,customers!C583:$C$1001,,0))</f>
        <v>rdonetg6@oakley.com</v>
      </c>
      <c r="H584" s="2" t="str" cm="1">
        <f t="array" ref="H584">_xlfn.IFNA(_xlfn.XLOOKUP(C584,customers!A583:$A$1001,customers!G583:$G$1001,,0),"United Kingdom")</f>
        <v>United States</v>
      </c>
      <c r="I584" t="str">
        <f>INDEX(products!$A$1:$G$49,MATCH($D584,products!$A$1:$A$49,0),MATCH(orders!I$1,products!$A$1:$G$1,0))</f>
        <v>Exc</v>
      </c>
      <c r="J584" t="str">
        <f>INDEX(products!$A$1:$G$49,MATCH($D584,products!$A$1:$A$49,0),MATCH(orders!J$1,products!$A$1:$G$1,0))</f>
        <v>D</v>
      </c>
      <c r="K584" s="5">
        <f>INDEX(products!$A$1:$G$49,MATCH($D584,products!$A$1:$A$49,0),MATCH(orders!K$1,products!$A$1:$G$1,0))</f>
        <v>1</v>
      </c>
      <c r="L584" s="6">
        <f>INDEX(products!$A$1:$G$49,MATCH($D584,products!$A$1:$A$49,0),MATCH(orders!L$1,products!$A$1:$G$1,0))</f>
        <v>12.15</v>
      </c>
      <c r="M584" s="6">
        <f t="shared" si="27"/>
        <v>60.75</v>
      </c>
      <c r="N584" t="str">
        <f t="shared" si="28"/>
        <v>Excelsa</v>
      </c>
      <c r="O584" t="str">
        <f t="shared" si="29"/>
        <v>Dark</v>
      </c>
      <c r="P584" t="str">
        <f>_xlfn.XLOOKUP(OrdersTable[[#This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cm="1">
        <f t="array" ref="H585">_xlfn.IFNA(_xlfn.XLOOKUP(C585,customers!A584:$A$1001,customers!G584:$G$1001,,0),"United Kingdom")</f>
        <v>United States</v>
      </c>
      <c r="I585" t="str">
        <f>INDEX(products!$A$1:$G$49,MATCH($D585,products!$A$1:$A$49,0),MATCH(orders!I$1,products!$A$1:$G$1,0))</f>
        <v>Rob</v>
      </c>
      <c r="J585" t="str">
        <f>INDEX(products!$A$1:$G$49,MATCH($D585,products!$A$1:$A$49,0),MATCH(orders!J$1,products!$A$1:$G$1,0))</f>
        <v>L</v>
      </c>
      <c r="K585" s="5">
        <f>INDEX(products!$A$1:$G$49,MATCH($D585,products!$A$1:$A$49,0),MATCH(orders!K$1,products!$A$1:$G$1,0))</f>
        <v>0.2</v>
      </c>
      <c r="L585" s="6">
        <f>INDEX(products!$A$1:$G$49,MATCH($D585,products!$A$1:$A$49,0),MATCH(orders!L$1,products!$A$1:$G$1,0))</f>
        <v>3.5849999999999995</v>
      </c>
      <c r="M585" s="6">
        <f t="shared" si="27"/>
        <v>3.5849999999999995</v>
      </c>
      <c r="N585" t="str">
        <f t="shared" si="28"/>
        <v>Robusta</v>
      </c>
      <c r="O585" t="str">
        <f t="shared" si="29"/>
        <v>Light</v>
      </c>
      <c r="P585" t="str">
        <f>_xlfn.XLOOKUP(OrdersTable[[#This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cm="1">
        <f t="array" ref="H586">_xlfn.IFNA(_xlfn.XLOOKUP(C586,customers!A585:$A$1001,customers!G585:$G$1001,,0),"United Kingdom")</f>
        <v>United States</v>
      </c>
      <c r="I586" t="str">
        <f>INDEX(products!$A$1:$G$49,MATCH($D586,products!$A$1:$A$49,0),MATCH(orders!I$1,products!$A$1:$G$1,0))</f>
        <v>Rob</v>
      </c>
      <c r="J586" t="str">
        <f>INDEX(products!$A$1:$G$49,MATCH($D586,products!$A$1:$A$49,0),MATCH(orders!J$1,products!$A$1:$G$1,0))</f>
        <v>L</v>
      </c>
      <c r="K586" s="5">
        <f>INDEX(products!$A$1:$G$49,MATCH($D586,products!$A$1:$A$49,0),MATCH(orders!K$1,products!$A$1:$G$1,0))</f>
        <v>0.2</v>
      </c>
      <c r="L586" s="6">
        <f>INDEX(products!$A$1:$G$49,MATCH($D586,products!$A$1:$A$49,0),MATCH(orders!L$1,products!$A$1:$G$1,0))</f>
        <v>3.5849999999999995</v>
      </c>
      <c r="M586" s="6">
        <f t="shared" si="27"/>
        <v>21.509999999999998</v>
      </c>
      <c r="N586" t="str">
        <f t="shared" si="28"/>
        <v>Robusta</v>
      </c>
      <c r="O586" t="str">
        <f t="shared" si="29"/>
        <v>Light</v>
      </c>
      <c r="P586" t="str">
        <f>_xlfn.XLOOKUP(OrdersTable[[#This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cm="1">
        <f t="array" ref="H587">_xlfn.IFNA(_xlfn.XLOOKUP(C587,customers!A586:$A$1001,customers!G586:$G$1001,,0),"United Kingdom")</f>
        <v>United Kingdom</v>
      </c>
      <c r="I587" t="str">
        <f>INDEX(products!$A$1:$G$49,MATCH($D587,products!$A$1:$A$49,0),MATCH(orders!I$1,products!$A$1:$G$1,0))</f>
        <v>Exc</v>
      </c>
      <c r="J587" t="str">
        <f>INDEX(products!$A$1:$G$49,MATCH($D587,products!$A$1:$A$49,0),MATCH(orders!J$1,products!$A$1:$G$1,0))</f>
        <v>M</v>
      </c>
      <c r="K587" s="5">
        <f>INDEX(products!$A$1:$G$49,MATCH($D587,products!$A$1:$A$49,0),MATCH(orders!K$1,products!$A$1:$G$1,0))</f>
        <v>0.5</v>
      </c>
      <c r="L587" s="6">
        <f>INDEX(products!$A$1:$G$49,MATCH($D587,products!$A$1:$A$49,0),MATCH(orders!L$1,products!$A$1:$G$1,0))</f>
        <v>8.25</v>
      </c>
      <c r="M587" s="6">
        <f t="shared" si="27"/>
        <v>16.5</v>
      </c>
      <c r="N587" t="str">
        <f t="shared" si="28"/>
        <v>Excelsa</v>
      </c>
      <c r="O587" t="str">
        <f t="shared" si="29"/>
        <v>Medium</v>
      </c>
      <c r="P587" t="str">
        <f>_xlfn.XLOOKUP(OrdersTable[[#This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cm="1">
        <f t="array" ref="G588">IF(_xlfn.XLOOKUP(C588,customers!A587:$A$1001,customers!C587:$C$1001,,0)=0,"",_xlfn.XLOOKUP(C588,customers!A587:$A$1001,customers!C587:$C$1001,,0))</f>
        <v/>
      </c>
      <c r="H588" s="2" t="str" cm="1">
        <f t="array" ref="H588">_xlfn.IFNA(_xlfn.XLOOKUP(C588,customers!A587:$A$1001,customers!G587:$G$1001,,0),"United Kingdom")</f>
        <v>United States</v>
      </c>
      <c r="I588" t="str">
        <f>INDEX(products!$A$1:$G$49,MATCH($D588,products!$A$1:$A$49,0),MATCH(orders!I$1,products!$A$1:$G$1,0))</f>
        <v>Rob</v>
      </c>
      <c r="J588" t="str">
        <f>INDEX(products!$A$1:$G$49,MATCH($D588,products!$A$1:$A$49,0),MATCH(orders!J$1,products!$A$1:$G$1,0))</f>
        <v>L</v>
      </c>
      <c r="K588" s="5">
        <f>INDEX(products!$A$1:$G$49,MATCH($D588,products!$A$1:$A$49,0),MATCH(orders!K$1,products!$A$1:$G$1,0))</f>
        <v>2.5</v>
      </c>
      <c r="L588" s="6">
        <f>INDEX(products!$A$1:$G$49,MATCH($D588,products!$A$1:$A$49,0),MATCH(orders!L$1,products!$A$1:$G$1,0))</f>
        <v>27.484999999999996</v>
      </c>
      <c r="M588" s="6">
        <f t="shared" si="27"/>
        <v>82.454999999999984</v>
      </c>
      <c r="N588" t="str">
        <f t="shared" si="28"/>
        <v>Robusta</v>
      </c>
      <c r="O588" t="str">
        <f t="shared" si="29"/>
        <v>Light</v>
      </c>
      <c r="P588" t="str">
        <f>_xlfn.XLOOKUP(OrdersTable[[#This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cm="1">
        <f t="array" ref="G589">IF(_xlfn.XLOOKUP(C589,customers!A588:$A$1001,customers!C588:$C$1001,,0)=0,"",_xlfn.XLOOKUP(C589,customers!A588:$A$1001,customers!C588:$C$1001,,0))</f>
        <v>bogb@elpais.com</v>
      </c>
      <c r="H589" s="2" t="str" cm="1">
        <f t="array" ref="H589">_xlfn.IFNA(_xlfn.XLOOKUP(C589,customers!A588:$A$1001,customers!G588:$G$1001,,0),"United Kingdom")</f>
        <v>United States</v>
      </c>
      <c r="I589" t="str">
        <f>INDEX(products!$A$1:$G$49,MATCH($D589,products!$A$1:$A$49,0),MATCH(orders!I$1,products!$A$1:$G$1,0))</f>
        <v>Lib</v>
      </c>
      <c r="J589" t="str">
        <f>INDEX(products!$A$1:$G$49,MATCH($D589,products!$A$1:$A$49,0),MATCH(orders!J$1,products!$A$1:$G$1,0))</f>
        <v>D</v>
      </c>
      <c r="K589" s="5">
        <f>INDEX(products!$A$1:$G$49,MATCH($D589,products!$A$1:$A$49,0),MATCH(orders!K$1,products!$A$1:$G$1,0))</f>
        <v>0.5</v>
      </c>
      <c r="L589" s="6">
        <f>INDEX(products!$A$1:$G$49,MATCH($D589,products!$A$1:$A$49,0),MATCH(orders!L$1,products!$A$1:$G$1,0))</f>
        <v>7.77</v>
      </c>
      <c r="M589" s="6">
        <f t="shared" si="27"/>
        <v>7.77</v>
      </c>
      <c r="N589" t="str">
        <f t="shared" si="28"/>
        <v>Liberica</v>
      </c>
      <c r="O589" t="str">
        <f t="shared" si="29"/>
        <v>Dark</v>
      </c>
      <c r="P589" t="str">
        <f>_xlfn.XLOOKUP(OrdersTable[[#This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cm="1">
        <f t="array" ref="H590">_xlfn.IFNA(_xlfn.XLOOKUP(C590,customers!A589:$A$1001,customers!G589:$G$1001,,0),"United Kingdom")</f>
        <v>United States</v>
      </c>
      <c r="I590" t="str">
        <f>INDEX(products!$A$1:$G$49,MATCH($D590,products!$A$1:$A$49,0),MATCH(orders!I$1,products!$A$1:$G$1,0))</f>
        <v>Rob</v>
      </c>
      <c r="J590" t="str">
        <f>INDEX(products!$A$1:$G$49,MATCH($D590,products!$A$1:$A$49,0),MATCH(orders!J$1,products!$A$1:$G$1,0))</f>
        <v>M</v>
      </c>
      <c r="K590" s="5">
        <f>INDEX(products!$A$1:$G$49,MATCH($D590,products!$A$1:$A$49,0),MATCH(orders!K$1,products!$A$1:$G$1,0))</f>
        <v>0.5</v>
      </c>
      <c r="L590" s="6">
        <f>INDEX(products!$A$1:$G$49,MATCH($D590,products!$A$1:$A$49,0),MATCH(orders!L$1,products!$A$1:$G$1,0))</f>
        <v>5.97</v>
      </c>
      <c r="M590" s="6">
        <f t="shared" si="27"/>
        <v>11.94</v>
      </c>
      <c r="N590" t="str">
        <f t="shared" si="28"/>
        <v>Robusta</v>
      </c>
      <c r="O590" t="str">
        <f t="shared" si="29"/>
        <v>Medium</v>
      </c>
      <c r="P590" t="str">
        <f>_xlfn.XLOOKUP(OrdersTable[[#This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cm="1">
        <f t="array" ref="H591">_xlfn.IFNA(_xlfn.XLOOKUP(C591,customers!A590:$A$1001,customers!G590:$G$1001,,0),"United Kingdom")</f>
        <v>United States</v>
      </c>
      <c r="I591" t="str">
        <f>INDEX(products!$A$1:$G$49,MATCH($D591,products!$A$1:$A$49,0),MATCH(orders!I$1,products!$A$1:$G$1,0))</f>
        <v>Exc</v>
      </c>
      <c r="J591" t="str">
        <f>INDEX(products!$A$1:$G$49,MATCH($D591,products!$A$1:$A$49,0),MATCH(orders!J$1,products!$A$1:$G$1,0))</f>
        <v>L</v>
      </c>
      <c r="K591" s="5">
        <f>INDEX(products!$A$1:$G$49,MATCH($D591,products!$A$1:$A$49,0),MATCH(orders!K$1,products!$A$1:$G$1,0))</f>
        <v>2.5</v>
      </c>
      <c r="L591" s="6">
        <f>INDEX(products!$A$1:$G$49,MATCH($D591,products!$A$1:$A$49,0),MATCH(orders!L$1,products!$A$1:$G$1,0))</f>
        <v>34.154999999999994</v>
      </c>
      <c r="M591" s="6">
        <f t="shared" si="27"/>
        <v>204.92999999999995</v>
      </c>
      <c r="N591" t="str">
        <f t="shared" si="28"/>
        <v>Excelsa</v>
      </c>
      <c r="O591" t="str">
        <f t="shared" si="29"/>
        <v>Light</v>
      </c>
      <c r="P591" t="str">
        <f>_xlfn.XLOOKUP(OrdersTable[[#This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cm="1">
        <f t="array" ref="H592">_xlfn.IFNA(_xlfn.XLOOKUP(C592,customers!A591:$A$1001,customers!G591:$G$1001,,0),"United Kingdom")</f>
        <v>United States</v>
      </c>
      <c r="I592" t="str">
        <f>INDEX(products!$A$1:$G$49,MATCH($D592,products!$A$1:$A$49,0),MATCH(orders!I$1,products!$A$1:$G$1,0))</f>
        <v>Exc</v>
      </c>
      <c r="J592" t="str">
        <f>INDEX(products!$A$1:$G$49,MATCH($D592,products!$A$1:$A$49,0),MATCH(orders!J$1,products!$A$1:$G$1,0))</f>
        <v>M</v>
      </c>
      <c r="K592" s="5">
        <f>INDEX(products!$A$1:$G$49,MATCH($D592,products!$A$1:$A$49,0),MATCH(orders!K$1,products!$A$1:$G$1,0))</f>
        <v>2.5</v>
      </c>
      <c r="L592" s="6">
        <f>INDEX(products!$A$1:$G$49,MATCH($D592,products!$A$1:$A$49,0),MATCH(orders!L$1,products!$A$1:$G$1,0))</f>
        <v>31.624999999999996</v>
      </c>
      <c r="M592" s="6">
        <f t="shared" si="27"/>
        <v>63.249999999999993</v>
      </c>
      <c r="N592" t="str">
        <f t="shared" si="28"/>
        <v>Excelsa</v>
      </c>
      <c r="O592" t="str">
        <f t="shared" si="29"/>
        <v>Medium</v>
      </c>
      <c r="P592" t="str">
        <f>_xlfn.XLOOKUP(OrdersTable[[#This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cm="1">
        <f t="array" ref="H593">_xlfn.IFNA(_xlfn.XLOOKUP(C593,customers!A592:$A$1001,customers!G592:$G$1001,,0),"United Kingdom")</f>
        <v>United States</v>
      </c>
      <c r="I593" t="str">
        <f>INDEX(products!$A$1:$G$49,MATCH($D593,products!$A$1:$A$49,0),MATCH(orders!I$1,products!$A$1:$G$1,0))</f>
        <v>Rob</v>
      </c>
      <c r="J593" t="str">
        <f>INDEX(products!$A$1:$G$49,MATCH($D593,products!$A$1:$A$49,0),MATCH(orders!J$1,products!$A$1:$G$1,0))</f>
        <v>D</v>
      </c>
      <c r="K593" s="5">
        <f>INDEX(products!$A$1:$G$49,MATCH($D593,products!$A$1:$A$49,0),MATCH(orders!K$1,products!$A$1:$G$1,0))</f>
        <v>0.2</v>
      </c>
      <c r="L593" s="6">
        <f>INDEX(products!$A$1:$G$49,MATCH($D593,products!$A$1:$A$49,0),MATCH(orders!L$1,products!$A$1:$G$1,0))</f>
        <v>2.6849999999999996</v>
      </c>
      <c r="M593" s="6">
        <f t="shared" si="27"/>
        <v>8.0549999999999997</v>
      </c>
      <c r="N593" t="str">
        <f t="shared" si="28"/>
        <v>Robusta</v>
      </c>
      <c r="O593" t="str">
        <f t="shared" si="29"/>
        <v>Dark</v>
      </c>
      <c r="P593" t="str">
        <f>_xlfn.XLOOKUP(OrdersTable[[#This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cm="1">
        <f t="array" ref="G594">IF(_xlfn.XLOOKUP(C594,customers!A593:$A$1001,customers!C593:$C$1001,,0)=0,"",_xlfn.XLOOKUP(C594,customers!A593:$A$1001,customers!C593:$C$1001,,0))</f>
        <v/>
      </c>
      <c r="H594" s="2" t="str" cm="1">
        <f t="array" ref="H594">_xlfn.IFNA(_xlfn.XLOOKUP(C594,customers!A593:$A$1001,customers!G593:$G$1001,,0),"United Kingdom")</f>
        <v>United States</v>
      </c>
      <c r="I594" t="str">
        <f>INDEX(products!$A$1:$G$49,MATCH($D594,products!$A$1:$A$49,0),MATCH(orders!I$1,products!$A$1:$G$1,0))</f>
        <v>Ara</v>
      </c>
      <c r="J594" t="str">
        <f>INDEX(products!$A$1:$G$49,MATCH($D594,products!$A$1:$A$49,0),MATCH(orders!J$1,products!$A$1:$G$1,0))</f>
        <v>M</v>
      </c>
      <c r="K594" s="5">
        <f>INDEX(products!$A$1:$G$49,MATCH($D594,products!$A$1:$A$49,0),MATCH(orders!K$1,products!$A$1:$G$1,0))</f>
        <v>2.5</v>
      </c>
      <c r="L594" s="6">
        <f>INDEX(products!$A$1:$G$49,MATCH($D594,products!$A$1:$A$49,0),MATCH(orders!L$1,products!$A$1:$G$1,0))</f>
        <v>25.874999999999996</v>
      </c>
      <c r="M594" s="6">
        <f t="shared" si="27"/>
        <v>51.749999999999993</v>
      </c>
      <c r="N594" t="str">
        <f t="shared" si="28"/>
        <v>Arabica</v>
      </c>
      <c r="O594" t="str">
        <f t="shared" si="29"/>
        <v>Medium</v>
      </c>
      <c r="P594" t="str">
        <f>_xlfn.XLOOKUP(OrdersTable[[#This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cm="1">
        <f t="array" ref="H595">_xlfn.IFNA(_xlfn.XLOOKUP(C595,customers!A594:$A$1001,customers!G594:$G$1001,,0),"United Kingdom")</f>
        <v>United Kingdom</v>
      </c>
      <c r="I595" t="str">
        <f>INDEX(products!$A$1:$G$49,MATCH($D595,products!$A$1:$A$49,0),MATCH(orders!I$1,products!$A$1:$G$1,0))</f>
        <v>Exc</v>
      </c>
      <c r="J595" t="str">
        <f>INDEX(products!$A$1:$G$49,MATCH($D595,products!$A$1:$A$49,0),MATCH(orders!J$1,products!$A$1:$G$1,0))</f>
        <v>D</v>
      </c>
      <c r="K595" s="5">
        <f>INDEX(products!$A$1:$G$49,MATCH($D595,products!$A$1:$A$49,0),MATCH(orders!K$1,products!$A$1:$G$1,0))</f>
        <v>2.5</v>
      </c>
      <c r="L595" s="6">
        <f>INDEX(products!$A$1:$G$49,MATCH($D595,products!$A$1:$A$49,0),MATCH(orders!L$1,products!$A$1:$G$1,0))</f>
        <v>27.945</v>
      </c>
      <c r="M595" s="6">
        <f t="shared" si="27"/>
        <v>27.945</v>
      </c>
      <c r="N595" t="str">
        <f t="shared" si="28"/>
        <v>Excelsa</v>
      </c>
      <c r="O595" t="str">
        <f t="shared" si="29"/>
        <v>Dark</v>
      </c>
      <c r="P595" t="str">
        <f>_xlfn.XLOOKUP(OrdersTable[[#This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cm="1">
        <f t="array" ref="H596">_xlfn.IFNA(_xlfn.XLOOKUP(C596,customers!A595:$A$1001,customers!G595:$G$1001,,0),"United Kingdom")</f>
        <v>United States</v>
      </c>
      <c r="I596" t="str">
        <f>INDEX(products!$A$1:$G$49,MATCH($D596,products!$A$1:$A$49,0),MATCH(orders!I$1,products!$A$1:$G$1,0))</f>
        <v>Ara</v>
      </c>
      <c r="J596" t="str">
        <f>INDEX(products!$A$1:$G$49,MATCH($D596,products!$A$1:$A$49,0),MATCH(orders!J$1,products!$A$1:$G$1,0))</f>
        <v>L</v>
      </c>
      <c r="K596" s="5">
        <f>INDEX(products!$A$1:$G$49,MATCH($D596,products!$A$1:$A$49,0),MATCH(orders!K$1,products!$A$1:$G$1,0))</f>
        <v>2.5</v>
      </c>
      <c r="L596" s="6">
        <f>INDEX(products!$A$1:$G$49,MATCH($D596,products!$A$1:$A$49,0),MATCH(orders!L$1,products!$A$1:$G$1,0))</f>
        <v>29.784999999999997</v>
      </c>
      <c r="M596" s="6">
        <f t="shared" si="27"/>
        <v>59.569999999999993</v>
      </c>
      <c r="N596" t="str">
        <f t="shared" si="28"/>
        <v>Arabica</v>
      </c>
      <c r="O596" t="str">
        <f t="shared" si="29"/>
        <v>Light</v>
      </c>
      <c r="P596" t="str">
        <f>_xlfn.XLOOKUP(OrdersTable[[#This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cm="1">
        <f t="array" ref="G597">IF(_xlfn.XLOOKUP(C597,customers!A596:$A$1001,customers!C596:$C$1001,,0)=0,"",_xlfn.XLOOKUP(C597,customers!A596:$A$1001,customers!C596:$C$1001,,0))</f>
        <v/>
      </c>
      <c r="H597" s="2" t="str" cm="1">
        <f t="array" ref="H597">_xlfn.IFNA(_xlfn.XLOOKUP(C597,customers!A596:$A$1001,customers!G596:$G$1001,,0),"United Kingdom")</f>
        <v>United Kingdom</v>
      </c>
      <c r="I597" t="str">
        <f>INDEX(products!$A$1:$G$49,MATCH($D597,products!$A$1:$A$49,0),MATCH(orders!I$1,products!$A$1:$G$1,0))</f>
        <v>Exc</v>
      </c>
      <c r="J597" t="str">
        <f>INDEX(products!$A$1:$G$49,MATCH($D597,products!$A$1:$A$49,0),MATCH(orders!J$1,products!$A$1:$G$1,0))</f>
        <v>L</v>
      </c>
      <c r="K597" s="5">
        <f>INDEX(products!$A$1:$G$49,MATCH($D597,products!$A$1:$A$49,0),MATCH(orders!K$1,products!$A$1:$G$1,0))</f>
        <v>1</v>
      </c>
      <c r="L597" s="6">
        <f>INDEX(products!$A$1:$G$49,MATCH($D597,products!$A$1:$A$49,0),MATCH(orders!L$1,products!$A$1:$G$1,0))</f>
        <v>14.85</v>
      </c>
      <c r="M597" s="6">
        <f t="shared" si="27"/>
        <v>14.85</v>
      </c>
      <c r="N597" t="str">
        <f t="shared" si="28"/>
        <v>Excelsa</v>
      </c>
      <c r="O597" t="str">
        <f t="shared" si="29"/>
        <v>Light</v>
      </c>
      <c r="P597" t="str">
        <f>_xlfn.XLOOKUP(OrdersTable[[#This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cm="1">
        <f t="array" ref="H598">_xlfn.IFNA(_xlfn.XLOOKUP(C598,customers!A597:$A$1001,customers!G597:$G$1001,,0),"United Kingdom")</f>
        <v>United States</v>
      </c>
      <c r="I598" t="str">
        <f>INDEX(products!$A$1:$G$49,MATCH($D598,products!$A$1:$A$49,0),MATCH(orders!I$1,products!$A$1:$G$1,0))</f>
        <v>Ara</v>
      </c>
      <c r="J598" t="str">
        <f>INDEX(products!$A$1:$G$49,MATCH($D598,products!$A$1:$A$49,0),MATCH(orders!J$1,products!$A$1:$G$1,0))</f>
        <v>M</v>
      </c>
      <c r="K598" s="5">
        <f>INDEX(products!$A$1:$G$49,MATCH($D598,products!$A$1:$A$49,0),MATCH(orders!K$1,products!$A$1:$G$1,0))</f>
        <v>0.5</v>
      </c>
      <c r="L598" s="6">
        <f>INDEX(products!$A$1:$G$49,MATCH($D598,products!$A$1:$A$49,0),MATCH(orders!L$1,products!$A$1:$G$1,0))</f>
        <v>6.75</v>
      </c>
      <c r="M598" s="6">
        <f t="shared" si="27"/>
        <v>33.75</v>
      </c>
      <c r="N598" t="str">
        <f t="shared" si="28"/>
        <v>Arabica</v>
      </c>
      <c r="O598" t="str">
        <f t="shared" si="29"/>
        <v>Medium</v>
      </c>
      <c r="P598" t="str">
        <f>_xlfn.XLOOKUP(OrdersTable[[#This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cm="1">
        <f t="array" ref="H599">_xlfn.IFNA(_xlfn.XLOOKUP(C599,customers!A598:$A$1001,customers!G598:$G$1001,,0),"United Kingdom")</f>
        <v>United States</v>
      </c>
      <c r="I599" t="str">
        <f>INDEX(products!$A$1:$G$49,MATCH($D599,products!$A$1:$A$49,0),MATCH(orders!I$1,products!$A$1:$G$1,0))</f>
        <v>Lib</v>
      </c>
      <c r="J599" t="str">
        <f>INDEX(products!$A$1:$G$49,MATCH($D599,products!$A$1:$A$49,0),MATCH(orders!J$1,products!$A$1:$G$1,0))</f>
        <v>L</v>
      </c>
      <c r="K599" s="5">
        <f>INDEX(products!$A$1:$G$49,MATCH($D599,products!$A$1:$A$49,0),MATCH(orders!K$1,products!$A$1:$G$1,0))</f>
        <v>2.5</v>
      </c>
      <c r="L599" s="6">
        <f>INDEX(products!$A$1:$G$49,MATCH($D599,products!$A$1:$A$49,0),MATCH(orders!L$1,products!$A$1:$G$1,0))</f>
        <v>36.454999999999998</v>
      </c>
      <c r="M599" s="6">
        <f t="shared" si="27"/>
        <v>145.82</v>
      </c>
      <c r="N599" t="str">
        <f t="shared" si="28"/>
        <v>Liberica</v>
      </c>
      <c r="O599" t="str">
        <f t="shared" si="29"/>
        <v>Light</v>
      </c>
      <c r="P599" t="str">
        <f>_xlfn.XLOOKUP(OrdersTable[[#This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cm="1">
        <f t="array" ref="H600">_xlfn.IFNA(_xlfn.XLOOKUP(C600,customers!A599:$A$1001,customers!G599:$G$1001,,0),"United Kingdom")</f>
        <v>United States</v>
      </c>
      <c r="I600" t="str">
        <f>INDEX(products!$A$1:$G$49,MATCH($D600,products!$A$1:$A$49,0),MATCH(orders!I$1,products!$A$1:$G$1,0))</f>
        <v>Rob</v>
      </c>
      <c r="J600" t="str">
        <f>INDEX(products!$A$1:$G$49,MATCH($D600,products!$A$1:$A$49,0),MATCH(orders!J$1,products!$A$1:$G$1,0))</f>
        <v>M</v>
      </c>
      <c r="K600" s="5">
        <f>INDEX(products!$A$1:$G$49,MATCH($D600,products!$A$1:$A$49,0),MATCH(orders!K$1,products!$A$1:$G$1,0))</f>
        <v>0.2</v>
      </c>
      <c r="L600" s="6">
        <f>INDEX(products!$A$1:$G$49,MATCH($D600,products!$A$1:$A$49,0),MATCH(orders!L$1,products!$A$1:$G$1,0))</f>
        <v>2.9849999999999999</v>
      </c>
      <c r="M600" s="6">
        <f t="shared" si="27"/>
        <v>11.94</v>
      </c>
      <c r="N600" t="str">
        <f t="shared" si="28"/>
        <v>Robusta</v>
      </c>
      <c r="O600" t="str">
        <f t="shared" si="29"/>
        <v>Medium</v>
      </c>
      <c r="P600" t="str">
        <f>_xlfn.XLOOKUP(OrdersTable[[#This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cm="1">
        <f t="array" ref="G601">IF(_xlfn.XLOOKUP(C601,customers!A600:$A$1001,customers!C600:$C$1001,,0)=0,"",_xlfn.XLOOKUP(C601,customers!A600:$A$1001,customers!C600:$C$1001,,0))</f>
        <v>ahulburtgn@fda.gov</v>
      </c>
      <c r="H601" s="2" t="str" cm="1">
        <f t="array" ref="H601">_xlfn.IFNA(_xlfn.XLOOKUP(C601,customers!A600:$A$1001,customers!G600:$G$1001,,0),"United Kingdom")</f>
        <v>United States</v>
      </c>
      <c r="I601" t="str">
        <f>INDEX(products!$A$1:$G$49,MATCH($D601,products!$A$1:$A$49,0),MATCH(orders!I$1,products!$A$1:$G$1,0))</f>
        <v>Ara</v>
      </c>
      <c r="J601" t="str">
        <f>INDEX(products!$A$1:$G$49,MATCH($D601,products!$A$1:$A$49,0),MATCH(orders!J$1,products!$A$1:$G$1,0))</f>
        <v>D</v>
      </c>
      <c r="K601" s="5">
        <f>INDEX(products!$A$1:$G$49,MATCH($D601,products!$A$1:$A$49,0),MATCH(orders!K$1,products!$A$1:$G$1,0))</f>
        <v>0.2</v>
      </c>
      <c r="L601" s="6">
        <f>INDEX(products!$A$1:$G$49,MATCH($D601,products!$A$1:$A$49,0),MATCH(orders!L$1,products!$A$1:$G$1,0))</f>
        <v>2.9849999999999999</v>
      </c>
      <c r="M601" s="6">
        <f t="shared" si="27"/>
        <v>11.94</v>
      </c>
      <c r="N601" t="str">
        <f t="shared" si="28"/>
        <v>Arabica</v>
      </c>
      <c r="O601" t="str">
        <f t="shared" si="29"/>
        <v>Dark</v>
      </c>
      <c r="P601" t="str">
        <f>_xlfn.XLOOKUP(OrdersTable[[#This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cm="1">
        <f t="array" ref="H602">_xlfn.IFNA(_xlfn.XLOOKUP(C602,customers!A601:$A$1001,customers!G601:$G$1001,,0),"United Kingdom")</f>
        <v>United States</v>
      </c>
      <c r="I602" t="str">
        <f>INDEX(products!$A$1:$G$49,MATCH($D602,products!$A$1:$A$49,0),MATCH(orders!I$1,products!$A$1:$G$1,0))</f>
        <v>Lib</v>
      </c>
      <c r="J602" t="str">
        <f>INDEX(products!$A$1:$G$49,MATCH($D602,products!$A$1:$A$49,0),MATCH(orders!J$1,products!$A$1:$G$1,0))</f>
        <v>D</v>
      </c>
      <c r="K602" s="5">
        <f>INDEX(products!$A$1:$G$49,MATCH($D602,products!$A$1:$A$49,0),MATCH(orders!K$1,products!$A$1:$G$1,0))</f>
        <v>0.5</v>
      </c>
      <c r="L602" s="6">
        <f>INDEX(products!$A$1:$G$49,MATCH($D602,products!$A$1:$A$49,0),MATCH(orders!L$1,products!$A$1:$G$1,0))</f>
        <v>7.77</v>
      </c>
      <c r="M602" s="6">
        <f t="shared" si="27"/>
        <v>7.77</v>
      </c>
      <c r="N602" t="str">
        <f t="shared" si="28"/>
        <v>Liberica</v>
      </c>
      <c r="O602" t="str">
        <f t="shared" si="29"/>
        <v>Dark</v>
      </c>
      <c r="P602" t="str">
        <f>_xlfn.XLOOKUP(OrdersTable[[#This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cm="1">
        <f t="array" ref="H603">_xlfn.IFNA(_xlfn.XLOOKUP(C603,customers!A602:$A$1001,customers!G602:$G$1001,,0),"United Kingdom")</f>
        <v>United States</v>
      </c>
      <c r="I603" t="str">
        <f>INDEX(products!$A$1:$G$49,MATCH($D603,products!$A$1:$A$49,0),MATCH(orders!I$1,products!$A$1:$G$1,0))</f>
        <v>Rob</v>
      </c>
      <c r="J603" t="str">
        <f>INDEX(products!$A$1:$G$49,MATCH($D603,products!$A$1:$A$49,0),MATCH(orders!J$1,products!$A$1:$G$1,0))</f>
        <v>L</v>
      </c>
      <c r="K603" s="5">
        <f>INDEX(products!$A$1:$G$49,MATCH($D603,products!$A$1:$A$49,0),MATCH(orders!K$1,products!$A$1:$G$1,0))</f>
        <v>2.5</v>
      </c>
      <c r="L603" s="6">
        <f>INDEX(products!$A$1:$G$49,MATCH($D603,products!$A$1:$A$49,0),MATCH(orders!L$1,products!$A$1:$G$1,0))</f>
        <v>27.484999999999996</v>
      </c>
      <c r="M603" s="6">
        <f t="shared" si="27"/>
        <v>109.93999999999998</v>
      </c>
      <c r="N603" t="str">
        <f t="shared" si="28"/>
        <v>Robusta</v>
      </c>
      <c r="O603" t="str">
        <f t="shared" si="29"/>
        <v>Light</v>
      </c>
      <c r="P603" t="str">
        <f>_xlfn.XLOOKUP(OrdersTable[[#This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cm="1">
        <f t="array" ref="G604">IF(_xlfn.XLOOKUP(C604,customers!A603:$A$1001,customers!C603:$C$1001,,0)=0,"",_xlfn.XLOOKUP(C604,customers!A603:$A$1001,customers!C603:$C$1001,,0))</f>
        <v>erolingq@google.fr</v>
      </c>
      <c r="H604" s="2" t="str" cm="1">
        <f t="array" ref="H604">_xlfn.IFNA(_xlfn.XLOOKUP(C604,customers!A603:$A$1001,customers!G603:$G$1001,,0),"United Kingdom")</f>
        <v>United States</v>
      </c>
      <c r="I604" t="str">
        <f>INDEX(products!$A$1:$G$49,MATCH($D604,products!$A$1:$A$49,0),MATCH(orders!I$1,products!$A$1:$G$1,0))</f>
        <v>Exc</v>
      </c>
      <c r="J604" t="str">
        <f>INDEX(products!$A$1:$G$49,MATCH($D604,products!$A$1:$A$49,0),MATCH(orders!J$1,products!$A$1:$G$1,0))</f>
        <v>L</v>
      </c>
      <c r="K604" s="5">
        <f>INDEX(products!$A$1:$G$49,MATCH($D604,products!$A$1:$A$49,0),MATCH(orders!K$1,products!$A$1:$G$1,0))</f>
        <v>0.2</v>
      </c>
      <c r="L604" s="6">
        <f>INDEX(products!$A$1:$G$49,MATCH($D604,products!$A$1:$A$49,0),MATCH(orders!L$1,products!$A$1:$G$1,0))</f>
        <v>4.4550000000000001</v>
      </c>
      <c r="M604" s="6">
        <f t="shared" si="27"/>
        <v>22.274999999999999</v>
      </c>
      <c r="N604" t="str">
        <f t="shared" si="28"/>
        <v>Excelsa</v>
      </c>
      <c r="O604" t="str">
        <f t="shared" si="29"/>
        <v>Light</v>
      </c>
      <c r="P604" t="str">
        <f>_xlfn.XLOOKUP(OrdersTable[[#This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cm="1">
        <f t="array" ref="G605">IF(_xlfn.XLOOKUP(C605,customers!A604:$A$1001,customers!C604:$C$1001,,0)=0,"",_xlfn.XLOOKUP(C605,customers!A604:$A$1001,customers!C604:$C$1001,,0))</f>
        <v>dfowlegr@epa.gov</v>
      </c>
      <c r="H605" s="2" t="str" cm="1">
        <f t="array" ref="H605">_xlfn.IFNA(_xlfn.XLOOKUP(C605,customers!A604:$A$1001,customers!G604:$G$1001,,0),"United Kingdom")</f>
        <v>United States</v>
      </c>
      <c r="I605" t="str">
        <f>INDEX(products!$A$1:$G$49,MATCH($D605,products!$A$1:$A$49,0),MATCH(orders!I$1,products!$A$1:$G$1,0))</f>
        <v>Rob</v>
      </c>
      <c r="J605" t="str">
        <f>INDEX(products!$A$1:$G$49,MATCH($D605,products!$A$1:$A$49,0),MATCH(orders!J$1,products!$A$1:$G$1,0))</f>
        <v>M</v>
      </c>
      <c r="K605" s="5">
        <f>INDEX(products!$A$1:$G$49,MATCH($D605,products!$A$1:$A$49,0),MATCH(orders!K$1,products!$A$1:$G$1,0))</f>
        <v>0.2</v>
      </c>
      <c r="L605" s="6">
        <f>INDEX(products!$A$1:$G$49,MATCH($D605,products!$A$1:$A$49,0),MATCH(orders!L$1,products!$A$1:$G$1,0))</f>
        <v>2.9849999999999999</v>
      </c>
      <c r="M605" s="6">
        <f t="shared" si="27"/>
        <v>8.9550000000000001</v>
      </c>
      <c r="N605" t="str">
        <f t="shared" si="28"/>
        <v>Robusta</v>
      </c>
      <c r="O605" t="str">
        <f t="shared" si="29"/>
        <v>Medium</v>
      </c>
      <c r="P605" t="str">
        <f>_xlfn.XLOOKUP(OrdersTable[[#This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cm="1">
        <f t="array" ref="G606">IF(_xlfn.XLOOKUP(C606,customers!A605:$A$1001,customers!C605:$C$1001,,0)=0,"",_xlfn.XLOOKUP(C606,customers!A605:$A$1001,customers!C605:$C$1001,,0))</f>
        <v/>
      </c>
      <c r="H606" s="2" t="str" cm="1">
        <f t="array" ref="H606">_xlfn.IFNA(_xlfn.XLOOKUP(C606,customers!A605:$A$1001,customers!G605:$G$1001,,0),"United Kingdom")</f>
        <v>Ireland</v>
      </c>
      <c r="I606" t="str">
        <f>INDEX(products!$A$1:$G$49,MATCH($D606,products!$A$1:$A$49,0),MATCH(orders!I$1,products!$A$1:$G$1,0))</f>
        <v>Lib</v>
      </c>
      <c r="J606" t="str">
        <f>INDEX(products!$A$1:$G$49,MATCH($D606,products!$A$1:$A$49,0),MATCH(orders!J$1,products!$A$1:$G$1,0))</f>
        <v>D</v>
      </c>
      <c r="K606" s="5">
        <f>INDEX(products!$A$1:$G$49,MATCH($D606,products!$A$1:$A$49,0),MATCH(orders!K$1,products!$A$1:$G$1,0))</f>
        <v>2.5</v>
      </c>
      <c r="L606" s="6">
        <f>INDEX(products!$A$1:$G$49,MATCH($D606,products!$A$1:$A$49,0),MATCH(orders!L$1,products!$A$1:$G$1,0))</f>
        <v>29.784999999999997</v>
      </c>
      <c r="M606" s="6">
        <f t="shared" si="27"/>
        <v>119.13999999999999</v>
      </c>
      <c r="N606" t="str">
        <f t="shared" si="28"/>
        <v>Liberica</v>
      </c>
      <c r="O606" t="str">
        <f t="shared" si="29"/>
        <v>Dark</v>
      </c>
      <c r="P606" t="str">
        <f>_xlfn.XLOOKUP(OrdersTable[[#This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cm="1">
        <f t="array" ref="H607">_xlfn.IFNA(_xlfn.XLOOKUP(C607,customers!A606:$A$1001,customers!G606:$G$1001,,0),"United Kingdom")</f>
        <v>United States</v>
      </c>
      <c r="I607" t="str">
        <f>INDEX(products!$A$1:$G$49,MATCH($D607,products!$A$1:$A$49,0),MATCH(orders!I$1,products!$A$1:$G$1,0))</f>
        <v>Ara</v>
      </c>
      <c r="J607" t="str">
        <f>INDEX(products!$A$1:$G$49,MATCH($D607,products!$A$1:$A$49,0),MATCH(orders!J$1,products!$A$1:$G$1,0))</f>
        <v>L</v>
      </c>
      <c r="K607" s="5">
        <f>INDEX(products!$A$1:$G$49,MATCH($D607,products!$A$1:$A$49,0),MATCH(orders!K$1,products!$A$1:$G$1,0))</f>
        <v>2.5</v>
      </c>
      <c r="L607" s="6">
        <f>INDEX(products!$A$1:$G$49,MATCH($D607,products!$A$1:$A$49,0),MATCH(orders!L$1,products!$A$1:$G$1,0))</f>
        <v>29.784999999999997</v>
      </c>
      <c r="M607" s="6">
        <f t="shared" si="27"/>
        <v>148.92499999999998</v>
      </c>
      <c r="N607" t="str">
        <f t="shared" si="28"/>
        <v>Arabica</v>
      </c>
      <c r="O607" t="str">
        <f t="shared" si="29"/>
        <v>Light</v>
      </c>
      <c r="P607" t="str">
        <f>_xlfn.XLOOKUP(OrdersTable[[#This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e" cm="1">
        <f t="array" ref="G608">IF(_xlfn.XLOOKUP(C608,customers!A607:$A$1001,customers!C607:$C$1001,,0)=0,"",_xlfn.XLOOKUP(C608,customers!A607:$A$1001,customers!C607:$C$1001,,0))</f>
        <v>#N/A</v>
      </c>
      <c r="H608" s="2" t="str" cm="1">
        <f t="array" ref="H608">_xlfn.IFNA(_xlfn.XLOOKUP(C608,customers!A607:$A$1001,customers!G607:$G$1001,,0),"United Kingdom")</f>
        <v>United Kingdom</v>
      </c>
      <c r="I608" t="str">
        <f>INDEX(products!$A$1:$G$49,MATCH($D608,products!$A$1:$A$49,0),MATCH(orders!I$1,products!$A$1:$G$1,0))</f>
        <v>Lib</v>
      </c>
      <c r="J608" t="str">
        <f>INDEX(products!$A$1:$G$49,MATCH($D608,products!$A$1:$A$49,0),MATCH(orders!J$1,products!$A$1:$G$1,0))</f>
        <v>L</v>
      </c>
      <c r="K608" s="5">
        <f>INDEX(products!$A$1:$G$49,MATCH($D608,products!$A$1:$A$49,0),MATCH(orders!K$1,products!$A$1:$G$1,0))</f>
        <v>2.5</v>
      </c>
      <c r="L608" s="6">
        <f>INDEX(products!$A$1:$G$49,MATCH($D608,products!$A$1:$A$49,0),MATCH(orders!L$1,products!$A$1:$G$1,0))</f>
        <v>36.454999999999998</v>
      </c>
      <c r="M608" s="6">
        <f t="shared" si="27"/>
        <v>109.36499999999999</v>
      </c>
      <c r="N608" t="str">
        <f t="shared" si="28"/>
        <v>Liberica</v>
      </c>
      <c r="O608" t="str">
        <f t="shared" si="29"/>
        <v>Light</v>
      </c>
      <c r="P608" t="str">
        <f>_xlfn.XLOOKUP(OrdersTable[[#This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cm="1">
        <f t="array" ref="H609">_xlfn.IFNA(_xlfn.XLOOKUP(C609,customers!A608:$A$1001,customers!G608:$G$1001,,0),"United Kingdom")</f>
        <v>United States</v>
      </c>
      <c r="I609" t="str">
        <f>INDEX(products!$A$1:$G$49,MATCH($D609,products!$A$1:$A$49,0),MATCH(orders!I$1,products!$A$1:$G$1,0))</f>
        <v>Exc</v>
      </c>
      <c r="J609" t="str">
        <f>INDEX(products!$A$1:$G$49,MATCH($D609,products!$A$1:$A$49,0),MATCH(orders!J$1,products!$A$1:$G$1,0))</f>
        <v>D</v>
      </c>
      <c r="K609" s="5">
        <f>INDEX(products!$A$1:$G$49,MATCH($D609,products!$A$1:$A$49,0),MATCH(orders!K$1,products!$A$1:$G$1,0))</f>
        <v>0.2</v>
      </c>
      <c r="L609" s="6">
        <f>INDEX(products!$A$1:$G$49,MATCH($D609,products!$A$1:$A$49,0),MATCH(orders!L$1,products!$A$1:$G$1,0))</f>
        <v>3.645</v>
      </c>
      <c r="M609" s="6">
        <f t="shared" si="27"/>
        <v>3.645</v>
      </c>
      <c r="N609" t="str">
        <f t="shared" si="28"/>
        <v>Excelsa</v>
      </c>
      <c r="O609" t="str">
        <f t="shared" si="29"/>
        <v>Dark</v>
      </c>
      <c r="P609" t="str">
        <f>_xlfn.XLOOKUP(OrdersTable[[#This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cm="1">
        <f t="array" ref="G610">IF(_xlfn.XLOOKUP(C610,customers!A609:$A$1001,customers!C609:$C$1001,,0)=0,"",_xlfn.XLOOKUP(C610,customers!A609:$A$1001,customers!C609:$C$1001,,0))</f>
        <v/>
      </c>
      <c r="H610" s="2" t="str" cm="1">
        <f t="array" ref="H610">_xlfn.IFNA(_xlfn.XLOOKUP(C610,customers!A609:$A$1001,customers!G609:$G$1001,,0),"United Kingdom")</f>
        <v>United States</v>
      </c>
      <c r="I610" t="str">
        <f>INDEX(products!$A$1:$G$49,MATCH($D610,products!$A$1:$A$49,0),MATCH(orders!I$1,products!$A$1:$G$1,0))</f>
        <v>Exc</v>
      </c>
      <c r="J610" t="str">
        <f>INDEX(products!$A$1:$G$49,MATCH($D610,products!$A$1:$A$49,0),MATCH(orders!J$1,products!$A$1:$G$1,0))</f>
        <v>D</v>
      </c>
      <c r="K610" s="5">
        <f>INDEX(products!$A$1:$G$49,MATCH($D610,products!$A$1:$A$49,0),MATCH(orders!K$1,products!$A$1:$G$1,0))</f>
        <v>2.5</v>
      </c>
      <c r="L610" s="6">
        <f>INDEX(products!$A$1:$G$49,MATCH($D610,products!$A$1:$A$49,0),MATCH(orders!L$1,products!$A$1:$G$1,0))</f>
        <v>27.945</v>
      </c>
      <c r="M610" s="6">
        <f t="shared" si="27"/>
        <v>55.89</v>
      </c>
      <c r="N610" t="str">
        <f t="shared" si="28"/>
        <v>Excelsa</v>
      </c>
      <c r="O610" t="str">
        <f t="shared" si="29"/>
        <v>Dark</v>
      </c>
      <c r="P610" t="str">
        <f>_xlfn.XLOOKUP(OrdersTable[[#This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cm="1">
        <f t="array" ref="G611">IF(_xlfn.XLOOKUP(C611,customers!A610:$A$1001,customers!C610:$C$1001,,0)=0,"",_xlfn.XLOOKUP(C611,customers!A610:$A$1001,customers!C610:$C$1001,,0))</f>
        <v>afendtgx@forbes.com</v>
      </c>
      <c r="H611" s="2" t="str" cm="1">
        <f t="array" ref="H611">_xlfn.IFNA(_xlfn.XLOOKUP(C611,customers!A610:$A$1001,customers!G610:$G$1001,,0),"United Kingdom")</f>
        <v>United States</v>
      </c>
      <c r="I611" t="str">
        <f>INDEX(products!$A$1:$G$49,MATCH($D611,products!$A$1:$A$49,0),MATCH(orders!I$1,products!$A$1:$G$1,0))</f>
        <v>Lib</v>
      </c>
      <c r="J611" t="str">
        <f>INDEX(products!$A$1:$G$49,MATCH($D611,products!$A$1:$A$49,0),MATCH(orders!J$1,products!$A$1:$G$1,0))</f>
        <v>M</v>
      </c>
      <c r="K611" s="5">
        <f>INDEX(products!$A$1:$G$49,MATCH($D611,products!$A$1:$A$49,0),MATCH(orders!K$1,products!$A$1:$G$1,0))</f>
        <v>0.2</v>
      </c>
      <c r="L611" s="6">
        <f>INDEX(products!$A$1:$G$49,MATCH($D611,products!$A$1:$A$49,0),MATCH(orders!L$1,products!$A$1:$G$1,0))</f>
        <v>4.3650000000000002</v>
      </c>
      <c r="M611" s="6">
        <f t="shared" si="27"/>
        <v>26.19</v>
      </c>
      <c r="N611" t="str">
        <f t="shared" si="28"/>
        <v>Liberica</v>
      </c>
      <c r="O611" t="str">
        <f t="shared" si="29"/>
        <v>Medium</v>
      </c>
      <c r="P611" t="str">
        <f>_xlfn.XLOOKUP(OrdersTable[[#This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cm="1">
        <f t="array" ref="H612">_xlfn.IFNA(_xlfn.XLOOKUP(C612,customers!A611:$A$1001,customers!G611:$G$1001,,0),"United Kingdom")</f>
        <v>United States</v>
      </c>
      <c r="I612" t="str">
        <f>INDEX(products!$A$1:$G$49,MATCH($D612,products!$A$1:$A$49,0),MATCH(orders!I$1,products!$A$1:$G$1,0))</f>
        <v>Rob</v>
      </c>
      <c r="J612" t="str">
        <f>INDEX(products!$A$1:$G$49,MATCH($D612,products!$A$1:$A$49,0),MATCH(orders!J$1,products!$A$1:$G$1,0))</f>
        <v>M</v>
      </c>
      <c r="K612" s="5">
        <f>INDEX(products!$A$1:$G$49,MATCH($D612,products!$A$1:$A$49,0),MATCH(orders!K$1,products!$A$1:$G$1,0))</f>
        <v>1</v>
      </c>
      <c r="L612" s="6">
        <f>INDEX(products!$A$1:$G$49,MATCH($D612,products!$A$1:$A$49,0),MATCH(orders!L$1,products!$A$1:$G$1,0))</f>
        <v>9.9499999999999993</v>
      </c>
      <c r="M612" s="6">
        <f t="shared" si="27"/>
        <v>39.799999999999997</v>
      </c>
      <c r="N612" t="str">
        <f t="shared" si="28"/>
        <v>Robusta</v>
      </c>
      <c r="O612" t="str">
        <f t="shared" si="29"/>
        <v>Medium</v>
      </c>
      <c r="P612" t="str">
        <f>_xlfn.XLOOKUP(OrdersTable[[#This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cm="1">
        <f t="array" ref="H613">_xlfn.IFNA(_xlfn.XLOOKUP(C613,customers!A612:$A$1001,customers!G612:$G$1001,,0),"United Kingdom")</f>
        <v>United States</v>
      </c>
      <c r="I613" t="str">
        <f>INDEX(products!$A$1:$G$49,MATCH($D613,products!$A$1:$A$49,0),MATCH(orders!I$1,products!$A$1:$G$1,0))</f>
        <v>Exc</v>
      </c>
      <c r="J613" t="str">
        <f>INDEX(products!$A$1:$G$49,MATCH($D613,products!$A$1:$A$49,0),MATCH(orders!J$1,products!$A$1:$G$1,0))</f>
        <v>L</v>
      </c>
      <c r="K613" s="5">
        <f>INDEX(products!$A$1:$G$49,MATCH($D613,products!$A$1:$A$49,0),MATCH(orders!K$1,products!$A$1:$G$1,0))</f>
        <v>2.5</v>
      </c>
      <c r="L613" s="6">
        <f>INDEX(products!$A$1:$G$49,MATCH($D613,products!$A$1:$A$49,0),MATCH(orders!L$1,products!$A$1:$G$1,0))</f>
        <v>34.154999999999994</v>
      </c>
      <c r="M613" s="6">
        <f t="shared" si="27"/>
        <v>68.309999999999988</v>
      </c>
      <c r="N613" t="str">
        <f t="shared" si="28"/>
        <v>Excelsa</v>
      </c>
      <c r="O613" t="str">
        <f t="shared" si="29"/>
        <v>Light</v>
      </c>
      <c r="P613" t="str">
        <f>_xlfn.XLOOKUP(OrdersTable[[#This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cm="1">
        <f t="array" ref="G614">IF(_xlfn.XLOOKUP(C614,customers!A613:$A$1001,customers!C613:$C$1001,,0)=0,"",_xlfn.XLOOKUP(C614,customers!A613:$A$1001,customers!C613:$C$1001,,0))</f>
        <v/>
      </c>
      <c r="H614" s="2" t="str" cm="1">
        <f t="array" ref="H614">_xlfn.IFNA(_xlfn.XLOOKUP(C614,customers!A613:$A$1001,customers!G613:$G$1001,,0),"United Kingdom")</f>
        <v>Ireland</v>
      </c>
      <c r="I614" t="str">
        <f>INDEX(products!$A$1:$G$49,MATCH($D614,products!$A$1:$A$49,0),MATCH(orders!I$1,products!$A$1:$G$1,0))</f>
        <v>Ara</v>
      </c>
      <c r="J614" t="str">
        <f>INDEX(products!$A$1:$G$49,MATCH($D614,products!$A$1:$A$49,0),MATCH(orders!J$1,products!$A$1:$G$1,0))</f>
        <v>M</v>
      </c>
      <c r="K614" s="5">
        <f>INDEX(products!$A$1:$G$49,MATCH($D614,products!$A$1:$A$49,0),MATCH(orders!K$1,products!$A$1:$G$1,0))</f>
        <v>0.2</v>
      </c>
      <c r="L614" s="6">
        <f>INDEX(products!$A$1:$G$49,MATCH($D614,products!$A$1:$A$49,0),MATCH(orders!L$1,products!$A$1:$G$1,0))</f>
        <v>3.375</v>
      </c>
      <c r="M614" s="6">
        <f t="shared" si="27"/>
        <v>13.5</v>
      </c>
      <c r="N614" t="str">
        <f t="shared" si="28"/>
        <v>Arabica</v>
      </c>
      <c r="O614" t="str">
        <f t="shared" si="29"/>
        <v>Medium</v>
      </c>
      <c r="P614" t="str">
        <f>_xlfn.XLOOKUP(OrdersTable[[#This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cm="1">
        <f t="array" ref="G615">IF(_xlfn.XLOOKUP(C615,customers!A614:$A$1001,customers!C614:$C$1001,,0)=0,"",_xlfn.XLOOKUP(C615,customers!A614:$A$1001,customers!C614:$C$1001,,0))</f>
        <v/>
      </c>
      <c r="H615" s="2" t="str" cm="1">
        <f t="array" ref="H615">_xlfn.IFNA(_xlfn.XLOOKUP(C615,customers!A614:$A$1001,customers!G614:$G$1001,,0),"United Kingdom")</f>
        <v>United States</v>
      </c>
      <c r="I615" t="str">
        <f>INDEX(products!$A$1:$G$49,MATCH($D615,products!$A$1:$A$49,0),MATCH(orders!I$1,products!$A$1:$G$1,0))</f>
        <v>Rob</v>
      </c>
      <c r="J615" t="str">
        <f>INDEX(products!$A$1:$G$49,MATCH($D615,products!$A$1:$A$49,0),MATCH(orders!J$1,products!$A$1:$G$1,0))</f>
        <v>M</v>
      </c>
      <c r="K615" s="5">
        <f>INDEX(products!$A$1:$G$49,MATCH($D615,products!$A$1:$A$49,0),MATCH(orders!K$1,products!$A$1:$G$1,0))</f>
        <v>0.5</v>
      </c>
      <c r="L615" s="6">
        <f>INDEX(products!$A$1:$G$49,MATCH($D615,products!$A$1:$A$49,0),MATCH(orders!L$1,products!$A$1:$G$1,0))</f>
        <v>5.97</v>
      </c>
      <c r="M615" s="6">
        <f t="shared" si="27"/>
        <v>5.97</v>
      </c>
      <c r="N615" t="str">
        <f t="shared" si="28"/>
        <v>Robusta</v>
      </c>
      <c r="O615" t="str">
        <f t="shared" si="29"/>
        <v>Medium</v>
      </c>
      <c r="P615" t="str">
        <f>_xlfn.XLOOKUP(OrdersTable[[#This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e" cm="1">
        <f t="array" ref="G616">IF(_xlfn.XLOOKUP(C616,customers!A615:$A$1001,customers!C615:$C$1001,,0)=0,"",_xlfn.XLOOKUP(C616,customers!A615:$A$1001,customers!C615:$C$1001,,0))</f>
        <v>#N/A</v>
      </c>
      <c r="H616" s="2" t="str" cm="1">
        <f t="array" ref="H616">_xlfn.IFNA(_xlfn.XLOOKUP(C616,customers!A615:$A$1001,customers!G615:$G$1001,,0),"United Kingdom")</f>
        <v>United Kingdom</v>
      </c>
      <c r="I616" t="str">
        <f>INDEX(products!$A$1:$G$49,MATCH($D616,products!$A$1:$A$49,0),MATCH(orders!I$1,products!$A$1:$G$1,0))</f>
        <v>Rob</v>
      </c>
      <c r="J616" t="str">
        <f>INDEX(products!$A$1:$G$49,MATCH($D616,products!$A$1:$A$49,0),MATCH(orders!J$1,products!$A$1:$G$1,0))</f>
        <v>M</v>
      </c>
      <c r="K616" s="5">
        <f>INDEX(products!$A$1:$G$49,MATCH($D616,products!$A$1:$A$49,0),MATCH(orders!K$1,products!$A$1:$G$1,0))</f>
        <v>0.5</v>
      </c>
      <c r="L616" s="6">
        <f>INDEX(products!$A$1:$G$49,MATCH($D616,products!$A$1:$A$49,0),MATCH(orders!L$1,products!$A$1:$G$1,0))</f>
        <v>5.97</v>
      </c>
      <c r="M616" s="6">
        <f t="shared" si="27"/>
        <v>29.849999999999998</v>
      </c>
      <c r="N616" t="str">
        <f t="shared" si="28"/>
        <v>Robusta</v>
      </c>
      <c r="O616" t="str">
        <f t="shared" si="29"/>
        <v>Medium</v>
      </c>
      <c r="P616" t="str">
        <f>_xlfn.XLOOKUP(OrdersTable[[#This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cm="1">
        <f t="array" ref="H617">_xlfn.IFNA(_xlfn.XLOOKUP(C617,customers!A616:$A$1001,customers!G616:$G$1001,,0),"United Kingdom")</f>
        <v>United States</v>
      </c>
      <c r="I617" t="str">
        <f>INDEX(products!$A$1:$G$49,MATCH($D617,products!$A$1:$A$49,0),MATCH(orders!I$1,products!$A$1:$G$1,0))</f>
        <v>Lib</v>
      </c>
      <c r="J617" t="str">
        <f>INDEX(products!$A$1:$G$49,MATCH($D617,products!$A$1:$A$49,0),MATCH(orders!J$1,products!$A$1:$G$1,0))</f>
        <v>L</v>
      </c>
      <c r="K617" s="5">
        <f>INDEX(products!$A$1:$G$49,MATCH($D617,products!$A$1:$A$49,0),MATCH(orders!K$1,products!$A$1:$G$1,0))</f>
        <v>2.5</v>
      </c>
      <c r="L617" s="6">
        <f>INDEX(products!$A$1:$G$49,MATCH($D617,products!$A$1:$A$49,0),MATCH(orders!L$1,products!$A$1:$G$1,0))</f>
        <v>36.454999999999998</v>
      </c>
      <c r="M617" s="6">
        <f t="shared" si="27"/>
        <v>72.91</v>
      </c>
      <c r="N617" t="str">
        <f t="shared" si="28"/>
        <v>Liberica</v>
      </c>
      <c r="O617" t="str">
        <f t="shared" si="29"/>
        <v>Light</v>
      </c>
      <c r="P617" t="str">
        <f>_xlfn.XLOOKUP(OrdersTable[[#This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cm="1">
        <f t="array" ref="H618">_xlfn.IFNA(_xlfn.XLOOKUP(C618,customers!A617:$A$1001,customers!G617:$G$1001,,0),"United Kingdom")</f>
        <v>United Kingdom</v>
      </c>
      <c r="I618" t="str">
        <f>INDEX(products!$A$1:$G$49,MATCH($D618,products!$A$1:$A$49,0),MATCH(orders!I$1,products!$A$1:$G$1,0))</f>
        <v>Exc</v>
      </c>
      <c r="J618" t="str">
        <f>INDEX(products!$A$1:$G$49,MATCH($D618,products!$A$1:$A$49,0),MATCH(orders!J$1,products!$A$1:$G$1,0))</f>
        <v>M</v>
      </c>
      <c r="K618" s="5">
        <f>INDEX(products!$A$1:$G$49,MATCH($D618,products!$A$1:$A$49,0),MATCH(orders!K$1,products!$A$1:$G$1,0))</f>
        <v>2.5</v>
      </c>
      <c r="L618" s="6">
        <f>INDEX(products!$A$1:$G$49,MATCH($D618,products!$A$1:$A$49,0),MATCH(orders!L$1,products!$A$1:$G$1,0))</f>
        <v>31.624999999999996</v>
      </c>
      <c r="M618" s="6">
        <f t="shared" si="27"/>
        <v>126.49999999999999</v>
      </c>
      <c r="N618" t="str">
        <f t="shared" si="28"/>
        <v>Excelsa</v>
      </c>
      <c r="O618" t="str">
        <f t="shared" si="29"/>
        <v>Medium</v>
      </c>
      <c r="P618" t="str">
        <f>_xlfn.XLOOKUP(OrdersTable[[#This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cm="1">
        <f t="array" ref="H619">_xlfn.IFNA(_xlfn.XLOOKUP(C619,customers!A618:$A$1001,customers!G618:$G$1001,,0),"United Kingdom")</f>
        <v>United States</v>
      </c>
      <c r="I619" t="str">
        <f>INDEX(products!$A$1:$G$49,MATCH($D619,products!$A$1:$A$49,0),MATCH(orders!I$1,products!$A$1:$G$1,0))</f>
        <v>Lib</v>
      </c>
      <c r="J619" t="str">
        <f>INDEX(products!$A$1:$G$49,MATCH($D619,products!$A$1:$A$49,0),MATCH(orders!J$1,products!$A$1:$G$1,0))</f>
        <v>M</v>
      </c>
      <c r="K619" s="5">
        <f>INDEX(products!$A$1:$G$49,MATCH($D619,products!$A$1:$A$49,0),MATCH(orders!K$1,products!$A$1:$G$1,0))</f>
        <v>2.5</v>
      </c>
      <c r="L619" s="6">
        <f>INDEX(products!$A$1:$G$49,MATCH($D619,products!$A$1:$A$49,0),MATCH(orders!L$1,products!$A$1:$G$1,0))</f>
        <v>33.464999999999996</v>
      </c>
      <c r="M619" s="6">
        <f t="shared" si="27"/>
        <v>33.464999999999996</v>
      </c>
      <c r="N619" t="str">
        <f t="shared" si="28"/>
        <v>Liberica</v>
      </c>
      <c r="O619" t="str">
        <f t="shared" si="29"/>
        <v>Medium</v>
      </c>
      <c r="P619" t="str">
        <f>_xlfn.XLOOKUP(OrdersTable[[#This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cm="1">
        <f t="array" ref="G620">IF(_xlfn.XLOOKUP(C620,customers!A619:$A$1001,customers!C619:$C$1001,,0)=0,"",_xlfn.XLOOKUP(C620,customers!A619:$A$1001,customers!C619:$C$1001,,0))</f>
        <v>irenhardh6@i2i.jp</v>
      </c>
      <c r="H620" s="2" t="str" cm="1">
        <f t="array" ref="H620">_xlfn.IFNA(_xlfn.XLOOKUP(C620,customers!A619:$A$1001,customers!G619:$G$1001,,0),"United Kingdom")</f>
        <v>United States</v>
      </c>
      <c r="I620" t="str">
        <f>INDEX(products!$A$1:$G$49,MATCH($D620,products!$A$1:$A$49,0),MATCH(orders!I$1,products!$A$1:$G$1,0))</f>
        <v>Exc</v>
      </c>
      <c r="J620" t="str">
        <f>INDEX(products!$A$1:$G$49,MATCH($D620,products!$A$1:$A$49,0),MATCH(orders!J$1,products!$A$1:$G$1,0))</f>
        <v>D</v>
      </c>
      <c r="K620" s="5">
        <f>INDEX(products!$A$1:$G$49,MATCH($D620,products!$A$1:$A$49,0),MATCH(orders!K$1,products!$A$1:$G$1,0))</f>
        <v>1</v>
      </c>
      <c r="L620" s="6">
        <f>INDEX(products!$A$1:$G$49,MATCH($D620,products!$A$1:$A$49,0),MATCH(orders!L$1,products!$A$1:$G$1,0))</f>
        <v>12.15</v>
      </c>
      <c r="M620" s="6">
        <f t="shared" si="27"/>
        <v>72.900000000000006</v>
      </c>
      <c r="N620" t="str">
        <f t="shared" si="28"/>
        <v>Excelsa</v>
      </c>
      <c r="O620" t="str">
        <f t="shared" si="29"/>
        <v>Dark</v>
      </c>
      <c r="P620" t="str">
        <f>_xlfn.XLOOKUP(OrdersTable[[#This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cm="1">
        <f t="array" ref="G621">IF(_xlfn.XLOOKUP(C621,customers!A620:$A$1001,customers!C620:$C$1001,,0)=0,"",_xlfn.XLOOKUP(C621,customers!A620:$A$1001,customers!C620:$C$1001,,0))</f>
        <v>wrocheh7@xinhuanet.com</v>
      </c>
      <c r="H621" s="2" t="str" cm="1">
        <f t="array" ref="H621">_xlfn.IFNA(_xlfn.XLOOKUP(C621,customers!A620:$A$1001,customers!G620:$G$1001,,0),"United Kingdom")</f>
        <v>United States</v>
      </c>
      <c r="I621" t="str">
        <f>INDEX(products!$A$1:$G$49,MATCH($D621,products!$A$1:$A$49,0),MATCH(orders!I$1,products!$A$1:$G$1,0))</f>
        <v>Lib</v>
      </c>
      <c r="J621" t="str">
        <f>INDEX(products!$A$1:$G$49,MATCH($D621,products!$A$1:$A$49,0),MATCH(orders!J$1,products!$A$1:$G$1,0))</f>
        <v>D</v>
      </c>
      <c r="K621" s="5">
        <f>INDEX(products!$A$1:$G$49,MATCH($D621,products!$A$1:$A$49,0),MATCH(orders!K$1,products!$A$1:$G$1,0))</f>
        <v>0.5</v>
      </c>
      <c r="L621" s="6">
        <f>INDEX(products!$A$1:$G$49,MATCH($D621,products!$A$1:$A$49,0),MATCH(orders!L$1,products!$A$1:$G$1,0))</f>
        <v>7.77</v>
      </c>
      <c r="M621" s="6">
        <f t="shared" si="27"/>
        <v>15.54</v>
      </c>
      <c r="N621" t="str">
        <f t="shared" si="28"/>
        <v>Liberica</v>
      </c>
      <c r="O621" t="str">
        <f t="shared" si="29"/>
        <v>Dark</v>
      </c>
      <c r="P621" t="str">
        <f>_xlfn.XLOOKUP(OrdersTable[[#This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cm="1">
        <f t="array" ref="G622">IF(_xlfn.XLOOKUP(C622,customers!A621:$A$1001,customers!C621:$C$1001,,0)=0,"",_xlfn.XLOOKUP(C622,customers!A621:$A$1001,customers!C621:$C$1001,,0))</f>
        <v>lalawayhh@weather.com</v>
      </c>
      <c r="H622" s="2" t="str" cm="1">
        <f t="array" ref="H622">_xlfn.IFNA(_xlfn.XLOOKUP(C622,customers!A621:$A$1001,customers!G621:$G$1001,,0),"United Kingdom")</f>
        <v>United States</v>
      </c>
      <c r="I622" t="str">
        <f>INDEX(products!$A$1:$G$49,MATCH($D622,products!$A$1:$A$49,0),MATCH(orders!I$1,products!$A$1:$G$1,0))</f>
        <v>Ara</v>
      </c>
      <c r="J622" t="str">
        <f>INDEX(products!$A$1:$G$49,MATCH($D622,products!$A$1:$A$49,0),MATCH(orders!J$1,products!$A$1:$G$1,0))</f>
        <v>M</v>
      </c>
      <c r="K622" s="5">
        <f>INDEX(products!$A$1:$G$49,MATCH($D622,products!$A$1:$A$49,0),MATCH(orders!K$1,products!$A$1:$G$1,0))</f>
        <v>0.2</v>
      </c>
      <c r="L622" s="6">
        <f>INDEX(products!$A$1:$G$49,MATCH($D622,products!$A$1:$A$49,0),MATCH(orders!L$1,products!$A$1:$G$1,0))</f>
        <v>3.375</v>
      </c>
      <c r="M622" s="6">
        <f t="shared" si="27"/>
        <v>20.25</v>
      </c>
      <c r="N622" t="str">
        <f t="shared" si="28"/>
        <v>Arabica</v>
      </c>
      <c r="O622" t="str">
        <f t="shared" si="29"/>
        <v>Medium</v>
      </c>
      <c r="P622" t="str">
        <f>_xlfn.XLOOKUP(OrdersTable[[#This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cm="1">
        <f t="array" ref="G623">IF(_xlfn.XLOOKUP(C623,customers!A622:$A$1001,customers!C622:$C$1001,,0)=0,"",_xlfn.XLOOKUP(C623,customers!A622:$A$1001,customers!C622:$C$1001,,0))</f>
        <v>codgaardh9@nsw.gov.au</v>
      </c>
      <c r="H623" s="2" t="str" cm="1">
        <f t="array" ref="H623">_xlfn.IFNA(_xlfn.XLOOKUP(C623,customers!A622:$A$1001,customers!G622:$G$1001,,0),"United Kingdom")</f>
        <v>United States</v>
      </c>
      <c r="I623" t="str">
        <f>INDEX(products!$A$1:$G$49,MATCH($D623,products!$A$1:$A$49,0),MATCH(orders!I$1,products!$A$1:$G$1,0))</f>
        <v>Ara</v>
      </c>
      <c r="J623" t="str">
        <f>INDEX(products!$A$1:$G$49,MATCH($D623,products!$A$1:$A$49,0),MATCH(orders!J$1,products!$A$1:$G$1,0))</f>
        <v>L</v>
      </c>
      <c r="K623" s="5">
        <f>INDEX(products!$A$1:$G$49,MATCH($D623,products!$A$1:$A$49,0),MATCH(orders!K$1,products!$A$1:$G$1,0))</f>
        <v>1</v>
      </c>
      <c r="L623" s="6">
        <f>INDEX(products!$A$1:$G$49,MATCH($D623,products!$A$1:$A$49,0),MATCH(orders!L$1,products!$A$1:$G$1,0))</f>
        <v>12.95</v>
      </c>
      <c r="M623" s="6">
        <f t="shared" si="27"/>
        <v>77.699999999999989</v>
      </c>
      <c r="N623" t="str">
        <f t="shared" si="28"/>
        <v>Arabica</v>
      </c>
      <c r="O623" t="str">
        <f t="shared" si="29"/>
        <v>Light</v>
      </c>
      <c r="P623" t="str">
        <f>_xlfn.XLOOKUP(OrdersTable[[#This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cm="1">
        <f t="array" ref="G624">IF(_xlfn.XLOOKUP(C624,customers!A623:$A$1001,customers!C623:$C$1001,,0)=0,"",_xlfn.XLOOKUP(C624,customers!A623:$A$1001,customers!C623:$C$1001,,0))</f>
        <v>bbyrdha@4shared.com</v>
      </c>
      <c r="H624" s="2" t="str" cm="1">
        <f t="array" ref="H624">_xlfn.IFNA(_xlfn.XLOOKUP(C624,customers!A623:$A$1001,customers!G623:$G$1001,,0),"United Kingdom")</f>
        <v>United States</v>
      </c>
      <c r="I624" t="str">
        <f>INDEX(products!$A$1:$G$49,MATCH($D624,products!$A$1:$A$49,0),MATCH(orders!I$1,products!$A$1:$G$1,0))</f>
        <v>Lib</v>
      </c>
      <c r="J624" t="str">
        <f>INDEX(products!$A$1:$G$49,MATCH($D624,products!$A$1:$A$49,0),MATCH(orders!J$1,products!$A$1:$G$1,0))</f>
        <v>M</v>
      </c>
      <c r="K624" s="5">
        <f>INDEX(products!$A$1:$G$49,MATCH($D624,products!$A$1:$A$49,0),MATCH(orders!K$1,products!$A$1:$G$1,0))</f>
        <v>2.5</v>
      </c>
      <c r="L624" s="6">
        <f>INDEX(products!$A$1:$G$49,MATCH($D624,products!$A$1:$A$49,0),MATCH(orders!L$1,products!$A$1:$G$1,0))</f>
        <v>33.464999999999996</v>
      </c>
      <c r="M624" s="6">
        <f t="shared" si="27"/>
        <v>133.85999999999999</v>
      </c>
      <c r="N624" t="str">
        <f t="shared" si="28"/>
        <v>Liberica</v>
      </c>
      <c r="O624" t="str">
        <f t="shared" si="29"/>
        <v>Medium</v>
      </c>
      <c r="P624" t="str">
        <f>_xlfn.XLOOKUP(OrdersTable[[#This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cm="1">
        <f t="array" ref="G625">IF(_xlfn.XLOOKUP(C625,customers!A624:$A$1001,customers!C624:$C$1001,,0)=0,"",_xlfn.XLOOKUP(C625,customers!A624:$A$1001,customers!C624:$C$1001,,0))</f>
        <v/>
      </c>
      <c r="H625" s="2" t="str" cm="1">
        <f t="array" ref="H625">_xlfn.IFNA(_xlfn.XLOOKUP(C625,customers!A624:$A$1001,customers!G624:$G$1001,,0),"United Kingdom")</f>
        <v>United Kingdom</v>
      </c>
      <c r="I625" t="str">
        <f>INDEX(products!$A$1:$G$49,MATCH($D625,products!$A$1:$A$49,0),MATCH(orders!I$1,products!$A$1:$G$1,0))</f>
        <v>Exc</v>
      </c>
      <c r="J625" t="str">
        <f>INDEX(products!$A$1:$G$49,MATCH($D625,products!$A$1:$A$49,0),MATCH(orders!J$1,products!$A$1:$G$1,0))</f>
        <v>D</v>
      </c>
      <c r="K625" s="5">
        <f>INDEX(products!$A$1:$G$49,MATCH($D625,products!$A$1:$A$49,0),MATCH(orders!K$1,products!$A$1:$G$1,0))</f>
        <v>1</v>
      </c>
      <c r="L625" s="6">
        <f>INDEX(products!$A$1:$G$49,MATCH($D625,products!$A$1:$A$49,0),MATCH(orders!L$1,products!$A$1:$G$1,0))</f>
        <v>12.15</v>
      </c>
      <c r="M625" s="6">
        <f t="shared" si="27"/>
        <v>12.15</v>
      </c>
      <c r="N625" t="str">
        <f t="shared" si="28"/>
        <v>Excelsa</v>
      </c>
      <c r="O625" t="str">
        <f t="shared" si="29"/>
        <v>Dark</v>
      </c>
      <c r="P625" t="str">
        <f>_xlfn.XLOOKUP(OrdersTable[[#This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cm="1">
        <f t="array" ref="G626">IF(_xlfn.XLOOKUP(C626,customers!A625:$A$1001,customers!C625:$C$1001,,0)=0,"",_xlfn.XLOOKUP(C626,customers!A625:$A$1001,customers!C625:$C$1001,,0))</f>
        <v>dchardinhc@nhs.uk</v>
      </c>
      <c r="H626" s="2" t="str" cm="1">
        <f t="array" ref="H626">_xlfn.IFNA(_xlfn.XLOOKUP(C626,customers!A625:$A$1001,customers!G625:$G$1001,,0),"United Kingdom")</f>
        <v>Ireland</v>
      </c>
      <c r="I626" t="str">
        <f>INDEX(products!$A$1:$G$49,MATCH($D626,products!$A$1:$A$49,0),MATCH(orders!I$1,products!$A$1:$G$1,0))</f>
        <v>Exc</v>
      </c>
      <c r="J626" t="str">
        <f>INDEX(products!$A$1:$G$49,MATCH($D626,products!$A$1:$A$49,0),MATCH(orders!J$1,products!$A$1:$G$1,0))</f>
        <v>M</v>
      </c>
      <c r="K626" s="5">
        <f>INDEX(products!$A$1:$G$49,MATCH($D626,products!$A$1:$A$49,0),MATCH(orders!K$1,products!$A$1:$G$1,0))</f>
        <v>2.5</v>
      </c>
      <c r="L626" s="6">
        <f>INDEX(products!$A$1:$G$49,MATCH($D626,products!$A$1:$A$49,0),MATCH(orders!L$1,products!$A$1:$G$1,0))</f>
        <v>31.624999999999996</v>
      </c>
      <c r="M626" s="6">
        <f t="shared" si="27"/>
        <v>63.249999999999993</v>
      </c>
      <c r="N626" t="str">
        <f t="shared" si="28"/>
        <v>Excelsa</v>
      </c>
      <c r="O626" t="str">
        <f t="shared" si="29"/>
        <v>Medium</v>
      </c>
      <c r="P626" t="str">
        <f>_xlfn.XLOOKUP(OrdersTable[[#This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cm="1">
        <f t="array" ref="H627">_xlfn.IFNA(_xlfn.XLOOKUP(C627,customers!A626:$A$1001,customers!G626:$G$1001,,0),"United Kingdom")</f>
        <v>United States</v>
      </c>
      <c r="I627" t="str">
        <f>INDEX(products!$A$1:$G$49,MATCH($D627,products!$A$1:$A$49,0),MATCH(orders!I$1,products!$A$1:$G$1,0))</f>
        <v>Rob</v>
      </c>
      <c r="J627" t="str">
        <f>INDEX(products!$A$1:$G$49,MATCH($D627,products!$A$1:$A$49,0),MATCH(orders!J$1,products!$A$1:$G$1,0))</f>
        <v>L</v>
      </c>
      <c r="K627" s="5">
        <f>INDEX(products!$A$1:$G$49,MATCH($D627,products!$A$1:$A$49,0),MATCH(orders!K$1,products!$A$1:$G$1,0))</f>
        <v>0.5</v>
      </c>
      <c r="L627" s="6">
        <f>INDEX(products!$A$1:$G$49,MATCH($D627,products!$A$1:$A$49,0),MATCH(orders!L$1,products!$A$1:$G$1,0))</f>
        <v>7.169999999999999</v>
      </c>
      <c r="M627" s="6">
        <f t="shared" si="27"/>
        <v>35.849999999999994</v>
      </c>
      <c r="N627" t="str">
        <f t="shared" si="28"/>
        <v>Robusta</v>
      </c>
      <c r="O627" t="str">
        <f t="shared" si="29"/>
        <v>Light</v>
      </c>
      <c r="P627" t="str">
        <f>_xlfn.XLOOKUP(OrdersTable[[#This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cm="1">
        <f t="array" ref="H628">_xlfn.IFNA(_xlfn.XLOOKUP(C628,customers!A627:$A$1001,customers!G627:$G$1001,,0),"United Kingdom")</f>
        <v>United States</v>
      </c>
      <c r="I628" t="str">
        <f>INDEX(products!$A$1:$G$49,MATCH($D628,products!$A$1:$A$49,0),MATCH(orders!I$1,products!$A$1:$G$1,0))</f>
        <v>Ara</v>
      </c>
      <c r="J628" t="str">
        <f>INDEX(products!$A$1:$G$49,MATCH($D628,products!$A$1:$A$49,0),MATCH(orders!J$1,products!$A$1:$G$1,0))</f>
        <v>M</v>
      </c>
      <c r="K628" s="5">
        <f>INDEX(products!$A$1:$G$49,MATCH($D628,products!$A$1:$A$49,0),MATCH(orders!K$1,products!$A$1:$G$1,0))</f>
        <v>2.5</v>
      </c>
      <c r="L628" s="6">
        <f>INDEX(products!$A$1:$G$49,MATCH($D628,products!$A$1:$A$49,0),MATCH(orders!L$1,products!$A$1:$G$1,0))</f>
        <v>25.874999999999996</v>
      </c>
      <c r="M628" s="6">
        <f t="shared" si="27"/>
        <v>77.624999999999986</v>
      </c>
      <c r="N628" t="str">
        <f t="shared" si="28"/>
        <v>Arabica</v>
      </c>
      <c r="O628" t="str">
        <f t="shared" si="29"/>
        <v>Medium</v>
      </c>
      <c r="P628" t="str">
        <f>_xlfn.XLOOKUP(OrdersTable[[#This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cm="1">
        <f t="array" ref="G629">IF(_xlfn.XLOOKUP(C629,customers!A628:$A$1001,customers!C628:$C$1001,,0)=0,"",_xlfn.XLOOKUP(C629,customers!A628:$A$1001,customers!C628:$C$1001,,0))</f>
        <v>bacarsonhf@cnn.com</v>
      </c>
      <c r="H629" s="2" t="str" cm="1">
        <f t="array" ref="H629">_xlfn.IFNA(_xlfn.XLOOKUP(C629,customers!A628:$A$1001,customers!G628:$G$1001,,0),"United Kingdom")</f>
        <v>United States</v>
      </c>
      <c r="I629" t="str">
        <f>INDEX(products!$A$1:$G$49,MATCH($D629,products!$A$1:$A$49,0),MATCH(orders!I$1,products!$A$1:$G$1,0))</f>
        <v>Exc</v>
      </c>
      <c r="J629" t="str">
        <f>INDEX(products!$A$1:$G$49,MATCH($D629,products!$A$1:$A$49,0),MATCH(orders!J$1,products!$A$1:$G$1,0))</f>
        <v>M</v>
      </c>
      <c r="K629" s="5">
        <f>INDEX(products!$A$1:$G$49,MATCH($D629,products!$A$1:$A$49,0),MATCH(orders!K$1,products!$A$1:$G$1,0))</f>
        <v>2.5</v>
      </c>
      <c r="L629" s="6">
        <f>INDEX(products!$A$1:$G$49,MATCH($D629,products!$A$1:$A$49,0),MATCH(orders!L$1,products!$A$1:$G$1,0))</f>
        <v>31.624999999999996</v>
      </c>
      <c r="M629" s="6">
        <f t="shared" si="27"/>
        <v>63.249999999999993</v>
      </c>
      <c r="N629" t="str">
        <f t="shared" si="28"/>
        <v>Excelsa</v>
      </c>
      <c r="O629" t="str">
        <f t="shared" si="29"/>
        <v>Medium</v>
      </c>
      <c r="P629" t="str">
        <f>_xlfn.XLOOKUP(OrdersTable[[#This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cm="1">
        <f t="array" ref="G630">IF(_xlfn.XLOOKUP(C630,customers!A629:$A$1001,customers!C629:$C$1001,,0)=0,"",_xlfn.XLOOKUP(C630,customers!A629:$A$1001,customers!C629:$C$1001,,0))</f>
        <v>fbrighamhg@blog.com</v>
      </c>
      <c r="H630" s="2" t="str" cm="1">
        <f t="array" ref="H630">_xlfn.IFNA(_xlfn.XLOOKUP(C630,customers!A629:$A$1001,customers!G629:$G$1001,,0),"United Kingdom")</f>
        <v>Ireland</v>
      </c>
      <c r="I630" t="str">
        <f>INDEX(products!$A$1:$G$49,MATCH($D630,products!$A$1:$A$49,0),MATCH(orders!I$1,products!$A$1:$G$1,0))</f>
        <v>Exc</v>
      </c>
      <c r="J630" t="str">
        <f>INDEX(products!$A$1:$G$49,MATCH($D630,products!$A$1:$A$49,0),MATCH(orders!J$1,products!$A$1:$G$1,0))</f>
        <v>L</v>
      </c>
      <c r="K630" s="5">
        <f>INDEX(products!$A$1:$G$49,MATCH($D630,products!$A$1:$A$49,0),MATCH(orders!K$1,products!$A$1:$G$1,0))</f>
        <v>0.2</v>
      </c>
      <c r="L630" s="6">
        <f>INDEX(products!$A$1:$G$49,MATCH($D630,products!$A$1:$A$49,0),MATCH(orders!L$1,products!$A$1:$G$1,0))</f>
        <v>4.4550000000000001</v>
      </c>
      <c r="M630" s="6">
        <f t="shared" si="27"/>
        <v>26.73</v>
      </c>
      <c r="N630" t="str">
        <f t="shared" si="28"/>
        <v>Excelsa</v>
      </c>
      <c r="O630" t="str">
        <f t="shared" si="29"/>
        <v>Light</v>
      </c>
      <c r="P630" t="str">
        <f>_xlfn.XLOOKUP(OrdersTable[[#This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cm="1">
        <f t="array" ref="G631">IF(_xlfn.XLOOKUP(C631,customers!A630:$A$1001,customers!C630:$C$1001,,0)=0,"",_xlfn.XLOOKUP(C631,customers!A630:$A$1001,customers!C630:$C$1001,,0))</f>
        <v>fbrighamhg@blog.com</v>
      </c>
      <c r="H631" s="2" t="str" cm="1">
        <f t="array" ref="H631">_xlfn.IFNA(_xlfn.XLOOKUP(C631,customers!A630:$A$1001,customers!G630:$G$1001,,0),"United Kingdom")</f>
        <v>Ireland</v>
      </c>
      <c r="I631" t="str">
        <f>INDEX(products!$A$1:$G$49,MATCH($D631,products!$A$1:$A$49,0),MATCH(orders!I$1,products!$A$1:$G$1,0))</f>
        <v>Lib</v>
      </c>
      <c r="J631" t="str">
        <f>INDEX(products!$A$1:$G$49,MATCH($D631,products!$A$1:$A$49,0),MATCH(orders!J$1,products!$A$1:$G$1,0))</f>
        <v>D</v>
      </c>
      <c r="K631" s="5">
        <f>INDEX(products!$A$1:$G$49,MATCH($D631,products!$A$1:$A$49,0),MATCH(orders!K$1,products!$A$1:$G$1,0))</f>
        <v>0.5</v>
      </c>
      <c r="L631" s="6">
        <f>INDEX(products!$A$1:$G$49,MATCH($D631,products!$A$1:$A$49,0),MATCH(orders!L$1,products!$A$1:$G$1,0))</f>
        <v>7.77</v>
      </c>
      <c r="M631" s="6">
        <f t="shared" si="27"/>
        <v>31.08</v>
      </c>
      <c r="N631" t="str">
        <f t="shared" si="28"/>
        <v>Liberica</v>
      </c>
      <c r="O631" t="str">
        <f t="shared" si="29"/>
        <v>Dark</v>
      </c>
      <c r="P631" t="str">
        <f>_xlfn.XLOOKUP(OrdersTable[[#This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e" cm="1">
        <f t="array" ref="G632">IF(_xlfn.XLOOKUP(C632,customers!A631:$A$1001,customers!C631:$C$1001,,0)=0,"",_xlfn.XLOOKUP(C632,customers!A631:$A$1001,customers!C631:$C$1001,,0))</f>
        <v>#N/A</v>
      </c>
      <c r="H632" s="2" t="str" cm="1">
        <f t="array" ref="H632">_xlfn.IFNA(_xlfn.XLOOKUP(C632,customers!A631:$A$1001,customers!G631:$G$1001,,0),"United Kingdom")</f>
        <v>United Kingdom</v>
      </c>
      <c r="I632" t="str">
        <f>INDEX(products!$A$1:$G$49,MATCH($D632,products!$A$1:$A$49,0),MATCH(orders!I$1,products!$A$1:$G$1,0))</f>
        <v>Ara</v>
      </c>
      <c r="J632" t="str">
        <f>INDEX(products!$A$1:$G$49,MATCH($D632,products!$A$1:$A$49,0),MATCH(orders!J$1,products!$A$1:$G$1,0))</f>
        <v>D</v>
      </c>
      <c r="K632" s="5">
        <f>INDEX(products!$A$1:$G$49,MATCH($D632,products!$A$1:$A$49,0),MATCH(orders!K$1,products!$A$1:$G$1,0))</f>
        <v>0.2</v>
      </c>
      <c r="L632" s="6">
        <f>INDEX(products!$A$1:$G$49,MATCH($D632,products!$A$1:$A$49,0),MATCH(orders!L$1,products!$A$1:$G$1,0))</f>
        <v>2.9849999999999999</v>
      </c>
      <c r="M632" s="6">
        <f t="shared" si="27"/>
        <v>2.9849999999999999</v>
      </c>
      <c r="N632" t="str">
        <f t="shared" si="28"/>
        <v>Arabica</v>
      </c>
      <c r="O632" t="str">
        <f t="shared" si="29"/>
        <v>Dark</v>
      </c>
      <c r="P632" t="str">
        <f>_xlfn.XLOOKUP(OrdersTable[[#This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e" cm="1">
        <f t="array" ref="G633">IF(_xlfn.XLOOKUP(C633,customers!A632:$A$1001,customers!C632:$C$1001,,0)=0,"",_xlfn.XLOOKUP(C633,customers!A632:$A$1001,customers!C632:$C$1001,,0))</f>
        <v>#N/A</v>
      </c>
      <c r="H633" s="2" t="str" cm="1">
        <f t="array" ref="H633">_xlfn.IFNA(_xlfn.XLOOKUP(C633,customers!A632:$A$1001,customers!G632:$G$1001,,0),"United Kingdom")</f>
        <v>United Kingdom</v>
      </c>
      <c r="I633" t="str">
        <f>INDEX(products!$A$1:$G$49,MATCH($D633,products!$A$1:$A$49,0),MATCH(orders!I$1,products!$A$1:$G$1,0))</f>
        <v>Rob</v>
      </c>
      <c r="J633" t="str">
        <f>INDEX(products!$A$1:$G$49,MATCH($D633,products!$A$1:$A$49,0),MATCH(orders!J$1,products!$A$1:$G$1,0))</f>
        <v>D</v>
      </c>
      <c r="K633" s="5">
        <f>INDEX(products!$A$1:$G$49,MATCH($D633,products!$A$1:$A$49,0),MATCH(orders!K$1,products!$A$1:$G$1,0))</f>
        <v>2.5</v>
      </c>
      <c r="L633" s="6">
        <f>INDEX(products!$A$1:$G$49,MATCH($D633,products!$A$1:$A$49,0),MATCH(orders!L$1,products!$A$1:$G$1,0))</f>
        <v>20.584999999999997</v>
      </c>
      <c r="M633" s="6">
        <f t="shared" si="27"/>
        <v>102.92499999999998</v>
      </c>
      <c r="N633" t="str">
        <f t="shared" si="28"/>
        <v>Robusta</v>
      </c>
      <c r="O633" t="str">
        <f t="shared" si="29"/>
        <v>Dark</v>
      </c>
      <c r="P633" t="str">
        <f>_xlfn.XLOOKUP(OrdersTable[[#This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cm="1">
        <f t="array" ref="G634">IF(_xlfn.XLOOKUP(C634,customers!A633:$A$1001,customers!C633:$C$1001,,0)=0,"",_xlfn.XLOOKUP(C634,customers!A633:$A$1001,customers!C633:$C$1001,,0))</f>
        <v>myoxenhk@google.com</v>
      </c>
      <c r="H634" s="2" t="str" cm="1">
        <f t="array" ref="H634">_xlfn.IFNA(_xlfn.XLOOKUP(C634,customers!A633:$A$1001,customers!G633:$G$1001,,0),"United Kingdom")</f>
        <v>United States</v>
      </c>
      <c r="I634" t="str">
        <f>INDEX(products!$A$1:$G$49,MATCH($D634,products!$A$1:$A$49,0),MATCH(orders!I$1,products!$A$1:$G$1,0))</f>
        <v>Exc</v>
      </c>
      <c r="J634" t="str">
        <f>INDEX(products!$A$1:$G$49,MATCH($D634,products!$A$1:$A$49,0),MATCH(orders!J$1,products!$A$1:$G$1,0))</f>
        <v>L</v>
      </c>
      <c r="K634" s="5">
        <f>INDEX(products!$A$1:$G$49,MATCH($D634,products!$A$1:$A$49,0),MATCH(orders!K$1,products!$A$1:$G$1,0))</f>
        <v>0.5</v>
      </c>
      <c r="L634" s="6">
        <f>INDEX(products!$A$1:$G$49,MATCH($D634,products!$A$1:$A$49,0),MATCH(orders!L$1,products!$A$1:$G$1,0))</f>
        <v>8.91</v>
      </c>
      <c r="M634" s="6">
        <f t="shared" si="27"/>
        <v>35.64</v>
      </c>
      <c r="N634" t="str">
        <f t="shared" si="28"/>
        <v>Excelsa</v>
      </c>
      <c r="O634" t="str">
        <f t="shared" si="29"/>
        <v>Light</v>
      </c>
      <c r="P634" t="str">
        <f>_xlfn.XLOOKUP(OrdersTable[[#This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cm="1">
        <f t="array" ref="H635">_xlfn.IFNA(_xlfn.XLOOKUP(C635,customers!A634:$A$1001,customers!G634:$G$1001,,0),"United Kingdom")</f>
        <v>United States</v>
      </c>
      <c r="I635" t="str">
        <f>INDEX(products!$A$1:$G$49,MATCH($D635,products!$A$1:$A$49,0),MATCH(orders!I$1,products!$A$1:$G$1,0))</f>
        <v>Rob</v>
      </c>
      <c r="J635" t="str">
        <f>INDEX(products!$A$1:$G$49,MATCH($D635,products!$A$1:$A$49,0),MATCH(orders!J$1,products!$A$1:$G$1,0))</f>
        <v>L</v>
      </c>
      <c r="K635" s="5">
        <f>INDEX(products!$A$1:$G$49,MATCH($D635,products!$A$1:$A$49,0),MATCH(orders!K$1,products!$A$1:$G$1,0))</f>
        <v>1</v>
      </c>
      <c r="L635" s="6">
        <f>INDEX(products!$A$1:$G$49,MATCH($D635,products!$A$1:$A$49,0),MATCH(orders!L$1,products!$A$1:$G$1,0))</f>
        <v>11.95</v>
      </c>
      <c r="M635" s="6">
        <f t="shared" si="27"/>
        <v>47.8</v>
      </c>
      <c r="N635" t="str">
        <f t="shared" si="28"/>
        <v>Robusta</v>
      </c>
      <c r="O635" t="str">
        <f t="shared" si="29"/>
        <v>Light</v>
      </c>
      <c r="P635" t="str">
        <f>_xlfn.XLOOKUP(OrdersTable[[#This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cm="1">
        <f t="array" ref="H636">_xlfn.IFNA(_xlfn.XLOOKUP(C636,customers!A635:$A$1001,customers!G635:$G$1001,,0),"United Kingdom")</f>
        <v>United States</v>
      </c>
      <c r="I636" t="str">
        <f>INDEX(products!$A$1:$G$49,MATCH($D636,products!$A$1:$A$49,0),MATCH(orders!I$1,products!$A$1:$G$1,0))</f>
        <v>Lib</v>
      </c>
      <c r="J636" t="str">
        <f>INDEX(products!$A$1:$G$49,MATCH($D636,products!$A$1:$A$49,0),MATCH(orders!J$1,products!$A$1:$G$1,0))</f>
        <v>M</v>
      </c>
      <c r="K636" s="5">
        <f>INDEX(products!$A$1:$G$49,MATCH($D636,products!$A$1:$A$49,0),MATCH(orders!K$1,products!$A$1:$G$1,0))</f>
        <v>1</v>
      </c>
      <c r="L636" s="6">
        <f>INDEX(products!$A$1:$G$49,MATCH($D636,products!$A$1:$A$49,0),MATCH(orders!L$1,products!$A$1:$G$1,0))</f>
        <v>14.55</v>
      </c>
      <c r="M636" s="6">
        <f t="shared" si="27"/>
        <v>43.650000000000006</v>
      </c>
      <c r="N636" t="str">
        <f t="shared" si="28"/>
        <v>Liberica</v>
      </c>
      <c r="O636" t="str">
        <f t="shared" si="29"/>
        <v>Medium</v>
      </c>
      <c r="P636" t="str">
        <f>_xlfn.XLOOKUP(OrdersTable[[#This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cm="1">
        <f t="array" ref="H637">_xlfn.IFNA(_xlfn.XLOOKUP(C637,customers!A636:$A$1001,customers!G636:$G$1001,,0),"United Kingdom")</f>
        <v>United States</v>
      </c>
      <c r="I637" t="str">
        <f>INDEX(products!$A$1:$G$49,MATCH($D637,products!$A$1:$A$49,0),MATCH(orders!I$1,products!$A$1:$G$1,0))</f>
        <v>Exc</v>
      </c>
      <c r="J637" t="str">
        <f>INDEX(products!$A$1:$G$49,MATCH($D637,products!$A$1:$A$49,0),MATCH(orders!J$1,products!$A$1:$G$1,0))</f>
        <v>L</v>
      </c>
      <c r="K637" s="5">
        <f>INDEX(products!$A$1:$G$49,MATCH($D637,products!$A$1:$A$49,0),MATCH(orders!K$1,products!$A$1:$G$1,0))</f>
        <v>0.5</v>
      </c>
      <c r="L637" s="6">
        <f>INDEX(products!$A$1:$G$49,MATCH($D637,products!$A$1:$A$49,0),MATCH(orders!L$1,products!$A$1:$G$1,0))</f>
        <v>8.91</v>
      </c>
      <c r="M637" s="6">
        <f t="shared" si="27"/>
        <v>35.64</v>
      </c>
      <c r="N637" t="str">
        <f t="shared" si="28"/>
        <v>Excelsa</v>
      </c>
      <c r="O637" t="str">
        <f t="shared" si="29"/>
        <v>Light</v>
      </c>
      <c r="P637" t="str">
        <f>_xlfn.XLOOKUP(OrdersTable[[#This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cm="1">
        <f t="array" ref="H638">_xlfn.IFNA(_xlfn.XLOOKUP(C638,customers!A637:$A$1001,customers!G637:$G$1001,,0),"United Kingdom")</f>
        <v>United States</v>
      </c>
      <c r="I638" t="str">
        <f>INDEX(products!$A$1:$G$49,MATCH($D638,products!$A$1:$A$49,0),MATCH(orders!I$1,products!$A$1:$G$1,0))</f>
        <v>Lib</v>
      </c>
      <c r="J638" t="str">
        <f>INDEX(products!$A$1:$G$49,MATCH($D638,products!$A$1:$A$49,0),MATCH(orders!J$1,products!$A$1:$G$1,0))</f>
        <v>L</v>
      </c>
      <c r="K638" s="5">
        <f>INDEX(products!$A$1:$G$49,MATCH($D638,products!$A$1:$A$49,0),MATCH(orders!K$1,products!$A$1:$G$1,0))</f>
        <v>1</v>
      </c>
      <c r="L638" s="6">
        <f>INDEX(products!$A$1:$G$49,MATCH($D638,products!$A$1:$A$49,0),MATCH(orders!L$1,products!$A$1:$G$1,0))</f>
        <v>15.85</v>
      </c>
      <c r="M638" s="6">
        <f t="shared" si="27"/>
        <v>95.1</v>
      </c>
      <c r="N638" t="str">
        <f t="shared" si="28"/>
        <v>Liberica</v>
      </c>
      <c r="O638" t="str">
        <f t="shared" si="29"/>
        <v>Light</v>
      </c>
      <c r="P638" t="str">
        <f>_xlfn.XLOOKUP(OrdersTable[[#This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cm="1">
        <f t="array" ref="H639">_xlfn.IFNA(_xlfn.XLOOKUP(C639,customers!A638:$A$1001,customers!G638:$G$1001,,0),"United Kingdom")</f>
        <v>Ireland</v>
      </c>
      <c r="I639" t="str">
        <f>INDEX(products!$A$1:$G$49,MATCH($D639,products!$A$1:$A$49,0),MATCH(orders!I$1,products!$A$1:$G$1,0))</f>
        <v>Exc</v>
      </c>
      <c r="J639" t="str">
        <f>INDEX(products!$A$1:$G$49,MATCH($D639,products!$A$1:$A$49,0),MATCH(orders!J$1,products!$A$1:$G$1,0))</f>
        <v>M</v>
      </c>
      <c r="K639" s="5">
        <f>INDEX(products!$A$1:$G$49,MATCH($D639,products!$A$1:$A$49,0),MATCH(orders!K$1,products!$A$1:$G$1,0))</f>
        <v>2.5</v>
      </c>
      <c r="L639" s="6">
        <f>INDEX(products!$A$1:$G$49,MATCH($D639,products!$A$1:$A$49,0),MATCH(orders!L$1,products!$A$1:$G$1,0))</f>
        <v>31.624999999999996</v>
      </c>
      <c r="M639" s="6">
        <f t="shared" si="27"/>
        <v>31.624999999999996</v>
      </c>
      <c r="N639" t="str">
        <f t="shared" si="28"/>
        <v>Excelsa</v>
      </c>
      <c r="O639" t="str">
        <f t="shared" si="29"/>
        <v>Medium</v>
      </c>
      <c r="P639" t="str">
        <f>_xlfn.XLOOKUP(OrdersTable[[#This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cm="1">
        <f t="array" ref="G640">IF(_xlfn.XLOOKUP(C640,customers!A639:$A$1001,customers!C639:$C$1001,,0)=0,"",_xlfn.XLOOKUP(C640,customers!A639:$A$1001,customers!C639:$C$1001,,0))</f>
        <v/>
      </c>
      <c r="H640" s="2" t="str" cm="1">
        <f t="array" ref="H640">_xlfn.IFNA(_xlfn.XLOOKUP(C640,customers!A639:$A$1001,customers!G639:$G$1001,,0),"United Kingdom")</f>
        <v>Ireland</v>
      </c>
      <c r="I640" t="str">
        <f>INDEX(products!$A$1:$G$49,MATCH($D640,products!$A$1:$A$49,0),MATCH(orders!I$1,products!$A$1:$G$1,0))</f>
        <v>Ara</v>
      </c>
      <c r="J640" t="str">
        <f>INDEX(products!$A$1:$G$49,MATCH($D640,products!$A$1:$A$49,0),MATCH(orders!J$1,products!$A$1:$G$1,0))</f>
        <v>M</v>
      </c>
      <c r="K640" s="5">
        <f>INDEX(products!$A$1:$G$49,MATCH($D640,products!$A$1:$A$49,0),MATCH(orders!K$1,products!$A$1:$G$1,0))</f>
        <v>2.5</v>
      </c>
      <c r="L640" s="6">
        <f>INDEX(products!$A$1:$G$49,MATCH($D640,products!$A$1:$A$49,0),MATCH(orders!L$1,products!$A$1:$G$1,0))</f>
        <v>25.874999999999996</v>
      </c>
      <c r="M640" s="6">
        <f t="shared" si="27"/>
        <v>77.624999999999986</v>
      </c>
      <c r="N640" t="str">
        <f t="shared" si="28"/>
        <v>Arabica</v>
      </c>
      <c r="O640" t="str">
        <f t="shared" si="29"/>
        <v>Medium</v>
      </c>
      <c r="P640" t="str">
        <f>_xlfn.XLOOKUP(OrdersTable[[#This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cm="1">
        <f t="array" ref="G641">IF(_xlfn.XLOOKUP(C641,customers!A640:$A$1001,customers!C640:$C$1001,,0)=0,"",_xlfn.XLOOKUP(C641,customers!A640:$A$1001,customers!C640:$C$1001,,0))</f>
        <v>jcapeyhr@bravesites.com</v>
      </c>
      <c r="H641" s="2" t="str" cm="1">
        <f t="array" ref="H641">_xlfn.IFNA(_xlfn.XLOOKUP(C641,customers!A640:$A$1001,customers!G640:$G$1001,,0),"United Kingdom")</f>
        <v>United States</v>
      </c>
      <c r="I641" t="str">
        <f>INDEX(products!$A$1:$G$49,MATCH($D641,products!$A$1:$A$49,0),MATCH(orders!I$1,products!$A$1:$G$1,0))</f>
        <v>Lib</v>
      </c>
      <c r="J641" t="str">
        <f>INDEX(products!$A$1:$G$49,MATCH($D641,products!$A$1:$A$49,0),MATCH(orders!J$1,products!$A$1:$G$1,0))</f>
        <v>D</v>
      </c>
      <c r="K641" s="5">
        <f>INDEX(products!$A$1:$G$49,MATCH($D641,products!$A$1:$A$49,0),MATCH(orders!K$1,products!$A$1:$G$1,0))</f>
        <v>0.2</v>
      </c>
      <c r="L641" s="6">
        <f>INDEX(products!$A$1:$G$49,MATCH($D641,products!$A$1:$A$49,0),MATCH(orders!L$1,products!$A$1:$G$1,0))</f>
        <v>3.8849999999999998</v>
      </c>
      <c r="M641" s="6">
        <f t="shared" si="27"/>
        <v>3.8849999999999998</v>
      </c>
      <c r="N641" t="str">
        <f t="shared" si="28"/>
        <v>Liberica</v>
      </c>
      <c r="O641" t="str">
        <f t="shared" si="29"/>
        <v>Dark</v>
      </c>
      <c r="P641" t="str">
        <f>_xlfn.XLOOKUP(OrdersTable[[#This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cm="1">
        <f t="array" ref="H642">_xlfn.IFNA(_xlfn.XLOOKUP(C642,customers!A641:$A$1001,customers!G641:$G$1001,,0),"United Kingdom")</f>
        <v>United States</v>
      </c>
      <c r="I642" t="str">
        <f>INDEX(products!$A$1:$G$49,MATCH($D642,products!$A$1:$A$49,0),MATCH(orders!I$1,products!$A$1:$G$1,0))</f>
        <v>Rob</v>
      </c>
      <c r="J642" t="str">
        <f>INDEX(products!$A$1:$G$49,MATCH($D642,products!$A$1:$A$49,0),MATCH(orders!J$1,products!$A$1:$G$1,0))</f>
        <v>L</v>
      </c>
      <c r="K642" s="5">
        <f>INDEX(products!$A$1:$G$49,MATCH($D642,products!$A$1:$A$49,0),MATCH(orders!K$1,products!$A$1:$G$1,0))</f>
        <v>2.5</v>
      </c>
      <c r="L642" s="6">
        <f>INDEX(products!$A$1:$G$49,MATCH($D642,products!$A$1:$A$49,0),MATCH(orders!L$1,products!$A$1:$G$1,0))</f>
        <v>27.484999999999996</v>
      </c>
      <c r="M642" s="6">
        <f t="shared" ref="M642:M705" si="30">E642*L642</f>
        <v>137.42499999999998</v>
      </c>
      <c r="N642" t="str">
        <f t="shared" ref="N642:N705" si="31">IF(I642="Rob","Robusta",IF(I642="Exc","Excelsa",IF(I642="Ara","Arabica",IF(I642="Lib","Liberica"))))</f>
        <v>Robusta</v>
      </c>
      <c r="O642" t="str">
        <f t="shared" ref="O642:O705" si="32">IF(J642="M","Medium",IF(J642="L","Light",IF(J642="D","Dark")))</f>
        <v>Light</v>
      </c>
      <c r="P642" t="str">
        <f>_xlfn.XLOOKUP(OrdersTable[[#This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cm="1">
        <f t="array" ref="H643">_xlfn.IFNA(_xlfn.XLOOKUP(C643,customers!A642:$A$1001,customers!G642:$G$1001,,0),"United Kingdom")</f>
        <v>United States</v>
      </c>
      <c r="I643" t="str">
        <f>INDEX(products!$A$1:$G$49,MATCH($D643,products!$A$1:$A$49,0),MATCH(orders!I$1,products!$A$1:$G$1,0))</f>
        <v>Rob</v>
      </c>
      <c r="J643" t="str">
        <f>INDEX(products!$A$1:$G$49,MATCH($D643,products!$A$1:$A$49,0),MATCH(orders!J$1,products!$A$1:$G$1,0))</f>
        <v>L</v>
      </c>
      <c r="K643" s="5">
        <f>INDEX(products!$A$1:$G$49,MATCH($D643,products!$A$1:$A$49,0),MATCH(orders!K$1,products!$A$1:$G$1,0))</f>
        <v>1</v>
      </c>
      <c r="L643" s="6">
        <f>INDEX(products!$A$1:$G$49,MATCH($D643,products!$A$1:$A$49,0),MATCH(orders!L$1,products!$A$1:$G$1,0))</f>
        <v>11.95</v>
      </c>
      <c r="M643" s="6">
        <f t="shared" si="30"/>
        <v>35.849999999999994</v>
      </c>
      <c r="N643" t="str">
        <f t="shared" si="31"/>
        <v>Robusta</v>
      </c>
      <c r="O643" t="str">
        <f t="shared" si="32"/>
        <v>Light</v>
      </c>
      <c r="P643" t="str">
        <f>_xlfn.XLOOKUP(OrdersTable[[#This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cm="1">
        <f t="array" ref="G644">IF(_xlfn.XLOOKUP(C644,customers!A643:$A$1001,customers!C643:$C$1001,,0)=0,"",_xlfn.XLOOKUP(C644,customers!A643:$A$1001,customers!C643:$C$1001,,0))</f>
        <v>mbaistowhu@i2i.jp</v>
      </c>
      <c r="H644" s="2" t="str" cm="1">
        <f t="array" ref="H644">_xlfn.IFNA(_xlfn.XLOOKUP(C644,customers!A643:$A$1001,customers!G643:$G$1001,,0),"United Kingdom")</f>
        <v>United Kingdom</v>
      </c>
      <c r="I644" t="str">
        <f>INDEX(products!$A$1:$G$49,MATCH($D644,products!$A$1:$A$49,0),MATCH(orders!I$1,products!$A$1:$G$1,0))</f>
        <v>Exc</v>
      </c>
      <c r="J644" t="str">
        <f>INDEX(products!$A$1:$G$49,MATCH($D644,products!$A$1:$A$49,0),MATCH(orders!J$1,products!$A$1:$G$1,0))</f>
        <v>M</v>
      </c>
      <c r="K644" s="5">
        <f>INDEX(products!$A$1:$G$49,MATCH($D644,products!$A$1:$A$49,0),MATCH(orders!K$1,products!$A$1:$G$1,0))</f>
        <v>0.2</v>
      </c>
      <c r="L644" s="6">
        <f>INDEX(products!$A$1:$G$49,MATCH($D644,products!$A$1:$A$49,0),MATCH(orders!L$1,products!$A$1:$G$1,0))</f>
        <v>4.125</v>
      </c>
      <c r="M644" s="6">
        <f t="shared" si="30"/>
        <v>8.25</v>
      </c>
      <c r="N644" t="str">
        <f t="shared" si="31"/>
        <v>Excelsa</v>
      </c>
      <c r="O644" t="str">
        <f t="shared" si="32"/>
        <v>Medium</v>
      </c>
      <c r="P644" t="str">
        <f>_xlfn.XLOOKUP(OrdersTable[[#This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cm="1">
        <f t="array" ref="H645">_xlfn.IFNA(_xlfn.XLOOKUP(C645,customers!A644:$A$1001,customers!G644:$G$1001,,0),"United Kingdom")</f>
        <v>United States</v>
      </c>
      <c r="I645" t="str">
        <f>INDEX(products!$A$1:$G$49,MATCH($D645,products!$A$1:$A$49,0),MATCH(orders!I$1,products!$A$1:$G$1,0))</f>
        <v>Exc</v>
      </c>
      <c r="J645" t="str">
        <f>INDEX(products!$A$1:$G$49,MATCH($D645,products!$A$1:$A$49,0),MATCH(orders!J$1,products!$A$1:$G$1,0))</f>
        <v>L</v>
      </c>
      <c r="K645" s="5">
        <f>INDEX(products!$A$1:$G$49,MATCH($D645,products!$A$1:$A$49,0),MATCH(orders!K$1,products!$A$1:$G$1,0))</f>
        <v>2.5</v>
      </c>
      <c r="L645" s="6">
        <f>INDEX(products!$A$1:$G$49,MATCH($D645,products!$A$1:$A$49,0),MATCH(orders!L$1,products!$A$1:$G$1,0))</f>
        <v>34.154999999999994</v>
      </c>
      <c r="M645" s="6">
        <f t="shared" si="30"/>
        <v>102.46499999999997</v>
      </c>
      <c r="N645" t="str">
        <f t="shared" si="31"/>
        <v>Excelsa</v>
      </c>
      <c r="O645" t="str">
        <f t="shared" si="32"/>
        <v>Light</v>
      </c>
      <c r="P645" t="str">
        <f>_xlfn.XLOOKUP(OrdersTable[[#This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cm="1">
        <f t="array" ref="G646">IF(_xlfn.XLOOKUP(C646,customers!A645:$A$1001,customers!C645:$C$1001,,0)=0,"",_xlfn.XLOOKUP(C646,customers!A645:$A$1001,customers!C645:$C$1001,,0))</f>
        <v/>
      </c>
      <c r="H646" s="2" t="str" cm="1">
        <f t="array" ref="H646">_xlfn.IFNA(_xlfn.XLOOKUP(C646,customers!A645:$A$1001,customers!G645:$G$1001,,0),"United Kingdom")</f>
        <v>United States</v>
      </c>
      <c r="I646" t="str">
        <f>INDEX(products!$A$1:$G$49,MATCH($D646,products!$A$1:$A$49,0),MATCH(orders!I$1,products!$A$1:$G$1,0))</f>
        <v>Rob</v>
      </c>
      <c r="J646" t="str">
        <f>INDEX(products!$A$1:$G$49,MATCH($D646,products!$A$1:$A$49,0),MATCH(orders!J$1,products!$A$1:$G$1,0))</f>
        <v>D</v>
      </c>
      <c r="K646" s="5">
        <f>INDEX(products!$A$1:$G$49,MATCH($D646,products!$A$1:$A$49,0),MATCH(orders!K$1,products!$A$1:$G$1,0))</f>
        <v>2.5</v>
      </c>
      <c r="L646" s="6">
        <f>INDEX(products!$A$1:$G$49,MATCH($D646,products!$A$1:$A$49,0),MATCH(orders!L$1,products!$A$1:$G$1,0))</f>
        <v>20.584999999999997</v>
      </c>
      <c r="M646" s="6">
        <f t="shared" si="30"/>
        <v>41.169999999999995</v>
      </c>
      <c r="N646" t="str">
        <f t="shared" si="31"/>
        <v>Robusta</v>
      </c>
      <c r="O646" t="str">
        <f t="shared" si="32"/>
        <v>Dark</v>
      </c>
      <c r="P646" t="str">
        <f>_xlfn.XLOOKUP(OrdersTable[[#This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cm="1">
        <f t="array" ref="G647">IF(_xlfn.XLOOKUP(C647,customers!A646:$A$1001,customers!C646:$C$1001,,0)=0,"",_xlfn.XLOOKUP(C647,customers!A646:$A$1001,customers!C646:$C$1001,,0))</f>
        <v>dohx@redcross.org</v>
      </c>
      <c r="H647" s="2" t="str" cm="1">
        <f t="array" ref="H647">_xlfn.IFNA(_xlfn.XLOOKUP(C647,customers!A646:$A$1001,customers!G646:$G$1001,,0),"United Kingdom")</f>
        <v>United States</v>
      </c>
      <c r="I647" t="str">
        <f>INDEX(products!$A$1:$G$49,MATCH($D647,products!$A$1:$A$49,0),MATCH(orders!I$1,products!$A$1:$G$1,0))</f>
        <v>Ara</v>
      </c>
      <c r="J647" t="str">
        <f>INDEX(products!$A$1:$G$49,MATCH($D647,products!$A$1:$A$49,0),MATCH(orders!J$1,products!$A$1:$G$1,0))</f>
        <v>D</v>
      </c>
      <c r="K647" s="5">
        <f>INDEX(products!$A$1:$G$49,MATCH($D647,products!$A$1:$A$49,0),MATCH(orders!K$1,products!$A$1:$G$1,0))</f>
        <v>2.5</v>
      </c>
      <c r="L647" s="6">
        <f>INDEX(products!$A$1:$G$49,MATCH($D647,products!$A$1:$A$49,0),MATCH(orders!L$1,products!$A$1:$G$1,0))</f>
        <v>22.884999999999998</v>
      </c>
      <c r="M647" s="6">
        <f t="shared" si="30"/>
        <v>68.655000000000001</v>
      </c>
      <c r="N647" t="str">
        <f t="shared" si="31"/>
        <v>Arabica</v>
      </c>
      <c r="O647" t="str">
        <f t="shared" si="32"/>
        <v>Dark</v>
      </c>
      <c r="P647" t="str">
        <f>_xlfn.XLOOKUP(OrdersTable[[#This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cm="1">
        <f t="array" ref="H648">_xlfn.IFNA(_xlfn.XLOOKUP(C648,customers!A647:$A$1001,customers!G647:$G$1001,,0),"United Kingdom")</f>
        <v>United States</v>
      </c>
      <c r="I648" t="str">
        <f>INDEX(products!$A$1:$G$49,MATCH($D648,products!$A$1:$A$49,0),MATCH(orders!I$1,products!$A$1:$G$1,0))</f>
        <v>Ara</v>
      </c>
      <c r="J648" t="str">
        <f>INDEX(products!$A$1:$G$49,MATCH($D648,products!$A$1:$A$49,0),MATCH(orders!J$1,products!$A$1:$G$1,0))</f>
        <v>D</v>
      </c>
      <c r="K648" s="5">
        <f>INDEX(products!$A$1:$G$49,MATCH($D648,products!$A$1:$A$49,0),MATCH(orders!K$1,products!$A$1:$G$1,0))</f>
        <v>1</v>
      </c>
      <c r="L648" s="6">
        <f>INDEX(products!$A$1:$G$49,MATCH($D648,products!$A$1:$A$49,0),MATCH(orders!L$1,products!$A$1:$G$1,0))</f>
        <v>9.9499999999999993</v>
      </c>
      <c r="M648" s="6">
        <f t="shared" si="30"/>
        <v>9.9499999999999993</v>
      </c>
      <c r="N648" t="str">
        <f t="shared" si="31"/>
        <v>Arabica</v>
      </c>
      <c r="O648" t="str">
        <f t="shared" si="32"/>
        <v>Dark</v>
      </c>
      <c r="P648" t="str">
        <f>_xlfn.XLOOKUP(OrdersTable[[#This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cm="1">
        <f t="array" ref="G649">IF(_xlfn.XLOOKUP(C649,customers!A648:$A$1001,customers!C648:$C$1001,,0)=0,"",_xlfn.XLOOKUP(C649,customers!A648:$A$1001,customers!C648:$C$1001,,0))</f>
        <v>achillhz@epa.gov</v>
      </c>
      <c r="H649" s="2" t="str" cm="1">
        <f t="array" ref="H649">_xlfn.IFNA(_xlfn.XLOOKUP(C649,customers!A648:$A$1001,customers!G648:$G$1001,,0),"United Kingdom")</f>
        <v>United Kingdom</v>
      </c>
      <c r="I649" t="str">
        <f>INDEX(products!$A$1:$G$49,MATCH($D649,products!$A$1:$A$49,0),MATCH(orders!I$1,products!$A$1:$G$1,0))</f>
        <v>Lib</v>
      </c>
      <c r="J649" t="str">
        <f>INDEX(products!$A$1:$G$49,MATCH($D649,products!$A$1:$A$49,0),MATCH(orders!J$1,products!$A$1:$G$1,0))</f>
        <v>L</v>
      </c>
      <c r="K649" s="5">
        <f>INDEX(products!$A$1:$G$49,MATCH($D649,products!$A$1:$A$49,0),MATCH(orders!K$1,products!$A$1:$G$1,0))</f>
        <v>0.5</v>
      </c>
      <c r="L649" s="6">
        <f>INDEX(products!$A$1:$G$49,MATCH($D649,products!$A$1:$A$49,0),MATCH(orders!L$1,products!$A$1:$G$1,0))</f>
        <v>9.51</v>
      </c>
      <c r="M649" s="6">
        <f t="shared" si="30"/>
        <v>28.53</v>
      </c>
      <c r="N649" t="str">
        <f t="shared" si="31"/>
        <v>Liberica</v>
      </c>
      <c r="O649" t="str">
        <f t="shared" si="32"/>
        <v>Light</v>
      </c>
      <c r="P649" t="str">
        <f>_xlfn.XLOOKUP(OrdersTable[[#This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cm="1">
        <f t="array" ref="H650">_xlfn.IFNA(_xlfn.XLOOKUP(C650,customers!A649:$A$1001,customers!G649:$G$1001,,0),"United Kingdom")</f>
        <v>United States</v>
      </c>
      <c r="I650" t="str">
        <f>INDEX(products!$A$1:$G$49,MATCH($D650,products!$A$1:$A$49,0),MATCH(orders!I$1,products!$A$1:$G$1,0))</f>
        <v>Rob</v>
      </c>
      <c r="J650" t="str">
        <f>INDEX(products!$A$1:$G$49,MATCH($D650,products!$A$1:$A$49,0),MATCH(orders!J$1,products!$A$1:$G$1,0))</f>
        <v>D</v>
      </c>
      <c r="K650" s="5">
        <f>INDEX(products!$A$1:$G$49,MATCH($D650,products!$A$1:$A$49,0),MATCH(orders!K$1,products!$A$1:$G$1,0))</f>
        <v>0.2</v>
      </c>
      <c r="L650" s="6">
        <f>INDEX(products!$A$1:$G$49,MATCH($D650,products!$A$1:$A$49,0),MATCH(orders!L$1,products!$A$1:$G$1,0))</f>
        <v>2.6849999999999996</v>
      </c>
      <c r="M650" s="6">
        <f t="shared" si="30"/>
        <v>16.11</v>
      </c>
      <c r="N650" t="str">
        <f t="shared" si="31"/>
        <v>Robusta</v>
      </c>
      <c r="O650" t="str">
        <f t="shared" si="32"/>
        <v>Dark</v>
      </c>
      <c r="P650" t="str">
        <f>_xlfn.XLOOKUP(OrdersTable[[#This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cm="1">
        <f t="array" ref="G651">IF(_xlfn.XLOOKUP(C651,customers!A650:$A$1001,customers!C650:$C$1001,,0)=0,"",_xlfn.XLOOKUP(C651,customers!A650:$A$1001,customers!C650:$C$1001,,0))</f>
        <v>cdenysi1@is.gd</v>
      </c>
      <c r="H651" s="2" t="str" cm="1">
        <f t="array" ref="H651">_xlfn.IFNA(_xlfn.XLOOKUP(C651,customers!A650:$A$1001,customers!G650:$G$1001,,0),"United Kingdom")</f>
        <v>United Kingdom</v>
      </c>
      <c r="I651" t="str">
        <f>INDEX(products!$A$1:$G$49,MATCH($D651,products!$A$1:$A$49,0),MATCH(orders!I$1,products!$A$1:$G$1,0))</f>
        <v>Lib</v>
      </c>
      <c r="J651" t="str">
        <f>INDEX(products!$A$1:$G$49,MATCH($D651,products!$A$1:$A$49,0),MATCH(orders!J$1,products!$A$1:$G$1,0))</f>
        <v>L</v>
      </c>
      <c r="K651" s="5">
        <f>INDEX(products!$A$1:$G$49,MATCH($D651,products!$A$1:$A$49,0),MATCH(orders!K$1,products!$A$1:$G$1,0))</f>
        <v>1</v>
      </c>
      <c r="L651" s="6">
        <f>INDEX(products!$A$1:$G$49,MATCH($D651,products!$A$1:$A$49,0),MATCH(orders!L$1,products!$A$1:$G$1,0))</f>
        <v>15.85</v>
      </c>
      <c r="M651" s="6">
        <f t="shared" si="30"/>
        <v>95.1</v>
      </c>
      <c r="N651" t="str">
        <f t="shared" si="31"/>
        <v>Liberica</v>
      </c>
      <c r="O651" t="str">
        <f t="shared" si="32"/>
        <v>Light</v>
      </c>
      <c r="P651" t="str">
        <f>_xlfn.XLOOKUP(OrdersTable[[#This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cm="1">
        <f t="array" ref="H652">_xlfn.IFNA(_xlfn.XLOOKUP(C652,customers!A651:$A$1001,customers!G651:$G$1001,,0),"United Kingdom")</f>
        <v>United States</v>
      </c>
      <c r="I652" t="str">
        <f>INDEX(products!$A$1:$G$49,MATCH($D652,products!$A$1:$A$49,0),MATCH(orders!I$1,products!$A$1:$G$1,0))</f>
        <v>Rob</v>
      </c>
      <c r="J652" t="str">
        <f>INDEX(products!$A$1:$G$49,MATCH($D652,products!$A$1:$A$49,0),MATCH(orders!J$1,products!$A$1:$G$1,0))</f>
        <v>D</v>
      </c>
      <c r="K652" s="5">
        <f>INDEX(products!$A$1:$G$49,MATCH($D652,products!$A$1:$A$49,0),MATCH(orders!K$1,products!$A$1:$G$1,0))</f>
        <v>0.5</v>
      </c>
      <c r="L652" s="6">
        <f>INDEX(products!$A$1:$G$49,MATCH($D652,products!$A$1:$A$49,0),MATCH(orders!L$1,products!$A$1:$G$1,0))</f>
        <v>5.3699999999999992</v>
      </c>
      <c r="M652" s="6">
        <f t="shared" si="30"/>
        <v>5.3699999999999992</v>
      </c>
      <c r="N652" t="str">
        <f t="shared" si="31"/>
        <v>Robusta</v>
      </c>
      <c r="O652" t="str">
        <f t="shared" si="32"/>
        <v>Dark</v>
      </c>
      <c r="P652" t="str">
        <f>_xlfn.XLOOKUP(OrdersTable[[#This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cm="1">
        <f t="array" ref="G653">IF(_xlfn.XLOOKUP(C653,customers!A652:$A$1001,customers!C652:$C$1001,,0)=0,"",_xlfn.XLOOKUP(C653,customers!A652:$A$1001,customers!C652:$C$1001,,0))</f>
        <v/>
      </c>
      <c r="H653" s="2" t="str" cm="1">
        <f t="array" ref="H653">_xlfn.IFNA(_xlfn.XLOOKUP(C653,customers!A652:$A$1001,customers!G652:$G$1001,,0),"United Kingdom")</f>
        <v>United States</v>
      </c>
      <c r="I653" t="str">
        <f>INDEX(products!$A$1:$G$49,MATCH($D653,products!$A$1:$A$49,0),MATCH(orders!I$1,products!$A$1:$G$1,0))</f>
        <v>Rob</v>
      </c>
      <c r="J653" t="str">
        <f>INDEX(products!$A$1:$G$49,MATCH($D653,products!$A$1:$A$49,0),MATCH(orders!J$1,products!$A$1:$G$1,0))</f>
        <v>L</v>
      </c>
      <c r="K653" s="5">
        <f>INDEX(products!$A$1:$G$49,MATCH($D653,products!$A$1:$A$49,0),MATCH(orders!K$1,products!$A$1:$G$1,0))</f>
        <v>1</v>
      </c>
      <c r="L653" s="6">
        <f>INDEX(products!$A$1:$G$49,MATCH($D653,products!$A$1:$A$49,0),MATCH(orders!L$1,products!$A$1:$G$1,0))</f>
        <v>11.95</v>
      </c>
      <c r="M653" s="6">
        <f t="shared" si="30"/>
        <v>47.8</v>
      </c>
      <c r="N653" t="str">
        <f t="shared" si="31"/>
        <v>Robusta</v>
      </c>
      <c r="O653" t="str">
        <f t="shared" si="32"/>
        <v>Light</v>
      </c>
      <c r="P653" t="str">
        <f>_xlfn.XLOOKUP(OrdersTable[[#This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cm="1">
        <f t="array" ref="H654">_xlfn.IFNA(_xlfn.XLOOKUP(C654,customers!A653:$A$1001,customers!G653:$G$1001,,0),"United Kingdom")</f>
        <v>Ireland</v>
      </c>
      <c r="I654" t="str">
        <f>INDEX(products!$A$1:$G$49,MATCH($D654,products!$A$1:$A$49,0),MATCH(orders!I$1,products!$A$1:$G$1,0))</f>
        <v>Lib</v>
      </c>
      <c r="J654" t="str">
        <f>INDEX(products!$A$1:$G$49,MATCH($D654,products!$A$1:$A$49,0),MATCH(orders!J$1,products!$A$1:$G$1,0))</f>
        <v>L</v>
      </c>
      <c r="K654" s="5">
        <f>INDEX(products!$A$1:$G$49,MATCH($D654,products!$A$1:$A$49,0),MATCH(orders!K$1,products!$A$1:$G$1,0))</f>
        <v>1</v>
      </c>
      <c r="L654" s="6">
        <f>INDEX(products!$A$1:$G$49,MATCH($D654,products!$A$1:$A$49,0),MATCH(orders!L$1,products!$A$1:$G$1,0))</f>
        <v>15.85</v>
      </c>
      <c r="M654" s="6">
        <f t="shared" si="30"/>
        <v>63.4</v>
      </c>
      <c r="N654" t="str">
        <f t="shared" si="31"/>
        <v>Liberica</v>
      </c>
      <c r="O654" t="str">
        <f t="shared" si="32"/>
        <v>Light</v>
      </c>
      <c r="P654" t="str">
        <f>_xlfn.XLOOKUP(OrdersTable[[#This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cm="1">
        <f t="array" ref="H655">_xlfn.IFNA(_xlfn.XLOOKUP(C655,customers!A654:$A$1001,customers!G654:$G$1001,,0),"United Kingdom")</f>
        <v>United States</v>
      </c>
      <c r="I655" t="str">
        <f>INDEX(products!$A$1:$G$49,MATCH($D655,products!$A$1:$A$49,0),MATCH(orders!I$1,products!$A$1:$G$1,0))</f>
        <v>Ara</v>
      </c>
      <c r="J655" t="str">
        <f>INDEX(products!$A$1:$G$49,MATCH($D655,products!$A$1:$A$49,0),MATCH(orders!J$1,products!$A$1:$G$1,0))</f>
        <v>M</v>
      </c>
      <c r="K655" s="5">
        <f>INDEX(products!$A$1:$G$49,MATCH($D655,products!$A$1:$A$49,0),MATCH(orders!K$1,products!$A$1:$G$1,0))</f>
        <v>2.5</v>
      </c>
      <c r="L655" s="6">
        <f>INDEX(products!$A$1:$G$49,MATCH($D655,products!$A$1:$A$49,0),MATCH(orders!L$1,products!$A$1:$G$1,0))</f>
        <v>25.874999999999996</v>
      </c>
      <c r="M655" s="6">
        <f t="shared" si="30"/>
        <v>103.49999999999999</v>
      </c>
      <c r="N655" t="str">
        <f t="shared" si="31"/>
        <v>Arabica</v>
      </c>
      <c r="O655" t="str">
        <f t="shared" si="32"/>
        <v>Medium</v>
      </c>
      <c r="P655" t="str">
        <f>_xlfn.XLOOKUP(OrdersTable[[#This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cm="1">
        <f t="array" ref="H656">_xlfn.IFNA(_xlfn.XLOOKUP(C656,customers!A655:$A$1001,customers!G655:$G$1001,,0),"United Kingdom")</f>
        <v>United States</v>
      </c>
      <c r="I656" t="str">
        <f>INDEX(products!$A$1:$G$49,MATCH($D656,products!$A$1:$A$49,0),MATCH(orders!I$1,products!$A$1:$G$1,0))</f>
        <v>Ara</v>
      </c>
      <c r="J656" t="str">
        <f>INDEX(products!$A$1:$G$49,MATCH($D656,products!$A$1:$A$49,0),MATCH(orders!J$1,products!$A$1:$G$1,0))</f>
        <v>D</v>
      </c>
      <c r="K656" s="5">
        <f>INDEX(products!$A$1:$G$49,MATCH($D656,products!$A$1:$A$49,0),MATCH(orders!K$1,products!$A$1:$G$1,0))</f>
        <v>2.5</v>
      </c>
      <c r="L656" s="6">
        <f>INDEX(products!$A$1:$G$49,MATCH($D656,products!$A$1:$A$49,0),MATCH(orders!L$1,products!$A$1:$G$1,0))</f>
        <v>22.884999999999998</v>
      </c>
      <c r="M656" s="6">
        <f t="shared" si="30"/>
        <v>68.655000000000001</v>
      </c>
      <c r="N656" t="str">
        <f t="shared" si="31"/>
        <v>Arabica</v>
      </c>
      <c r="O656" t="str">
        <f t="shared" si="32"/>
        <v>Dark</v>
      </c>
      <c r="P656" t="str">
        <f>_xlfn.XLOOKUP(OrdersTable[[#This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cm="1">
        <f t="array" ref="H657">_xlfn.IFNA(_xlfn.XLOOKUP(C657,customers!A656:$A$1001,customers!G656:$G$1001,,0),"United Kingdom")</f>
        <v>United States</v>
      </c>
      <c r="I657" t="str">
        <f>INDEX(products!$A$1:$G$49,MATCH($D657,products!$A$1:$A$49,0),MATCH(orders!I$1,products!$A$1:$G$1,0))</f>
        <v>Rob</v>
      </c>
      <c r="J657" t="str">
        <f>INDEX(products!$A$1:$G$49,MATCH($D657,products!$A$1:$A$49,0),MATCH(orders!J$1,products!$A$1:$G$1,0))</f>
        <v>M</v>
      </c>
      <c r="K657" s="5">
        <f>INDEX(products!$A$1:$G$49,MATCH($D657,products!$A$1:$A$49,0),MATCH(orders!K$1,products!$A$1:$G$1,0))</f>
        <v>2.5</v>
      </c>
      <c r="L657" s="6">
        <f>INDEX(products!$A$1:$G$49,MATCH($D657,products!$A$1:$A$49,0),MATCH(orders!L$1,products!$A$1:$G$1,0))</f>
        <v>22.884999999999998</v>
      </c>
      <c r="M657" s="6">
        <f t="shared" si="30"/>
        <v>45.769999999999996</v>
      </c>
      <c r="N657" t="str">
        <f t="shared" si="31"/>
        <v>Robusta</v>
      </c>
      <c r="O657" t="str">
        <f t="shared" si="32"/>
        <v>Medium</v>
      </c>
      <c r="P657" t="str">
        <f>_xlfn.XLOOKUP(OrdersTable[[#This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cm="1">
        <f t="array" ref="H658">_xlfn.IFNA(_xlfn.XLOOKUP(C658,customers!A657:$A$1001,customers!G657:$G$1001,,0),"United Kingdom")</f>
        <v>United States</v>
      </c>
      <c r="I658" t="str">
        <f>INDEX(products!$A$1:$G$49,MATCH($D658,products!$A$1:$A$49,0),MATCH(orders!I$1,products!$A$1:$G$1,0))</f>
        <v>Lib</v>
      </c>
      <c r="J658" t="str">
        <f>INDEX(products!$A$1:$G$49,MATCH($D658,products!$A$1:$A$49,0),MATCH(orders!J$1,products!$A$1:$G$1,0))</f>
        <v>D</v>
      </c>
      <c r="K658" s="5">
        <f>INDEX(products!$A$1:$G$49,MATCH($D658,products!$A$1:$A$49,0),MATCH(orders!K$1,products!$A$1:$G$1,0))</f>
        <v>1</v>
      </c>
      <c r="L658" s="6">
        <f>INDEX(products!$A$1:$G$49,MATCH($D658,products!$A$1:$A$49,0),MATCH(orders!L$1,products!$A$1:$G$1,0))</f>
        <v>12.95</v>
      </c>
      <c r="M658" s="6">
        <f t="shared" si="30"/>
        <v>51.8</v>
      </c>
      <c r="N658" t="str">
        <f t="shared" si="31"/>
        <v>Liberica</v>
      </c>
      <c r="O658" t="str">
        <f t="shared" si="32"/>
        <v>Dark</v>
      </c>
      <c r="P658" t="str">
        <f>_xlfn.XLOOKUP(OrdersTable[[#This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cm="1">
        <f t="array" ref="G659">IF(_xlfn.XLOOKUP(C659,customers!A658:$A$1001,customers!C658:$C$1001,,0)=0,"",_xlfn.XLOOKUP(C659,customers!A658:$A$1001,customers!C658:$C$1001,,0))</f>
        <v>wplacei9@wsj.com</v>
      </c>
      <c r="H659" s="2" t="str" cm="1">
        <f t="array" ref="H659">_xlfn.IFNA(_xlfn.XLOOKUP(C659,customers!A658:$A$1001,customers!G658:$G$1001,,0),"United Kingdom")</f>
        <v>United States</v>
      </c>
      <c r="I659" t="str">
        <f>INDEX(products!$A$1:$G$49,MATCH($D659,products!$A$1:$A$49,0),MATCH(orders!I$1,products!$A$1:$G$1,0))</f>
        <v>Ara</v>
      </c>
      <c r="J659" t="str">
        <f>INDEX(products!$A$1:$G$49,MATCH($D659,products!$A$1:$A$49,0),MATCH(orders!J$1,products!$A$1:$G$1,0))</f>
        <v>M</v>
      </c>
      <c r="K659" s="5">
        <f>INDEX(products!$A$1:$G$49,MATCH($D659,products!$A$1:$A$49,0),MATCH(orders!K$1,products!$A$1:$G$1,0))</f>
        <v>0.5</v>
      </c>
      <c r="L659" s="6">
        <f>INDEX(products!$A$1:$G$49,MATCH($D659,products!$A$1:$A$49,0),MATCH(orders!L$1,products!$A$1:$G$1,0))</f>
        <v>6.75</v>
      </c>
      <c r="M659" s="6">
        <f t="shared" si="30"/>
        <v>13.5</v>
      </c>
      <c r="N659" t="str">
        <f t="shared" si="31"/>
        <v>Arabica</v>
      </c>
      <c r="O659" t="str">
        <f t="shared" si="32"/>
        <v>Medium</v>
      </c>
      <c r="P659" t="str">
        <f>_xlfn.XLOOKUP(OrdersTable[[#This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cm="1">
        <f t="array" ref="H660">_xlfn.IFNA(_xlfn.XLOOKUP(C660,customers!A659:$A$1001,customers!G659:$G$1001,,0),"United Kingdom")</f>
        <v>United States</v>
      </c>
      <c r="I660" t="str">
        <f>INDEX(products!$A$1:$G$49,MATCH($D660,products!$A$1:$A$49,0),MATCH(orders!I$1,products!$A$1:$G$1,0))</f>
        <v>Exc</v>
      </c>
      <c r="J660" t="str">
        <f>INDEX(products!$A$1:$G$49,MATCH($D660,products!$A$1:$A$49,0),MATCH(orders!J$1,products!$A$1:$G$1,0))</f>
        <v>M</v>
      </c>
      <c r="K660" s="5">
        <f>INDEX(products!$A$1:$G$49,MATCH($D660,products!$A$1:$A$49,0),MATCH(orders!K$1,products!$A$1:$G$1,0))</f>
        <v>0.5</v>
      </c>
      <c r="L660" s="6">
        <f>INDEX(products!$A$1:$G$49,MATCH($D660,products!$A$1:$A$49,0),MATCH(orders!L$1,products!$A$1:$G$1,0))</f>
        <v>8.25</v>
      </c>
      <c r="M660" s="6">
        <f t="shared" si="30"/>
        <v>24.75</v>
      </c>
      <c r="N660" t="str">
        <f t="shared" si="31"/>
        <v>Excelsa</v>
      </c>
      <c r="O660" t="str">
        <f t="shared" si="32"/>
        <v>Medium</v>
      </c>
      <c r="P660" t="str">
        <f>_xlfn.XLOOKUP(OrdersTable[[#This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cm="1">
        <f t="array" ref="H661">_xlfn.IFNA(_xlfn.XLOOKUP(C661,customers!A660:$A$1001,customers!G660:$G$1001,,0),"United Kingdom")</f>
        <v>Ireland</v>
      </c>
      <c r="I661" t="str">
        <f>INDEX(products!$A$1:$G$49,MATCH($D661,products!$A$1:$A$49,0),MATCH(orders!I$1,products!$A$1:$G$1,0))</f>
        <v>Ara</v>
      </c>
      <c r="J661" t="str">
        <f>INDEX(products!$A$1:$G$49,MATCH($D661,products!$A$1:$A$49,0),MATCH(orders!J$1,products!$A$1:$G$1,0))</f>
        <v>D</v>
      </c>
      <c r="K661" s="5">
        <f>INDEX(products!$A$1:$G$49,MATCH($D661,products!$A$1:$A$49,0),MATCH(orders!K$1,products!$A$1:$G$1,0))</f>
        <v>2.5</v>
      </c>
      <c r="L661" s="6">
        <f>INDEX(products!$A$1:$G$49,MATCH($D661,products!$A$1:$A$49,0),MATCH(orders!L$1,products!$A$1:$G$1,0))</f>
        <v>22.884999999999998</v>
      </c>
      <c r="M661" s="6">
        <f t="shared" si="30"/>
        <v>45.769999999999996</v>
      </c>
      <c r="N661" t="str">
        <f t="shared" si="31"/>
        <v>Arabica</v>
      </c>
      <c r="O661" t="str">
        <f t="shared" si="32"/>
        <v>Dark</v>
      </c>
      <c r="P661" t="str">
        <f>_xlfn.XLOOKUP(OrdersTable[[#This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cm="1">
        <f t="array" ref="G662">IF(_xlfn.XLOOKUP(C662,customers!A661:$A$1001,customers!C661:$C$1001,,0)=0,"",_xlfn.XLOOKUP(C662,customers!A661:$A$1001,customers!C661:$C$1001,,0))</f>
        <v>vwakelinic@unesco.org</v>
      </c>
      <c r="H662" s="2" t="str" cm="1">
        <f t="array" ref="H662">_xlfn.IFNA(_xlfn.XLOOKUP(C662,customers!A661:$A$1001,customers!G661:$G$1001,,0),"United Kingdom")</f>
        <v>United States</v>
      </c>
      <c r="I662" t="str">
        <f>INDEX(products!$A$1:$G$49,MATCH($D662,products!$A$1:$A$49,0),MATCH(orders!I$1,products!$A$1:$G$1,0))</f>
        <v>Exc</v>
      </c>
      <c r="J662" t="str">
        <f>INDEX(products!$A$1:$G$49,MATCH($D662,products!$A$1:$A$49,0),MATCH(orders!J$1,products!$A$1:$G$1,0))</f>
        <v>L</v>
      </c>
      <c r="K662" s="5">
        <f>INDEX(products!$A$1:$G$49,MATCH($D662,products!$A$1:$A$49,0),MATCH(orders!K$1,products!$A$1:$G$1,0))</f>
        <v>0.5</v>
      </c>
      <c r="L662" s="6">
        <f>INDEX(products!$A$1:$G$49,MATCH($D662,products!$A$1:$A$49,0),MATCH(orders!L$1,products!$A$1:$G$1,0))</f>
        <v>8.91</v>
      </c>
      <c r="M662" s="6">
        <f t="shared" si="30"/>
        <v>53.46</v>
      </c>
      <c r="N662" t="str">
        <f t="shared" si="31"/>
        <v>Excelsa</v>
      </c>
      <c r="O662" t="str">
        <f t="shared" si="32"/>
        <v>Light</v>
      </c>
      <c r="P662" t="str">
        <f>_xlfn.XLOOKUP(OrdersTable[[#This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cm="1">
        <f t="array" ref="H663">_xlfn.IFNA(_xlfn.XLOOKUP(C663,customers!A662:$A$1001,customers!G662:$G$1001,,0),"United Kingdom")</f>
        <v>United States</v>
      </c>
      <c r="I663" t="str">
        <f>INDEX(products!$A$1:$G$49,MATCH($D663,products!$A$1:$A$49,0),MATCH(orders!I$1,products!$A$1:$G$1,0))</f>
        <v>Ara</v>
      </c>
      <c r="J663" t="str">
        <f>INDEX(products!$A$1:$G$49,MATCH($D663,products!$A$1:$A$49,0),MATCH(orders!J$1,products!$A$1:$G$1,0))</f>
        <v>M</v>
      </c>
      <c r="K663" s="5">
        <f>INDEX(products!$A$1:$G$49,MATCH($D663,products!$A$1:$A$49,0),MATCH(orders!K$1,products!$A$1:$G$1,0))</f>
        <v>0.2</v>
      </c>
      <c r="L663" s="6">
        <f>INDEX(products!$A$1:$G$49,MATCH($D663,products!$A$1:$A$49,0),MATCH(orders!L$1,products!$A$1:$G$1,0))</f>
        <v>3.375</v>
      </c>
      <c r="M663" s="6">
        <f t="shared" si="30"/>
        <v>20.25</v>
      </c>
      <c r="N663" t="str">
        <f t="shared" si="31"/>
        <v>Arabica</v>
      </c>
      <c r="O663" t="str">
        <f t="shared" si="32"/>
        <v>Medium</v>
      </c>
      <c r="P663" t="str">
        <f>_xlfn.XLOOKUP(OrdersTable[[#This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cm="1">
        <f t="array" ref="H664">_xlfn.IFNA(_xlfn.XLOOKUP(C664,customers!A663:$A$1001,customers!G663:$G$1001,,0),"United Kingdom")</f>
        <v>United States</v>
      </c>
      <c r="I664" t="str">
        <f>INDEX(products!$A$1:$G$49,MATCH($D664,products!$A$1:$A$49,0),MATCH(orders!I$1,products!$A$1:$G$1,0))</f>
        <v>Lib</v>
      </c>
      <c r="J664" t="str">
        <f>INDEX(products!$A$1:$G$49,MATCH($D664,products!$A$1:$A$49,0),MATCH(orders!J$1,products!$A$1:$G$1,0))</f>
        <v>D</v>
      </c>
      <c r="K664" s="5">
        <f>INDEX(products!$A$1:$G$49,MATCH($D664,products!$A$1:$A$49,0),MATCH(orders!K$1,products!$A$1:$G$1,0))</f>
        <v>2.5</v>
      </c>
      <c r="L664" s="6">
        <f>INDEX(products!$A$1:$G$49,MATCH($D664,products!$A$1:$A$49,0),MATCH(orders!L$1,products!$A$1:$G$1,0))</f>
        <v>29.784999999999997</v>
      </c>
      <c r="M664" s="6">
        <f t="shared" si="30"/>
        <v>148.92499999999998</v>
      </c>
      <c r="N664" t="str">
        <f t="shared" si="31"/>
        <v>Liberica</v>
      </c>
      <c r="O664" t="str">
        <f t="shared" si="32"/>
        <v>Dark</v>
      </c>
      <c r="P664" t="str">
        <f>_xlfn.XLOOKUP(OrdersTable[[#This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cm="1">
        <f t="array" ref="G665">IF(_xlfn.XLOOKUP(C665,customers!A664:$A$1001,customers!C664:$C$1001,,0)=0,"",_xlfn.XLOOKUP(C665,customers!A664:$A$1001,customers!C664:$C$1001,,0))</f>
        <v>cwassif@prweb.com</v>
      </c>
      <c r="H665" s="2" t="str" cm="1">
        <f t="array" ref="H665">_xlfn.IFNA(_xlfn.XLOOKUP(C665,customers!A664:$A$1001,customers!G664:$G$1001,,0),"United Kingdom")</f>
        <v>United States</v>
      </c>
      <c r="I665" t="str">
        <f>INDEX(products!$A$1:$G$49,MATCH($D665,products!$A$1:$A$49,0),MATCH(orders!I$1,products!$A$1:$G$1,0))</f>
        <v>Ara</v>
      </c>
      <c r="J665" t="str">
        <f>INDEX(products!$A$1:$G$49,MATCH($D665,products!$A$1:$A$49,0),MATCH(orders!J$1,products!$A$1:$G$1,0))</f>
        <v>M</v>
      </c>
      <c r="K665" s="5">
        <f>INDEX(products!$A$1:$G$49,MATCH($D665,products!$A$1:$A$49,0),MATCH(orders!K$1,products!$A$1:$G$1,0))</f>
        <v>1</v>
      </c>
      <c r="L665" s="6">
        <f>INDEX(products!$A$1:$G$49,MATCH($D665,products!$A$1:$A$49,0),MATCH(orders!L$1,products!$A$1:$G$1,0))</f>
        <v>11.25</v>
      </c>
      <c r="M665" s="6">
        <f t="shared" si="30"/>
        <v>67.5</v>
      </c>
      <c r="N665" t="str">
        <f t="shared" si="31"/>
        <v>Arabica</v>
      </c>
      <c r="O665" t="str">
        <f t="shared" si="32"/>
        <v>Medium</v>
      </c>
      <c r="P665" t="str">
        <f>_xlfn.XLOOKUP(OrdersTable[[#This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cm="1">
        <f t="array" ref="G666">IF(_xlfn.XLOOKUP(C666,customers!A665:$A$1001,customers!C665:$C$1001,,0)=0,"",_xlfn.XLOOKUP(C666,customers!A665:$A$1001,customers!C665:$C$1001,,0))</f>
        <v>isjostromig@pbs.org</v>
      </c>
      <c r="H666" s="2" t="str" cm="1">
        <f t="array" ref="H666">_xlfn.IFNA(_xlfn.XLOOKUP(C666,customers!A665:$A$1001,customers!G665:$G$1001,,0),"United Kingdom")</f>
        <v>United States</v>
      </c>
      <c r="I666" t="str">
        <f>INDEX(products!$A$1:$G$49,MATCH($D666,products!$A$1:$A$49,0),MATCH(orders!I$1,products!$A$1:$G$1,0))</f>
        <v>Exc</v>
      </c>
      <c r="J666" t="str">
        <f>INDEX(products!$A$1:$G$49,MATCH($D666,products!$A$1:$A$49,0),MATCH(orders!J$1,products!$A$1:$G$1,0))</f>
        <v>D</v>
      </c>
      <c r="K666" s="5">
        <f>INDEX(products!$A$1:$G$49,MATCH($D666,products!$A$1:$A$49,0),MATCH(orders!K$1,products!$A$1:$G$1,0))</f>
        <v>1</v>
      </c>
      <c r="L666" s="6">
        <f>INDEX(products!$A$1:$G$49,MATCH($D666,products!$A$1:$A$49,0),MATCH(orders!L$1,products!$A$1:$G$1,0))</f>
        <v>12.15</v>
      </c>
      <c r="M666" s="6">
        <f t="shared" si="30"/>
        <v>72.900000000000006</v>
      </c>
      <c r="N666" t="str">
        <f t="shared" si="31"/>
        <v>Excelsa</v>
      </c>
      <c r="O666" t="str">
        <f t="shared" si="32"/>
        <v>Dark</v>
      </c>
      <c r="P666" t="str">
        <f>_xlfn.XLOOKUP(OrdersTable[[#This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cm="1">
        <f t="array" ref="G667">IF(_xlfn.XLOOKUP(C667,customers!A666:$A$1001,customers!C666:$C$1001,,0)=0,"",_xlfn.XLOOKUP(C667,customers!A666:$A$1001,customers!C666:$C$1001,,0))</f>
        <v>isjostromig@pbs.org</v>
      </c>
      <c r="H667" s="2" t="str" cm="1">
        <f t="array" ref="H667">_xlfn.IFNA(_xlfn.XLOOKUP(C667,customers!A666:$A$1001,customers!G666:$G$1001,,0),"United Kingdom")</f>
        <v>United States</v>
      </c>
      <c r="I667" t="str">
        <f>INDEX(products!$A$1:$G$49,MATCH($D667,products!$A$1:$A$49,0),MATCH(orders!I$1,products!$A$1:$G$1,0))</f>
        <v>Lib</v>
      </c>
      <c r="J667" t="str">
        <f>INDEX(products!$A$1:$G$49,MATCH($D667,products!$A$1:$A$49,0),MATCH(orders!J$1,products!$A$1:$G$1,0))</f>
        <v>D</v>
      </c>
      <c r="K667" s="5">
        <f>INDEX(products!$A$1:$G$49,MATCH($D667,products!$A$1:$A$49,0),MATCH(orders!K$1,products!$A$1:$G$1,0))</f>
        <v>0.2</v>
      </c>
      <c r="L667" s="6">
        <f>INDEX(products!$A$1:$G$49,MATCH($D667,products!$A$1:$A$49,0),MATCH(orders!L$1,products!$A$1:$G$1,0))</f>
        <v>3.8849999999999998</v>
      </c>
      <c r="M667" s="6">
        <f t="shared" si="30"/>
        <v>7.77</v>
      </c>
      <c r="N667" t="str">
        <f t="shared" si="31"/>
        <v>Liberica</v>
      </c>
      <c r="O667" t="str">
        <f t="shared" si="32"/>
        <v>Dark</v>
      </c>
      <c r="P667" t="str">
        <f>_xlfn.XLOOKUP(OrdersTable[[#This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cm="1">
        <f t="array" ref="H668">_xlfn.IFNA(_xlfn.XLOOKUP(C668,customers!A667:$A$1001,customers!G667:$G$1001,,0),"United Kingdom")</f>
        <v>United States</v>
      </c>
      <c r="I668" t="str">
        <f>INDEX(products!$A$1:$G$49,MATCH($D668,products!$A$1:$A$49,0),MATCH(orders!I$1,products!$A$1:$G$1,0))</f>
        <v>Ara</v>
      </c>
      <c r="J668" t="str">
        <f>INDEX(products!$A$1:$G$49,MATCH($D668,products!$A$1:$A$49,0),MATCH(orders!J$1,products!$A$1:$G$1,0))</f>
        <v>D</v>
      </c>
      <c r="K668" s="5">
        <f>INDEX(products!$A$1:$G$49,MATCH($D668,products!$A$1:$A$49,0),MATCH(orders!K$1,products!$A$1:$G$1,0))</f>
        <v>2.5</v>
      </c>
      <c r="L668" s="6">
        <f>INDEX(products!$A$1:$G$49,MATCH($D668,products!$A$1:$A$49,0),MATCH(orders!L$1,products!$A$1:$G$1,0))</f>
        <v>22.884999999999998</v>
      </c>
      <c r="M668" s="6">
        <f t="shared" si="30"/>
        <v>91.539999999999992</v>
      </c>
      <c r="N668" t="str">
        <f t="shared" si="31"/>
        <v>Arabica</v>
      </c>
      <c r="O668" t="str">
        <f t="shared" si="32"/>
        <v>Dark</v>
      </c>
      <c r="P668" t="str">
        <f>_xlfn.XLOOKUP(OrdersTable[[#This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cm="1">
        <f t="array" ref="H669">_xlfn.IFNA(_xlfn.XLOOKUP(C669,customers!A668:$A$1001,customers!G668:$G$1001,,0),"United Kingdom")</f>
        <v>Ireland</v>
      </c>
      <c r="I669" t="str">
        <f>INDEX(products!$A$1:$G$49,MATCH($D669,products!$A$1:$A$49,0),MATCH(orders!I$1,products!$A$1:$G$1,0))</f>
        <v>Ara</v>
      </c>
      <c r="J669" t="str">
        <f>INDEX(products!$A$1:$G$49,MATCH($D669,products!$A$1:$A$49,0),MATCH(orders!J$1,products!$A$1:$G$1,0))</f>
        <v>D</v>
      </c>
      <c r="K669" s="5">
        <f>INDEX(products!$A$1:$G$49,MATCH($D669,products!$A$1:$A$49,0),MATCH(orders!K$1,products!$A$1:$G$1,0))</f>
        <v>1</v>
      </c>
      <c r="L669" s="6">
        <f>INDEX(products!$A$1:$G$49,MATCH($D669,products!$A$1:$A$49,0),MATCH(orders!L$1,products!$A$1:$G$1,0))</f>
        <v>9.9499999999999993</v>
      </c>
      <c r="M669" s="6">
        <f t="shared" si="30"/>
        <v>59.699999999999996</v>
      </c>
      <c r="N669" t="str">
        <f t="shared" si="31"/>
        <v>Arabica</v>
      </c>
      <c r="O669" t="str">
        <f t="shared" si="32"/>
        <v>Dark</v>
      </c>
      <c r="P669" t="str">
        <f>_xlfn.XLOOKUP(OrdersTable[[#This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cm="1">
        <f t="array" ref="H670">_xlfn.IFNA(_xlfn.XLOOKUP(C670,customers!A669:$A$1001,customers!G669:$G$1001,,0),"United Kingdom")</f>
        <v>United States</v>
      </c>
      <c r="I670" t="str">
        <f>INDEX(products!$A$1:$G$49,MATCH($D670,products!$A$1:$A$49,0),MATCH(orders!I$1,products!$A$1:$G$1,0))</f>
        <v>Rob</v>
      </c>
      <c r="J670" t="str">
        <f>INDEX(products!$A$1:$G$49,MATCH($D670,products!$A$1:$A$49,0),MATCH(orders!J$1,products!$A$1:$G$1,0))</f>
        <v>L</v>
      </c>
      <c r="K670" s="5">
        <f>INDEX(products!$A$1:$G$49,MATCH($D670,products!$A$1:$A$49,0),MATCH(orders!K$1,products!$A$1:$G$1,0))</f>
        <v>2.5</v>
      </c>
      <c r="L670" s="6">
        <f>INDEX(products!$A$1:$G$49,MATCH($D670,products!$A$1:$A$49,0),MATCH(orders!L$1,products!$A$1:$G$1,0))</f>
        <v>27.484999999999996</v>
      </c>
      <c r="M670" s="6">
        <f t="shared" si="30"/>
        <v>137.42499999999998</v>
      </c>
      <c r="N670" t="str">
        <f t="shared" si="31"/>
        <v>Robusta</v>
      </c>
      <c r="O670" t="str">
        <f t="shared" si="32"/>
        <v>Light</v>
      </c>
      <c r="P670" t="str">
        <f>_xlfn.XLOOKUP(OrdersTable[[#This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cm="1">
        <f t="array" ref="G671">IF(_xlfn.XLOOKUP(C671,customers!A670:$A$1001,customers!C670:$C$1001,,0)=0,"",_xlfn.XLOOKUP(C671,customers!A670:$A$1001,customers!C670:$C$1001,,0))</f>
        <v>ftourryil@google.de</v>
      </c>
      <c r="H671" s="2" t="str" cm="1">
        <f t="array" ref="H671">_xlfn.IFNA(_xlfn.XLOOKUP(C671,customers!A670:$A$1001,customers!G670:$G$1001,,0),"United Kingdom")</f>
        <v>United States</v>
      </c>
      <c r="I671" t="str">
        <f>INDEX(products!$A$1:$G$49,MATCH($D671,products!$A$1:$A$49,0),MATCH(orders!I$1,products!$A$1:$G$1,0))</f>
        <v>Lib</v>
      </c>
      <c r="J671" t="str">
        <f>INDEX(products!$A$1:$G$49,MATCH($D671,products!$A$1:$A$49,0),MATCH(orders!J$1,products!$A$1:$G$1,0))</f>
        <v>M</v>
      </c>
      <c r="K671" s="5">
        <f>INDEX(products!$A$1:$G$49,MATCH($D671,products!$A$1:$A$49,0),MATCH(orders!K$1,products!$A$1:$G$1,0))</f>
        <v>2.5</v>
      </c>
      <c r="L671" s="6">
        <f>INDEX(products!$A$1:$G$49,MATCH($D671,products!$A$1:$A$49,0),MATCH(orders!L$1,products!$A$1:$G$1,0))</f>
        <v>33.464999999999996</v>
      </c>
      <c r="M671" s="6">
        <f t="shared" si="30"/>
        <v>66.929999999999993</v>
      </c>
      <c r="N671" t="str">
        <f t="shared" si="31"/>
        <v>Liberica</v>
      </c>
      <c r="O671" t="str">
        <f t="shared" si="32"/>
        <v>Medium</v>
      </c>
      <c r="P671" t="str">
        <f>_xlfn.XLOOKUP(OrdersTable[[#This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cm="1">
        <f t="array" ref="H672">_xlfn.IFNA(_xlfn.XLOOKUP(C672,customers!A671:$A$1001,customers!G671:$G$1001,,0),"United Kingdom")</f>
        <v>United States</v>
      </c>
      <c r="I672" t="str">
        <f>INDEX(products!$A$1:$G$49,MATCH($D672,products!$A$1:$A$49,0),MATCH(orders!I$1,products!$A$1:$G$1,0))</f>
        <v>Lib</v>
      </c>
      <c r="J672" t="str">
        <f>INDEX(products!$A$1:$G$49,MATCH($D672,products!$A$1:$A$49,0),MATCH(orders!J$1,products!$A$1:$G$1,0))</f>
        <v>M</v>
      </c>
      <c r="K672" s="5">
        <f>INDEX(products!$A$1:$G$49,MATCH($D672,products!$A$1:$A$49,0),MATCH(orders!K$1,products!$A$1:$G$1,0))</f>
        <v>0.2</v>
      </c>
      <c r="L672" s="6">
        <f>INDEX(products!$A$1:$G$49,MATCH($D672,products!$A$1:$A$49,0),MATCH(orders!L$1,products!$A$1:$G$1,0))</f>
        <v>4.3650000000000002</v>
      </c>
      <c r="M672" s="6">
        <f t="shared" si="30"/>
        <v>13.095000000000001</v>
      </c>
      <c r="N672" t="str">
        <f t="shared" si="31"/>
        <v>Liberica</v>
      </c>
      <c r="O672" t="str">
        <f t="shared" si="32"/>
        <v>Medium</v>
      </c>
      <c r="P672" t="str">
        <f>_xlfn.XLOOKUP(OrdersTable[[#This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cm="1">
        <f t="array" ref="H673">_xlfn.IFNA(_xlfn.XLOOKUP(C673,customers!A672:$A$1001,customers!G672:$G$1001,,0),"United Kingdom")</f>
        <v>United States</v>
      </c>
      <c r="I673" t="str">
        <f>INDEX(products!$A$1:$G$49,MATCH($D673,products!$A$1:$A$49,0),MATCH(orders!I$1,products!$A$1:$G$1,0))</f>
        <v>Rob</v>
      </c>
      <c r="J673" t="str">
        <f>INDEX(products!$A$1:$G$49,MATCH($D673,products!$A$1:$A$49,0),MATCH(orders!J$1,products!$A$1:$G$1,0))</f>
        <v>L</v>
      </c>
      <c r="K673" s="5">
        <f>INDEX(products!$A$1:$G$49,MATCH($D673,products!$A$1:$A$49,0),MATCH(orders!K$1,products!$A$1:$G$1,0))</f>
        <v>1</v>
      </c>
      <c r="L673" s="6">
        <f>INDEX(products!$A$1:$G$49,MATCH($D673,products!$A$1:$A$49,0),MATCH(orders!L$1,products!$A$1:$G$1,0))</f>
        <v>11.95</v>
      </c>
      <c r="M673" s="6">
        <f t="shared" si="30"/>
        <v>59.75</v>
      </c>
      <c r="N673" t="str">
        <f t="shared" si="31"/>
        <v>Robusta</v>
      </c>
      <c r="O673" t="str">
        <f t="shared" si="32"/>
        <v>Light</v>
      </c>
      <c r="P673" t="str">
        <f>_xlfn.XLOOKUP(OrdersTable[[#This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cm="1">
        <f t="array" ref="G674">IF(_xlfn.XLOOKUP(C674,customers!A673:$A$1001,customers!C673:$C$1001,,0)=0,"",_xlfn.XLOOKUP(C674,customers!A673:$A$1001,customers!C673:$C$1001,,0))</f>
        <v>limasonio@discuz.net</v>
      </c>
      <c r="H674" s="2" t="str" cm="1">
        <f t="array" ref="H674">_xlfn.IFNA(_xlfn.XLOOKUP(C674,customers!A673:$A$1001,customers!G673:$G$1001,,0),"United Kingdom")</f>
        <v>United States</v>
      </c>
      <c r="I674" t="str">
        <f>INDEX(products!$A$1:$G$49,MATCH($D674,products!$A$1:$A$49,0),MATCH(orders!I$1,products!$A$1:$G$1,0))</f>
        <v>Lib</v>
      </c>
      <c r="J674" t="str">
        <f>INDEX(products!$A$1:$G$49,MATCH($D674,products!$A$1:$A$49,0),MATCH(orders!J$1,products!$A$1:$G$1,0))</f>
        <v>M</v>
      </c>
      <c r="K674" s="5">
        <f>INDEX(products!$A$1:$G$49,MATCH($D674,products!$A$1:$A$49,0),MATCH(orders!K$1,products!$A$1:$G$1,0))</f>
        <v>0.5</v>
      </c>
      <c r="L674" s="6">
        <f>INDEX(products!$A$1:$G$49,MATCH($D674,products!$A$1:$A$49,0),MATCH(orders!L$1,products!$A$1:$G$1,0))</f>
        <v>8.73</v>
      </c>
      <c r="M674" s="6">
        <f t="shared" si="30"/>
        <v>43.650000000000006</v>
      </c>
      <c r="N674" t="str">
        <f t="shared" si="31"/>
        <v>Liberica</v>
      </c>
      <c r="O674" t="str">
        <f t="shared" si="32"/>
        <v>Medium</v>
      </c>
      <c r="P674" t="str">
        <f>_xlfn.XLOOKUP(OrdersTable[[#This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cm="1">
        <f t="array" ref="H675">_xlfn.IFNA(_xlfn.XLOOKUP(C675,customers!A674:$A$1001,customers!G674:$G$1001,,0),"United Kingdom")</f>
        <v>United States</v>
      </c>
      <c r="I675" t="str">
        <f>INDEX(products!$A$1:$G$49,MATCH($D675,products!$A$1:$A$49,0),MATCH(orders!I$1,products!$A$1:$G$1,0))</f>
        <v>Exc</v>
      </c>
      <c r="J675" t="str">
        <f>INDEX(products!$A$1:$G$49,MATCH($D675,products!$A$1:$A$49,0),MATCH(orders!J$1,products!$A$1:$G$1,0))</f>
        <v>M</v>
      </c>
      <c r="K675" s="5">
        <f>INDEX(products!$A$1:$G$49,MATCH($D675,products!$A$1:$A$49,0),MATCH(orders!K$1,products!$A$1:$G$1,0))</f>
        <v>1</v>
      </c>
      <c r="L675" s="6">
        <f>INDEX(products!$A$1:$G$49,MATCH($D675,products!$A$1:$A$49,0),MATCH(orders!L$1,products!$A$1:$G$1,0))</f>
        <v>13.75</v>
      </c>
      <c r="M675" s="6">
        <f t="shared" si="30"/>
        <v>82.5</v>
      </c>
      <c r="N675" t="str">
        <f t="shared" si="31"/>
        <v>Excelsa</v>
      </c>
      <c r="O675" t="str">
        <f t="shared" si="32"/>
        <v>Medium</v>
      </c>
      <c r="P675" t="str">
        <f>_xlfn.XLOOKUP(OrdersTable[[#This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cm="1">
        <f t="array" ref="G676">IF(_xlfn.XLOOKUP(C676,customers!A675:$A$1001,customers!C675:$C$1001,,0)=0,"",_xlfn.XLOOKUP(C676,customers!A675:$A$1001,customers!C675:$C$1001,,0))</f>
        <v>hlarvoriq@last.fm</v>
      </c>
      <c r="H676" s="2" t="str" cm="1">
        <f t="array" ref="H676">_xlfn.IFNA(_xlfn.XLOOKUP(C676,customers!A675:$A$1001,customers!G675:$G$1001,,0),"United Kingdom")</f>
        <v>United States</v>
      </c>
      <c r="I676" t="str">
        <f>INDEX(products!$A$1:$G$49,MATCH($D676,products!$A$1:$A$49,0),MATCH(orders!I$1,products!$A$1:$G$1,0))</f>
        <v>Ara</v>
      </c>
      <c r="J676" t="str">
        <f>INDEX(products!$A$1:$G$49,MATCH($D676,products!$A$1:$A$49,0),MATCH(orders!J$1,products!$A$1:$G$1,0))</f>
        <v>L</v>
      </c>
      <c r="K676" s="5">
        <f>INDEX(products!$A$1:$G$49,MATCH($D676,products!$A$1:$A$49,0),MATCH(orders!K$1,products!$A$1:$G$1,0))</f>
        <v>2.5</v>
      </c>
      <c r="L676" s="6">
        <f>INDEX(products!$A$1:$G$49,MATCH($D676,products!$A$1:$A$49,0),MATCH(orders!L$1,products!$A$1:$G$1,0))</f>
        <v>29.784999999999997</v>
      </c>
      <c r="M676" s="6">
        <f t="shared" si="30"/>
        <v>178.70999999999998</v>
      </c>
      <c r="N676" t="str">
        <f t="shared" si="31"/>
        <v>Arabica</v>
      </c>
      <c r="O676" t="str">
        <f t="shared" si="32"/>
        <v>Light</v>
      </c>
      <c r="P676" t="str">
        <f>_xlfn.XLOOKUP(OrdersTable[[#This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cm="1">
        <f t="array" ref="G677">IF(_xlfn.XLOOKUP(C677,customers!A676:$A$1001,customers!C676:$C$1001,,0)=0,"",_xlfn.XLOOKUP(C677,customers!A676:$A$1001,customers!C676:$C$1001,,0))</f>
        <v/>
      </c>
      <c r="H677" s="2" t="str" cm="1">
        <f t="array" ref="H677">_xlfn.IFNA(_xlfn.XLOOKUP(C677,customers!A676:$A$1001,customers!G676:$G$1001,,0),"United Kingdom")</f>
        <v>United States</v>
      </c>
      <c r="I677" t="str">
        <f>INDEX(products!$A$1:$G$49,MATCH($D677,products!$A$1:$A$49,0),MATCH(orders!I$1,products!$A$1:$G$1,0))</f>
        <v>Lib</v>
      </c>
      <c r="J677" t="str">
        <f>INDEX(products!$A$1:$G$49,MATCH($D677,products!$A$1:$A$49,0),MATCH(orders!J$1,products!$A$1:$G$1,0))</f>
        <v>D</v>
      </c>
      <c r="K677" s="5">
        <f>INDEX(products!$A$1:$G$49,MATCH($D677,products!$A$1:$A$49,0),MATCH(orders!K$1,products!$A$1:$G$1,0))</f>
        <v>2.5</v>
      </c>
      <c r="L677" s="6">
        <f>INDEX(products!$A$1:$G$49,MATCH($D677,products!$A$1:$A$49,0),MATCH(orders!L$1,products!$A$1:$G$1,0))</f>
        <v>29.784999999999997</v>
      </c>
      <c r="M677" s="6">
        <f t="shared" si="30"/>
        <v>119.13999999999999</v>
      </c>
      <c r="N677" t="str">
        <f t="shared" si="31"/>
        <v>Liberica</v>
      </c>
      <c r="O677" t="str">
        <f t="shared" si="32"/>
        <v>Dark</v>
      </c>
      <c r="P677" t="str">
        <f>_xlfn.XLOOKUP(OrdersTable[[#This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cm="1">
        <f t="array" ref="G678">IF(_xlfn.XLOOKUP(C678,customers!A677:$A$1001,customers!C677:$C$1001,,0)=0,"",_xlfn.XLOOKUP(C678,customers!A677:$A$1001,customers!C677:$C$1001,,0))</f>
        <v/>
      </c>
      <c r="H678" s="2" t="str" cm="1">
        <f t="array" ref="H678">_xlfn.IFNA(_xlfn.XLOOKUP(C678,customers!A677:$A$1001,customers!G677:$G$1001,,0),"United Kingdom")</f>
        <v>United States</v>
      </c>
      <c r="I678" t="str">
        <f>INDEX(products!$A$1:$G$49,MATCH($D678,products!$A$1:$A$49,0),MATCH(orders!I$1,products!$A$1:$G$1,0))</f>
        <v>Lib</v>
      </c>
      <c r="J678" t="str">
        <f>INDEX(products!$A$1:$G$49,MATCH($D678,products!$A$1:$A$49,0),MATCH(orders!J$1,products!$A$1:$G$1,0))</f>
        <v>L</v>
      </c>
      <c r="K678" s="5">
        <f>INDEX(products!$A$1:$G$49,MATCH($D678,products!$A$1:$A$49,0),MATCH(orders!K$1,products!$A$1:$G$1,0))</f>
        <v>0.5</v>
      </c>
      <c r="L678" s="6">
        <f>INDEX(products!$A$1:$G$49,MATCH($D678,products!$A$1:$A$49,0),MATCH(orders!L$1,products!$A$1:$G$1,0))</f>
        <v>9.51</v>
      </c>
      <c r="M678" s="6">
        <f t="shared" si="30"/>
        <v>47.55</v>
      </c>
      <c r="N678" t="str">
        <f t="shared" si="31"/>
        <v>Liberica</v>
      </c>
      <c r="O678" t="str">
        <f t="shared" si="32"/>
        <v>Light</v>
      </c>
      <c r="P678" t="str">
        <f>_xlfn.XLOOKUP(OrdersTable[[#This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cm="1">
        <f t="array" ref="H679">_xlfn.IFNA(_xlfn.XLOOKUP(C679,customers!A678:$A$1001,customers!G678:$G$1001,,0),"United Kingdom")</f>
        <v>Ireland</v>
      </c>
      <c r="I679" t="str">
        <f>INDEX(products!$A$1:$G$49,MATCH($D679,products!$A$1:$A$49,0),MATCH(orders!I$1,products!$A$1:$G$1,0))</f>
        <v>Lib</v>
      </c>
      <c r="J679" t="str">
        <f>INDEX(products!$A$1:$G$49,MATCH($D679,products!$A$1:$A$49,0),MATCH(orders!J$1,products!$A$1:$G$1,0))</f>
        <v>M</v>
      </c>
      <c r="K679" s="5">
        <f>INDEX(products!$A$1:$G$49,MATCH($D679,products!$A$1:$A$49,0),MATCH(orders!K$1,products!$A$1:$G$1,0))</f>
        <v>0.5</v>
      </c>
      <c r="L679" s="6">
        <f>INDEX(products!$A$1:$G$49,MATCH($D679,products!$A$1:$A$49,0),MATCH(orders!L$1,products!$A$1:$G$1,0))</f>
        <v>8.73</v>
      </c>
      <c r="M679" s="6">
        <f t="shared" si="30"/>
        <v>43.650000000000006</v>
      </c>
      <c r="N679" t="str">
        <f t="shared" si="31"/>
        <v>Liberica</v>
      </c>
      <c r="O679" t="str">
        <f t="shared" si="32"/>
        <v>Medium</v>
      </c>
      <c r="P679" t="str">
        <f>_xlfn.XLOOKUP(OrdersTable[[#This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cm="1">
        <f t="array" ref="G680">IF(_xlfn.XLOOKUP(C680,customers!A679:$A$1001,customers!C679:$C$1001,,0)=0,"",_xlfn.XLOOKUP(C680,customers!A679:$A$1001,customers!C679:$C$1001,,0))</f>
        <v>mmiddisiu@dmoz.org</v>
      </c>
      <c r="H680" s="2" t="str" cm="1">
        <f t="array" ref="H680">_xlfn.IFNA(_xlfn.XLOOKUP(C680,customers!A679:$A$1001,customers!G679:$G$1001,,0),"United Kingdom")</f>
        <v>United States</v>
      </c>
      <c r="I680" t="str">
        <f>INDEX(products!$A$1:$G$49,MATCH($D680,products!$A$1:$A$49,0),MATCH(orders!I$1,products!$A$1:$G$1,0))</f>
        <v>Ara</v>
      </c>
      <c r="J680" t="str">
        <f>INDEX(products!$A$1:$G$49,MATCH($D680,products!$A$1:$A$49,0),MATCH(orders!J$1,products!$A$1:$G$1,0))</f>
        <v>L</v>
      </c>
      <c r="K680" s="5">
        <f>INDEX(products!$A$1:$G$49,MATCH($D680,products!$A$1:$A$49,0),MATCH(orders!K$1,products!$A$1:$G$1,0))</f>
        <v>2.5</v>
      </c>
      <c r="L680" s="6">
        <f>INDEX(products!$A$1:$G$49,MATCH($D680,products!$A$1:$A$49,0),MATCH(orders!L$1,products!$A$1:$G$1,0))</f>
        <v>29.784999999999997</v>
      </c>
      <c r="M680" s="6">
        <f t="shared" si="30"/>
        <v>178.70999999999998</v>
      </c>
      <c r="N680" t="str">
        <f t="shared" si="31"/>
        <v>Arabica</v>
      </c>
      <c r="O680" t="str">
        <f t="shared" si="32"/>
        <v>Light</v>
      </c>
      <c r="P680" t="str">
        <f>_xlfn.XLOOKUP(OrdersTable[[#This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cm="1">
        <f t="array" ref="H681">_xlfn.IFNA(_xlfn.XLOOKUP(C681,customers!A680:$A$1001,customers!G680:$G$1001,,0),"United Kingdom")</f>
        <v>United Kingdom</v>
      </c>
      <c r="I681" t="str">
        <f>INDEX(products!$A$1:$G$49,MATCH($D681,products!$A$1:$A$49,0),MATCH(orders!I$1,products!$A$1:$G$1,0))</f>
        <v>Rob</v>
      </c>
      <c r="J681" t="str">
        <f>INDEX(products!$A$1:$G$49,MATCH($D681,products!$A$1:$A$49,0),MATCH(orders!J$1,products!$A$1:$G$1,0))</f>
        <v>L</v>
      </c>
      <c r="K681" s="5">
        <f>INDEX(products!$A$1:$G$49,MATCH($D681,products!$A$1:$A$49,0),MATCH(orders!K$1,products!$A$1:$G$1,0))</f>
        <v>2.5</v>
      </c>
      <c r="L681" s="6">
        <f>INDEX(products!$A$1:$G$49,MATCH($D681,products!$A$1:$A$49,0),MATCH(orders!L$1,products!$A$1:$G$1,0))</f>
        <v>27.484999999999996</v>
      </c>
      <c r="M681" s="6">
        <f t="shared" si="30"/>
        <v>27.484999999999996</v>
      </c>
      <c r="N681" t="str">
        <f t="shared" si="31"/>
        <v>Robusta</v>
      </c>
      <c r="O681" t="str">
        <f t="shared" si="32"/>
        <v>Light</v>
      </c>
      <c r="P681" t="str">
        <f>_xlfn.XLOOKUP(OrdersTable[[#This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cm="1">
        <f t="array" ref="G682">IF(_xlfn.XLOOKUP(C682,customers!A681:$A$1001,customers!C681:$C$1001,,0)=0,"",_xlfn.XLOOKUP(C682,customers!A681:$A$1001,customers!C681:$C$1001,,0))</f>
        <v>agoldieiw@goo.gl</v>
      </c>
      <c r="H682" s="2" t="str" cm="1">
        <f t="array" ref="H682">_xlfn.IFNA(_xlfn.XLOOKUP(C682,customers!A681:$A$1001,customers!G681:$G$1001,,0),"United Kingdom")</f>
        <v>United States</v>
      </c>
      <c r="I682" t="str">
        <f>INDEX(products!$A$1:$G$49,MATCH($D682,products!$A$1:$A$49,0),MATCH(orders!I$1,products!$A$1:$G$1,0))</f>
        <v>Ara</v>
      </c>
      <c r="J682" t="str">
        <f>INDEX(products!$A$1:$G$49,MATCH($D682,products!$A$1:$A$49,0),MATCH(orders!J$1,products!$A$1:$G$1,0))</f>
        <v>M</v>
      </c>
      <c r="K682" s="5">
        <f>INDEX(products!$A$1:$G$49,MATCH($D682,products!$A$1:$A$49,0),MATCH(orders!K$1,products!$A$1:$G$1,0))</f>
        <v>1</v>
      </c>
      <c r="L682" s="6">
        <f>INDEX(products!$A$1:$G$49,MATCH($D682,products!$A$1:$A$49,0),MATCH(orders!L$1,products!$A$1:$G$1,0))</f>
        <v>11.25</v>
      </c>
      <c r="M682" s="6">
        <f t="shared" si="30"/>
        <v>56.25</v>
      </c>
      <c r="N682" t="str">
        <f t="shared" si="31"/>
        <v>Arabica</v>
      </c>
      <c r="O682" t="str">
        <f t="shared" si="32"/>
        <v>Medium</v>
      </c>
      <c r="P682" t="str">
        <f>_xlfn.XLOOKUP(OrdersTable[[#This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cm="1">
        <f t="array" ref="G683">IF(_xlfn.XLOOKUP(C683,customers!A682:$A$1001,customers!C682:$C$1001,,0)=0,"",_xlfn.XLOOKUP(C683,customers!A682:$A$1001,customers!C682:$C$1001,,0))</f>
        <v>nayrisix@t-online.de</v>
      </c>
      <c r="H683" s="2" t="str" cm="1">
        <f t="array" ref="H683">_xlfn.IFNA(_xlfn.XLOOKUP(C683,customers!A682:$A$1001,customers!G682:$G$1001,,0),"United Kingdom")</f>
        <v>United Kingdom</v>
      </c>
      <c r="I683" t="str">
        <f>INDEX(products!$A$1:$G$49,MATCH($D683,products!$A$1:$A$49,0),MATCH(orders!I$1,products!$A$1:$G$1,0))</f>
        <v>Lib</v>
      </c>
      <c r="J683" t="str">
        <f>INDEX(products!$A$1:$G$49,MATCH($D683,products!$A$1:$A$49,0),MATCH(orders!J$1,products!$A$1:$G$1,0))</f>
        <v>L</v>
      </c>
      <c r="K683" s="5">
        <f>INDEX(products!$A$1:$G$49,MATCH($D683,products!$A$1:$A$49,0),MATCH(orders!K$1,products!$A$1:$G$1,0))</f>
        <v>0.2</v>
      </c>
      <c r="L683" s="6">
        <f>INDEX(products!$A$1:$G$49,MATCH($D683,products!$A$1:$A$49,0),MATCH(orders!L$1,products!$A$1:$G$1,0))</f>
        <v>4.7549999999999999</v>
      </c>
      <c r="M683" s="6">
        <f t="shared" si="30"/>
        <v>9.51</v>
      </c>
      <c r="N683" t="str">
        <f t="shared" si="31"/>
        <v>Liberica</v>
      </c>
      <c r="O683" t="str">
        <f t="shared" si="32"/>
        <v>Light</v>
      </c>
      <c r="P683" t="str">
        <f>_xlfn.XLOOKUP(OrdersTable[[#This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cm="1">
        <f t="array" ref="H684">_xlfn.IFNA(_xlfn.XLOOKUP(C684,customers!A683:$A$1001,customers!G683:$G$1001,,0),"United Kingdom")</f>
        <v>United States</v>
      </c>
      <c r="I684" t="str">
        <f>INDEX(products!$A$1:$G$49,MATCH($D684,products!$A$1:$A$49,0),MATCH(orders!I$1,products!$A$1:$G$1,0))</f>
        <v>Exc</v>
      </c>
      <c r="J684" t="str">
        <f>INDEX(products!$A$1:$G$49,MATCH($D684,products!$A$1:$A$49,0),MATCH(orders!J$1,products!$A$1:$G$1,0))</f>
        <v>M</v>
      </c>
      <c r="K684" s="5">
        <f>INDEX(products!$A$1:$G$49,MATCH($D684,products!$A$1:$A$49,0),MATCH(orders!K$1,products!$A$1:$G$1,0))</f>
        <v>0.2</v>
      </c>
      <c r="L684" s="6">
        <f>INDEX(products!$A$1:$G$49,MATCH($D684,products!$A$1:$A$49,0),MATCH(orders!L$1,products!$A$1:$G$1,0))</f>
        <v>4.125</v>
      </c>
      <c r="M684" s="6">
        <f t="shared" si="30"/>
        <v>8.25</v>
      </c>
      <c r="N684" t="str">
        <f t="shared" si="31"/>
        <v>Excelsa</v>
      </c>
      <c r="O684" t="str">
        <f t="shared" si="32"/>
        <v>Medium</v>
      </c>
      <c r="P684" t="str">
        <f>_xlfn.XLOOKUP(OrdersTable[[#This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cm="1">
        <f t="array" ref="H685">_xlfn.IFNA(_xlfn.XLOOKUP(C685,customers!A684:$A$1001,customers!G684:$G$1001,,0),"United Kingdom")</f>
        <v>United States</v>
      </c>
      <c r="I685" t="str">
        <f>INDEX(products!$A$1:$G$49,MATCH($D685,products!$A$1:$A$49,0),MATCH(orders!I$1,products!$A$1:$G$1,0))</f>
        <v>Lib</v>
      </c>
      <c r="J685" t="str">
        <f>INDEX(products!$A$1:$G$49,MATCH($D685,products!$A$1:$A$49,0),MATCH(orders!J$1,products!$A$1:$G$1,0))</f>
        <v>D</v>
      </c>
      <c r="K685" s="5">
        <f>INDEX(products!$A$1:$G$49,MATCH($D685,products!$A$1:$A$49,0),MATCH(orders!K$1,products!$A$1:$G$1,0))</f>
        <v>0.5</v>
      </c>
      <c r="L685" s="6">
        <f>INDEX(products!$A$1:$G$49,MATCH($D685,products!$A$1:$A$49,0),MATCH(orders!L$1,products!$A$1:$G$1,0))</f>
        <v>7.77</v>
      </c>
      <c r="M685" s="6">
        <f t="shared" si="30"/>
        <v>46.62</v>
      </c>
      <c r="N685" t="str">
        <f t="shared" si="31"/>
        <v>Liberica</v>
      </c>
      <c r="O685" t="str">
        <f t="shared" si="32"/>
        <v>Dark</v>
      </c>
      <c r="P685" t="str">
        <f>_xlfn.XLOOKUP(OrdersTable[[#This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cm="1">
        <f t="array" ref="G686">IF(_xlfn.XLOOKUP(C686,customers!A685:$A$1001,customers!C685:$C$1001,,0)=0,"",_xlfn.XLOOKUP(C686,customers!A685:$A$1001,customers!C685:$C$1001,,0))</f>
        <v/>
      </c>
      <c r="H686" s="2" t="str" cm="1">
        <f t="array" ref="H686">_xlfn.IFNA(_xlfn.XLOOKUP(C686,customers!A685:$A$1001,customers!G685:$G$1001,,0),"United Kingdom")</f>
        <v>United States</v>
      </c>
      <c r="I686" t="str">
        <f>INDEX(products!$A$1:$G$49,MATCH($D686,products!$A$1:$A$49,0),MATCH(orders!I$1,products!$A$1:$G$1,0))</f>
        <v>Rob</v>
      </c>
      <c r="J686" t="str">
        <f>INDEX(products!$A$1:$G$49,MATCH($D686,products!$A$1:$A$49,0),MATCH(orders!J$1,products!$A$1:$G$1,0))</f>
        <v>L</v>
      </c>
      <c r="K686" s="5">
        <f>INDEX(products!$A$1:$G$49,MATCH($D686,products!$A$1:$A$49,0),MATCH(orders!K$1,products!$A$1:$G$1,0))</f>
        <v>1</v>
      </c>
      <c r="L686" s="6">
        <f>INDEX(products!$A$1:$G$49,MATCH($D686,products!$A$1:$A$49,0),MATCH(orders!L$1,products!$A$1:$G$1,0))</f>
        <v>11.95</v>
      </c>
      <c r="M686" s="6">
        <f t="shared" si="30"/>
        <v>71.699999999999989</v>
      </c>
      <c r="N686" t="str">
        <f t="shared" si="31"/>
        <v>Robusta</v>
      </c>
      <c r="O686" t="str">
        <f t="shared" si="32"/>
        <v>Light</v>
      </c>
      <c r="P686" t="str">
        <f>_xlfn.XLOOKUP(OrdersTable[[#This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cm="1">
        <f t="array" ref="H687">_xlfn.IFNA(_xlfn.XLOOKUP(C687,customers!A686:$A$1001,customers!G686:$G$1001,,0),"United Kingdom")</f>
        <v>United States</v>
      </c>
      <c r="I687" t="str">
        <f>INDEX(products!$A$1:$G$49,MATCH($D687,products!$A$1:$A$49,0),MATCH(orders!I$1,products!$A$1:$G$1,0))</f>
        <v>Lib</v>
      </c>
      <c r="J687" t="str">
        <f>INDEX(products!$A$1:$G$49,MATCH($D687,products!$A$1:$A$49,0),MATCH(orders!J$1,products!$A$1:$G$1,0))</f>
        <v>L</v>
      </c>
      <c r="K687" s="5">
        <f>INDEX(products!$A$1:$G$49,MATCH($D687,products!$A$1:$A$49,0),MATCH(orders!K$1,products!$A$1:$G$1,0))</f>
        <v>2.5</v>
      </c>
      <c r="L687" s="6">
        <f>INDEX(products!$A$1:$G$49,MATCH($D687,products!$A$1:$A$49,0),MATCH(orders!L$1,products!$A$1:$G$1,0))</f>
        <v>36.454999999999998</v>
      </c>
      <c r="M687" s="6">
        <f t="shared" si="30"/>
        <v>72.91</v>
      </c>
      <c r="N687" t="str">
        <f t="shared" si="31"/>
        <v>Liberica</v>
      </c>
      <c r="O687" t="str">
        <f t="shared" si="32"/>
        <v>Light</v>
      </c>
      <c r="P687" t="str">
        <f>_xlfn.XLOOKUP(OrdersTable[[#This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cm="1">
        <f t="array" ref="H688">_xlfn.IFNA(_xlfn.XLOOKUP(C688,customers!A687:$A$1001,customers!G687:$G$1001,,0),"United Kingdom")</f>
        <v>United States</v>
      </c>
      <c r="I688" t="str">
        <f>INDEX(products!$A$1:$G$49,MATCH($D688,products!$A$1:$A$49,0),MATCH(orders!I$1,products!$A$1:$G$1,0))</f>
        <v>Rob</v>
      </c>
      <c r="J688" t="str">
        <f>INDEX(products!$A$1:$G$49,MATCH($D688,products!$A$1:$A$49,0),MATCH(orders!J$1,products!$A$1:$G$1,0))</f>
        <v>D</v>
      </c>
      <c r="K688" s="5">
        <f>INDEX(products!$A$1:$G$49,MATCH($D688,products!$A$1:$A$49,0),MATCH(orders!K$1,products!$A$1:$G$1,0))</f>
        <v>0.2</v>
      </c>
      <c r="L688" s="6">
        <f>INDEX(products!$A$1:$G$49,MATCH($D688,products!$A$1:$A$49,0),MATCH(orders!L$1,products!$A$1:$G$1,0))</f>
        <v>2.6849999999999996</v>
      </c>
      <c r="M688" s="6">
        <f t="shared" si="30"/>
        <v>8.0549999999999997</v>
      </c>
      <c r="N688" t="str">
        <f t="shared" si="31"/>
        <v>Robusta</v>
      </c>
      <c r="O688" t="str">
        <f t="shared" si="32"/>
        <v>Dark</v>
      </c>
      <c r="P688" t="str">
        <f>_xlfn.XLOOKUP(OrdersTable[[#This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cm="1">
        <f t="array" ref="H689">_xlfn.IFNA(_xlfn.XLOOKUP(C689,customers!A688:$A$1001,customers!G688:$G$1001,,0),"United Kingdom")</f>
        <v>United States</v>
      </c>
      <c r="I689" t="str">
        <f>INDEX(products!$A$1:$G$49,MATCH($D689,products!$A$1:$A$49,0),MATCH(orders!I$1,products!$A$1:$G$1,0))</f>
        <v>Exc</v>
      </c>
      <c r="J689" t="str">
        <f>INDEX(products!$A$1:$G$49,MATCH($D689,products!$A$1:$A$49,0),MATCH(orders!J$1,products!$A$1:$G$1,0))</f>
        <v>M</v>
      </c>
      <c r="K689" s="5">
        <f>INDEX(products!$A$1:$G$49,MATCH($D689,products!$A$1:$A$49,0),MATCH(orders!K$1,products!$A$1:$G$1,0))</f>
        <v>0.5</v>
      </c>
      <c r="L689" s="6">
        <f>INDEX(products!$A$1:$G$49,MATCH($D689,products!$A$1:$A$49,0),MATCH(orders!L$1,products!$A$1:$G$1,0))</f>
        <v>8.25</v>
      </c>
      <c r="M689" s="6">
        <f t="shared" si="30"/>
        <v>16.5</v>
      </c>
      <c r="N689" t="str">
        <f t="shared" si="31"/>
        <v>Excelsa</v>
      </c>
      <c r="O689" t="str">
        <f t="shared" si="32"/>
        <v>Medium</v>
      </c>
      <c r="P689" t="str">
        <f>_xlfn.XLOOKUP(OrdersTable[[#This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cm="1">
        <f t="array" ref="H690">_xlfn.IFNA(_xlfn.XLOOKUP(C690,customers!A689:$A$1001,customers!G689:$G$1001,,0),"United Kingdom")</f>
        <v>Ireland</v>
      </c>
      <c r="I690" t="str">
        <f>INDEX(products!$A$1:$G$49,MATCH($D690,products!$A$1:$A$49,0),MATCH(orders!I$1,products!$A$1:$G$1,0))</f>
        <v>Ara</v>
      </c>
      <c r="J690" t="str">
        <f>INDEX(products!$A$1:$G$49,MATCH($D690,products!$A$1:$A$49,0),MATCH(orders!J$1,products!$A$1:$G$1,0))</f>
        <v>L</v>
      </c>
      <c r="K690" s="5">
        <f>INDEX(products!$A$1:$G$49,MATCH($D690,products!$A$1:$A$49,0),MATCH(orders!K$1,products!$A$1:$G$1,0))</f>
        <v>1</v>
      </c>
      <c r="L690" s="6">
        <f>INDEX(products!$A$1:$G$49,MATCH($D690,products!$A$1:$A$49,0),MATCH(orders!L$1,products!$A$1:$G$1,0))</f>
        <v>12.95</v>
      </c>
      <c r="M690" s="6">
        <f t="shared" si="30"/>
        <v>64.75</v>
      </c>
      <c r="N690" t="str">
        <f t="shared" si="31"/>
        <v>Arabica</v>
      </c>
      <c r="O690" t="str">
        <f t="shared" si="32"/>
        <v>Light</v>
      </c>
      <c r="P690" t="str">
        <f>_xlfn.XLOOKUP(OrdersTable[[#This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cm="1">
        <f t="array" ref="H691">_xlfn.IFNA(_xlfn.XLOOKUP(C691,customers!A690:$A$1001,customers!G690:$G$1001,,0),"United Kingdom")</f>
        <v>United States</v>
      </c>
      <c r="I691" t="str">
        <f>INDEX(products!$A$1:$G$49,MATCH($D691,products!$A$1:$A$49,0),MATCH(orders!I$1,products!$A$1:$G$1,0))</f>
        <v>Ara</v>
      </c>
      <c r="J691" t="str">
        <f>INDEX(products!$A$1:$G$49,MATCH($D691,products!$A$1:$A$49,0),MATCH(orders!J$1,products!$A$1:$G$1,0))</f>
        <v>M</v>
      </c>
      <c r="K691" s="5">
        <f>INDEX(products!$A$1:$G$49,MATCH($D691,products!$A$1:$A$49,0),MATCH(orders!K$1,products!$A$1:$G$1,0))</f>
        <v>0.5</v>
      </c>
      <c r="L691" s="6">
        <f>INDEX(products!$A$1:$G$49,MATCH($D691,products!$A$1:$A$49,0),MATCH(orders!L$1,products!$A$1:$G$1,0))</f>
        <v>6.75</v>
      </c>
      <c r="M691" s="6">
        <f t="shared" si="30"/>
        <v>33.75</v>
      </c>
      <c r="N691" t="str">
        <f t="shared" si="31"/>
        <v>Arabica</v>
      </c>
      <c r="O691" t="str">
        <f t="shared" si="32"/>
        <v>Medium</v>
      </c>
      <c r="P691" t="str">
        <f>_xlfn.XLOOKUP(OrdersTable[[#This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cm="1">
        <f t="array" ref="G692">IF(_xlfn.XLOOKUP(C692,customers!A691:$A$1001,customers!C691:$C$1001,,0)=0,"",_xlfn.XLOOKUP(C692,customers!A691:$A$1001,customers!C691:$C$1001,,0))</f>
        <v/>
      </c>
      <c r="H692" s="2" t="str" cm="1">
        <f t="array" ref="H692">_xlfn.IFNA(_xlfn.XLOOKUP(C692,customers!A691:$A$1001,customers!G691:$G$1001,,0),"United Kingdom")</f>
        <v>United States</v>
      </c>
      <c r="I692" t="str">
        <f>INDEX(products!$A$1:$G$49,MATCH($D692,products!$A$1:$A$49,0),MATCH(orders!I$1,products!$A$1:$G$1,0))</f>
        <v>Lib</v>
      </c>
      <c r="J692" t="str">
        <f>INDEX(products!$A$1:$G$49,MATCH($D692,products!$A$1:$A$49,0),MATCH(orders!J$1,products!$A$1:$G$1,0))</f>
        <v>D</v>
      </c>
      <c r="K692" s="5">
        <f>INDEX(products!$A$1:$G$49,MATCH($D692,products!$A$1:$A$49,0),MATCH(orders!K$1,products!$A$1:$G$1,0))</f>
        <v>2.5</v>
      </c>
      <c r="L692" s="6">
        <f>INDEX(products!$A$1:$G$49,MATCH($D692,products!$A$1:$A$49,0),MATCH(orders!L$1,products!$A$1:$G$1,0))</f>
        <v>29.784999999999997</v>
      </c>
      <c r="M692" s="6">
        <f t="shared" si="30"/>
        <v>178.70999999999998</v>
      </c>
      <c r="N692" t="str">
        <f t="shared" si="31"/>
        <v>Liberica</v>
      </c>
      <c r="O692" t="str">
        <f t="shared" si="32"/>
        <v>Dark</v>
      </c>
      <c r="P692" t="str">
        <f>_xlfn.XLOOKUP(OrdersTable[[#This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cm="1">
        <f t="array" ref="H693">_xlfn.IFNA(_xlfn.XLOOKUP(C693,customers!A692:$A$1001,customers!G692:$G$1001,,0),"United Kingdom")</f>
        <v>Ireland</v>
      </c>
      <c r="I693" t="str">
        <f>INDEX(products!$A$1:$G$49,MATCH($D693,products!$A$1:$A$49,0),MATCH(orders!I$1,products!$A$1:$G$1,0))</f>
        <v>Ara</v>
      </c>
      <c r="J693" t="str">
        <f>INDEX(products!$A$1:$G$49,MATCH($D693,products!$A$1:$A$49,0),MATCH(orders!J$1,products!$A$1:$G$1,0))</f>
        <v>M</v>
      </c>
      <c r="K693" s="5">
        <f>INDEX(products!$A$1:$G$49,MATCH($D693,products!$A$1:$A$49,0),MATCH(orders!K$1,products!$A$1:$G$1,0))</f>
        <v>1</v>
      </c>
      <c r="L693" s="6">
        <f>INDEX(products!$A$1:$G$49,MATCH($D693,products!$A$1:$A$49,0),MATCH(orders!L$1,products!$A$1:$G$1,0))</f>
        <v>11.25</v>
      </c>
      <c r="M693" s="6">
        <f t="shared" si="30"/>
        <v>22.5</v>
      </c>
      <c r="N693" t="str">
        <f t="shared" si="31"/>
        <v>Arabica</v>
      </c>
      <c r="O693" t="str">
        <f t="shared" si="32"/>
        <v>Medium</v>
      </c>
      <c r="P693" t="str">
        <f>_xlfn.XLOOKUP(OrdersTable[[#This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cm="1">
        <f t="array" ref="H694">_xlfn.IFNA(_xlfn.XLOOKUP(C694,customers!A693:$A$1001,customers!G693:$G$1001,,0),"United Kingdom")</f>
        <v>United States</v>
      </c>
      <c r="I694" t="str">
        <f>INDEX(products!$A$1:$G$49,MATCH($D694,products!$A$1:$A$49,0),MATCH(orders!I$1,products!$A$1:$G$1,0))</f>
        <v>Lib</v>
      </c>
      <c r="J694" t="str">
        <f>INDEX(products!$A$1:$G$49,MATCH($D694,products!$A$1:$A$49,0),MATCH(orders!J$1,products!$A$1:$G$1,0))</f>
        <v>D</v>
      </c>
      <c r="K694" s="5">
        <f>INDEX(products!$A$1:$G$49,MATCH($D694,products!$A$1:$A$49,0),MATCH(orders!K$1,products!$A$1:$G$1,0))</f>
        <v>1</v>
      </c>
      <c r="L694" s="6">
        <f>INDEX(products!$A$1:$G$49,MATCH($D694,products!$A$1:$A$49,0),MATCH(orders!L$1,products!$A$1:$G$1,0))</f>
        <v>12.95</v>
      </c>
      <c r="M694" s="6">
        <f t="shared" si="30"/>
        <v>12.95</v>
      </c>
      <c r="N694" t="str">
        <f t="shared" si="31"/>
        <v>Liberica</v>
      </c>
      <c r="O694" t="str">
        <f t="shared" si="32"/>
        <v>Dark</v>
      </c>
      <c r="P694" t="str">
        <f>_xlfn.XLOOKUP(OrdersTable[[#This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cm="1">
        <f t="array" ref="H695">_xlfn.IFNA(_xlfn.XLOOKUP(C695,customers!A694:$A$1001,customers!G694:$G$1001,,0),"United Kingdom")</f>
        <v>United States</v>
      </c>
      <c r="I695" t="str">
        <f>INDEX(products!$A$1:$G$49,MATCH($D695,products!$A$1:$A$49,0),MATCH(orders!I$1,products!$A$1:$G$1,0))</f>
        <v>Ara</v>
      </c>
      <c r="J695" t="str">
        <f>INDEX(products!$A$1:$G$49,MATCH($D695,products!$A$1:$A$49,0),MATCH(orders!J$1,products!$A$1:$G$1,0))</f>
        <v>M</v>
      </c>
      <c r="K695" s="5">
        <f>INDEX(products!$A$1:$G$49,MATCH($D695,products!$A$1:$A$49,0),MATCH(orders!K$1,products!$A$1:$G$1,0))</f>
        <v>2.5</v>
      </c>
      <c r="L695" s="6">
        <f>INDEX(products!$A$1:$G$49,MATCH($D695,products!$A$1:$A$49,0),MATCH(orders!L$1,products!$A$1:$G$1,0))</f>
        <v>25.874999999999996</v>
      </c>
      <c r="M695" s="6">
        <f t="shared" si="30"/>
        <v>51.749999999999993</v>
      </c>
      <c r="N695" t="str">
        <f t="shared" si="31"/>
        <v>Arabica</v>
      </c>
      <c r="O695" t="str">
        <f t="shared" si="32"/>
        <v>Medium</v>
      </c>
      <c r="P695" t="str">
        <f>_xlfn.XLOOKUP(OrdersTable[[#This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cm="1">
        <f t="array" ref="H696">_xlfn.IFNA(_xlfn.XLOOKUP(C696,customers!A695:$A$1001,customers!G695:$G$1001,,0),"United Kingdom")</f>
        <v>United States</v>
      </c>
      <c r="I696" t="str">
        <f>INDEX(products!$A$1:$G$49,MATCH($D696,products!$A$1:$A$49,0),MATCH(orders!I$1,products!$A$1:$G$1,0))</f>
        <v>Exc</v>
      </c>
      <c r="J696" t="str">
        <f>INDEX(products!$A$1:$G$49,MATCH($D696,products!$A$1:$A$49,0),MATCH(orders!J$1,products!$A$1:$G$1,0))</f>
        <v>D</v>
      </c>
      <c r="K696" s="5">
        <f>INDEX(products!$A$1:$G$49,MATCH($D696,products!$A$1:$A$49,0),MATCH(orders!K$1,products!$A$1:$G$1,0))</f>
        <v>0.5</v>
      </c>
      <c r="L696" s="6">
        <f>INDEX(products!$A$1:$G$49,MATCH($D696,products!$A$1:$A$49,0),MATCH(orders!L$1,products!$A$1:$G$1,0))</f>
        <v>7.29</v>
      </c>
      <c r="M696" s="6">
        <f t="shared" si="30"/>
        <v>36.450000000000003</v>
      </c>
      <c r="N696" t="str">
        <f t="shared" si="31"/>
        <v>Excelsa</v>
      </c>
      <c r="O696" t="str">
        <f t="shared" si="32"/>
        <v>Dark</v>
      </c>
      <c r="P696" t="str">
        <f>_xlfn.XLOOKUP(OrdersTable[[#This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cm="1">
        <f t="array" ref="G697">IF(_xlfn.XLOOKUP(C697,customers!A696:$A$1001,customers!C696:$C$1001,,0)=0,"",_xlfn.XLOOKUP(C697,customers!A696:$A$1001,customers!C696:$C$1001,,0))</f>
        <v>dcarojb@twitter.com</v>
      </c>
      <c r="H697" s="2" t="str" cm="1">
        <f t="array" ref="H697">_xlfn.IFNA(_xlfn.XLOOKUP(C697,customers!A696:$A$1001,customers!G696:$G$1001,,0),"United Kingdom")</f>
        <v>United States</v>
      </c>
      <c r="I697" t="str">
        <f>INDEX(products!$A$1:$G$49,MATCH($D697,products!$A$1:$A$49,0),MATCH(orders!I$1,products!$A$1:$G$1,0))</f>
        <v>Lib</v>
      </c>
      <c r="J697" t="str">
        <f>INDEX(products!$A$1:$G$49,MATCH($D697,products!$A$1:$A$49,0),MATCH(orders!J$1,products!$A$1:$G$1,0))</f>
        <v>L</v>
      </c>
      <c r="K697" s="5">
        <f>INDEX(products!$A$1:$G$49,MATCH($D697,products!$A$1:$A$49,0),MATCH(orders!K$1,products!$A$1:$G$1,0))</f>
        <v>2.5</v>
      </c>
      <c r="L697" s="6">
        <f>INDEX(products!$A$1:$G$49,MATCH($D697,products!$A$1:$A$49,0),MATCH(orders!L$1,products!$A$1:$G$1,0))</f>
        <v>36.454999999999998</v>
      </c>
      <c r="M697" s="6">
        <f t="shared" si="30"/>
        <v>182.27499999999998</v>
      </c>
      <c r="N697" t="str">
        <f t="shared" si="31"/>
        <v>Liberica</v>
      </c>
      <c r="O697" t="str">
        <f t="shared" si="32"/>
        <v>Light</v>
      </c>
      <c r="P697" t="str">
        <f>_xlfn.XLOOKUP(OrdersTable[[#This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cm="1">
        <f t="array" ref="G698">IF(_xlfn.XLOOKUP(C698,customers!A697:$A$1001,customers!C697:$C$1001,,0)=0,"",_xlfn.XLOOKUP(C698,customers!A697:$A$1001,customers!C697:$C$1001,,0))</f>
        <v>jbluckjc@imageshack.us</v>
      </c>
      <c r="H698" s="2" t="str" cm="1">
        <f t="array" ref="H698">_xlfn.IFNA(_xlfn.XLOOKUP(C698,customers!A697:$A$1001,customers!G697:$G$1001,,0),"United Kingdom")</f>
        <v>United States</v>
      </c>
      <c r="I698" t="str">
        <f>INDEX(products!$A$1:$G$49,MATCH($D698,products!$A$1:$A$49,0),MATCH(orders!I$1,products!$A$1:$G$1,0))</f>
        <v>Lib</v>
      </c>
      <c r="J698" t="str">
        <f>INDEX(products!$A$1:$G$49,MATCH($D698,products!$A$1:$A$49,0),MATCH(orders!J$1,products!$A$1:$G$1,0))</f>
        <v>D</v>
      </c>
      <c r="K698" s="5">
        <f>INDEX(products!$A$1:$G$49,MATCH($D698,products!$A$1:$A$49,0),MATCH(orders!K$1,products!$A$1:$G$1,0))</f>
        <v>0.5</v>
      </c>
      <c r="L698" s="6">
        <f>INDEX(products!$A$1:$G$49,MATCH($D698,products!$A$1:$A$49,0),MATCH(orders!L$1,products!$A$1:$G$1,0))</f>
        <v>7.77</v>
      </c>
      <c r="M698" s="6">
        <f t="shared" si="30"/>
        <v>31.08</v>
      </c>
      <c r="N698" t="str">
        <f t="shared" si="31"/>
        <v>Liberica</v>
      </c>
      <c r="O698" t="str">
        <f t="shared" si="32"/>
        <v>Dark</v>
      </c>
      <c r="P698" t="str">
        <f>_xlfn.XLOOKUP(OrdersTable[[#This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cm="1">
        <f t="array" ref="G699">IF(_xlfn.XLOOKUP(C699,customers!A698:$A$1001,customers!C698:$C$1001,,0)=0,"",_xlfn.XLOOKUP(C699,customers!A698:$A$1001,customers!C698:$C$1001,,0))</f>
        <v/>
      </c>
      <c r="H699" s="2" t="str" cm="1">
        <f t="array" ref="H699">_xlfn.IFNA(_xlfn.XLOOKUP(C699,customers!A698:$A$1001,customers!G698:$G$1001,,0),"United Kingdom")</f>
        <v>Ireland</v>
      </c>
      <c r="I699" t="str">
        <f>INDEX(products!$A$1:$G$49,MATCH($D699,products!$A$1:$A$49,0),MATCH(orders!I$1,products!$A$1:$G$1,0))</f>
        <v>Ara</v>
      </c>
      <c r="J699" t="str">
        <f>INDEX(products!$A$1:$G$49,MATCH($D699,products!$A$1:$A$49,0),MATCH(orders!J$1,products!$A$1:$G$1,0))</f>
        <v>M</v>
      </c>
      <c r="K699" s="5">
        <f>INDEX(products!$A$1:$G$49,MATCH($D699,products!$A$1:$A$49,0),MATCH(orders!K$1,products!$A$1:$G$1,0))</f>
        <v>0.5</v>
      </c>
      <c r="L699" s="6">
        <f>INDEX(products!$A$1:$G$49,MATCH($D699,products!$A$1:$A$49,0),MATCH(orders!L$1,products!$A$1:$G$1,0))</f>
        <v>6.75</v>
      </c>
      <c r="M699" s="6">
        <f t="shared" si="30"/>
        <v>20.25</v>
      </c>
      <c r="N699" t="str">
        <f t="shared" si="31"/>
        <v>Arabica</v>
      </c>
      <c r="O699" t="str">
        <f t="shared" si="32"/>
        <v>Medium</v>
      </c>
      <c r="P699" t="str">
        <f>_xlfn.XLOOKUP(OrdersTable[[#This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cm="1">
        <f t="array" ref="H700">_xlfn.IFNA(_xlfn.XLOOKUP(C700,customers!A699:$A$1001,customers!G699:$G$1001,,0),"United Kingdom")</f>
        <v>Ireland</v>
      </c>
      <c r="I700" t="str">
        <f>INDEX(products!$A$1:$G$49,MATCH($D700,products!$A$1:$A$49,0),MATCH(orders!I$1,products!$A$1:$G$1,0))</f>
        <v>Lib</v>
      </c>
      <c r="J700" t="str">
        <f>INDEX(products!$A$1:$G$49,MATCH($D700,products!$A$1:$A$49,0),MATCH(orders!J$1,products!$A$1:$G$1,0))</f>
        <v>D</v>
      </c>
      <c r="K700" s="5">
        <f>INDEX(products!$A$1:$G$49,MATCH($D700,products!$A$1:$A$49,0),MATCH(orders!K$1,products!$A$1:$G$1,0))</f>
        <v>1</v>
      </c>
      <c r="L700" s="6">
        <f>INDEX(products!$A$1:$G$49,MATCH($D700,products!$A$1:$A$49,0),MATCH(orders!L$1,products!$A$1:$G$1,0))</f>
        <v>12.95</v>
      </c>
      <c r="M700" s="6">
        <f t="shared" si="30"/>
        <v>25.9</v>
      </c>
      <c r="N700" t="str">
        <f t="shared" si="31"/>
        <v>Liberica</v>
      </c>
      <c r="O700" t="str">
        <f t="shared" si="32"/>
        <v>Dark</v>
      </c>
      <c r="P700" t="str">
        <f>_xlfn.XLOOKUP(OrdersTable[[#This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cm="1">
        <f t="array" ref="G701">IF(_xlfn.XLOOKUP(C701,customers!A700:$A$1001,customers!C700:$C$1001,,0)=0,"",_xlfn.XLOOKUP(C701,customers!A700:$A$1001,customers!C700:$C$1001,,0))</f>
        <v>otadmanjf@ft.com</v>
      </c>
      <c r="H701" s="2" t="str" cm="1">
        <f t="array" ref="H701">_xlfn.IFNA(_xlfn.XLOOKUP(C701,customers!A700:$A$1001,customers!G700:$G$1001,,0),"United Kingdom")</f>
        <v>United States</v>
      </c>
      <c r="I701" t="str">
        <f>INDEX(products!$A$1:$G$49,MATCH($D701,products!$A$1:$A$49,0),MATCH(orders!I$1,products!$A$1:$G$1,0))</f>
        <v>Ara</v>
      </c>
      <c r="J701" t="str">
        <f>INDEX(products!$A$1:$G$49,MATCH($D701,products!$A$1:$A$49,0),MATCH(orders!J$1,products!$A$1:$G$1,0))</f>
        <v>D</v>
      </c>
      <c r="K701" s="5">
        <f>INDEX(products!$A$1:$G$49,MATCH($D701,products!$A$1:$A$49,0),MATCH(orders!K$1,products!$A$1:$G$1,0))</f>
        <v>0.5</v>
      </c>
      <c r="L701" s="6">
        <f>INDEX(products!$A$1:$G$49,MATCH($D701,products!$A$1:$A$49,0),MATCH(orders!L$1,products!$A$1:$G$1,0))</f>
        <v>5.97</v>
      </c>
      <c r="M701" s="6">
        <f t="shared" si="30"/>
        <v>23.88</v>
      </c>
      <c r="N701" t="str">
        <f t="shared" si="31"/>
        <v>Arabica</v>
      </c>
      <c r="O701" t="str">
        <f t="shared" si="32"/>
        <v>Dark</v>
      </c>
      <c r="P701" t="str">
        <f>_xlfn.XLOOKUP(OrdersTable[[#This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cm="1">
        <f t="array" ref="H702">_xlfn.IFNA(_xlfn.XLOOKUP(C702,customers!A701:$A$1001,customers!G701:$G$1001,,0),"United Kingdom")</f>
        <v>United States</v>
      </c>
      <c r="I702" t="str">
        <f>INDEX(products!$A$1:$G$49,MATCH($D702,products!$A$1:$A$49,0),MATCH(orders!I$1,products!$A$1:$G$1,0))</f>
        <v>Lib</v>
      </c>
      <c r="J702" t="str">
        <f>INDEX(products!$A$1:$G$49,MATCH($D702,products!$A$1:$A$49,0),MATCH(orders!J$1,products!$A$1:$G$1,0))</f>
        <v>L</v>
      </c>
      <c r="K702" s="5">
        <f>INDEX(products!$A$1:$G$49,MATCH($D702,products!$A$1:$A$49,0),MATCH(orders!K$1,products!$A$1:$G$1,0))</f>
        <v>0.5</v>
      </c>
      <c r="L702" s="6">
        <f>INDEX(products!$A$1:$G$49,MATCH($D702,products!$A$1:$A$49,0),MATCH(orders!L$1,products!$A$1:$G$1,0))</f>
        <v>9.51</v>
      </c>
      <c r="M702" s="6">
        <f t="shared" si="30"/>
        <v>19.02</v>
      </c>
      <c r="N702" t="str">
        <f t="shared" si="31"/>
        <v>Liberica</v>
      </c>
      <c r="O702" t="str">
        <f t="shared" si="32"/>
        <v>Light</v>
      </c>
      <c r="P702" t="str">
        <f>_xlfn.XLOOKUP(OrdersTable[[#This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cm="1">
        <f t="array" ref="H703">_xlfn.IFNA(_xlfn.XLOOKUP(C703,customers!A702:$A$1001,customers!G702:$G$1001,,0),"United Kingdom")</f>
        <v>Ireland</v>
      </c>
      <c r="I703" t="str">
        <f>INDEX(products!$A$1:$G$49,MATCH($D703,products!$A$1:$A$49,0),MATCH(orders!I$1,products!$A$1:$G$1,0))</f>
        <v>Ara</v>
      </c>
      <c r="J703" t="str">
        <f>INDEX(products!$A$1:$G$49,MATCH($D703,products!$A$1:$A$49,0),MATCH(orders!J$1,products!$A$1:$G$1,0))</f>
        <v>D</v>
      </c>
      <c r="K703" s="5">
        <f>INDEX(products!$A$1:$G$49,MATCH($D703,products!$A$1:$A$49,0),MATCH(orders!K$1,products!$A$1:$G$1,0))</f>
        <v>0.5</v>
      </c>
      <c r="L703" s="6">
        <f>INDEX(products!$A$1:$G$49,MATCH($D703,products!$A$1:$A$49,0),MATCH(orders!L$1,products!$A$1:$G$1,0))</f>
        <v>5.97</v>
      </c>
      <c r="M703" s="6">
        <f t="shared" si="30"/>
        <v>29.849999999999998</v>
      </c>
      <c r="N703" t="str">
        <f t="shared" si="31"/>
        <v>Arabica</v>
      </c>
      <c r="O703" t="str">
        <f t="shared" si="32"/>
        <v>Dark</v>
      </c>
      <c r="P703" t="str">
        <f>_xlfn.XLOOKUP(OrdersTable[[#This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cm="1">
        <f t="array" ref="H704">_xlfn.IFNA(_xlfn.XLOOKUP(C704,customers!A703:$A$1001,customers!G703:$G$1001,,0),"United Kingdom")</f>
        <v>United States</v>
      </c>
      <c r="I704" t="str">
        <f>INDEX(products!$A$1:$G$49,MATCH($D704,products!$A$1:$A$49,0),MATCH(orders!I$1,products!$A$1:$G$1,0))</f>
        <v>Ara</v>
      </c>
      <c r="J704" t="str">
        <f>INDEX(products!$A$1:$G$49,MATCH($D704,products!$A$1:$A$49,0),MATCH(orders!J$1,products!$A$1:$G$1,0))</f>
        <v>L</v>
      </c>
      <c r="K704" s="5">
        <f>INDEX(products!$A$1:$G$49,MATCH($D704,products!$A$1:$A$49,0),MATCH(orders!K$1,products!$A$1:$G$1,0))</f>
        <v>0.5</v>
      </c>
      <c r="L704" s="6">
        <f>INDEX(products!$A$1:$G$49,MATCH($D704,products!$A$1:$A$49,0),MATCH(orders!L$1,products!$A$1:$G$1,0))</f>
        <v>7.77</v>
      </c>
      <c r="M704" s="6">
        <f t="shared" si="30"/>
        <v>7.77</v>
      </c>
      <c r="N704" t="str">
        <f t="shared" si="31"/>
        <v>Arabica</v>
      </c>
      <c r="O704" t="str">
        <f t="shared" si="32"/>
        <v>Light</v>
      </c>
      <c r="P704" t="str">
        <f>_xlfn.XLOOKUP(OrdersTable[[#This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cm="1">
        <f t="array" ref="G705">IF(_xlfn.XLOOKUP(C705,customers!A704:$A$1001,customers!C704:$C$1001,,0)=0,"",_xlfn.XLOOKUP(C705,customers!A704:$A$1001,customers!C704:$C$1001,,0))</f>
        <v/>
      </c>
      <c r="H705" s="2" t="str" cm="1">
        <f t="array" ref="H705">_xlfn.IFNA(_xlfn.XLOOKUP(C705,customers!A704:$A$1001,customers!G704:$G$1001,,0),"United Kingdom")</f>
        <v>Ireland</v>
      </c>
      <c r="I705" t="str">
        <f>INDEX(products!$A$1:$G$49,MATCH($D705,products!$A$1:$A$49,0),MATCH(orders!I$1,products!$A$1:$G$1,0))</f>
        <v>Lib</v>
      </c>
      <c r="J705" t="str">
        <f>INDEX(products!$A$1:$G$49,MATCH($D705,products!$A$1:$A$49,0),MATCH(orders!J$1,products!$A$1:$G$1,0))</f>
        <v>D</v>
      </c>
      <c r="K705" s="5">
        <f>INDEX(products!$A$1:$G$49,MATCH($D705,products!$A$1:$A$49,0),MATCH(orders!K$1,products!$A$1:$G$1,0))</f>
        <v>2.5</v>
      </c>
      <c r="L705" s="6">
        <f>INDEX(products!$A$1:$G$49,MATCH($D705,products!$A$1:$A$49,0),MATCH(orders!L$1,products!$A$1:$G$1,0))</f>
        <v>29.784999999999997</v>
      </c>
      <c r="M705" s="6">
        <f t="shared" si="30"/>
        <v>119.13999999999999</v>
      </c>
      <c r="N705" t="str">
        <f t="shared" si="31"/>
        <v>Liberica</v>
      </c>
      <c r="O705" t="str">
        <f t="shared" si="32"/>
        <v>Dark</v>
      </c>
      <c r="P705" t="str">
        <f>_xlfn.XLOOKUP(OrdersTable[[#This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cm="1">
        <f t="array" ref="G706">IF(_xlfn.XLOOKUP(C706,customers!A705:$A$1001,customers!C705:$C$1001,,0)=0,"",_xlfn.XLOOKUP(C706,customers!A705:$A$1001,customers!C705:$C$1001,,0))</f>
        <v/>
      </c>
      <c r="H706" s="2" t="str" cm="1">
        <f t="array" ref="H706">_xlfn.IFNA(_xlfn.XLOOKUP(C706,customers!A705:$A$1001,customers!G705:$G$1001,,0),"United Kingdom")</f>
        <v>United States</v>
      </c>
      <c r="I706" t="str">
        <f>INDEX(products!$A$1:$G$49,MATCH($D706,products!$A$1:$A$49,0),MATCH(orders!I$1,products!$A$1:$G$1,0))</f>
        <v>Exc</v>
      </c>
      <c r="J706" t="str">
        <f>INDEX(products!$A$1:$G$49,MATCH($D706,products!$A$1:$A$49,0),MATCH(orders!J$1,products!$A$1:$G$1,0))</f>
        <v>D</v>
      </c>
      <c r="K706" s="5">
        <f>INDEX(products!$A$1:$G$49,MATCH($D706,products!$A$1:$A$49,0),MATCH(orders!K$1,products!$A$1:$G$1,0))</f>
        <v>0.2</v>
      </c>
      <c r="L706" s="6">
        <f>INDEX(products!$A$1:$G$49,MATCH($D706,products!$A$1:$A$49,0),MATCH(orders!L$1,products!$A$1:$G$1,0))</f>
        <v>3.645</v>
      </c>
      <c r="M706" s="6">
        <f t="shared" ref="M706:M769" si="33">E706*L706</f>
        <v>21.87</v>
      </c>
      <c r="N706" t="str">
        <f t="shared" ref="N706:N769" si="34">IF(I706="Rob","Robusta",IF(I706="Exc","Excelsa",IF(I706="Ara","Arabica",IF(I706="Lib","Liberica"))))</f>
        <v>Excelsa</v>
      </c>
      <c r="O706" t="str">
        <f t="shared" ref="O706:O769" si="35">IF(J706="M","Medium",IF(J706="L","Light",IF(J706="D","Dark")))</f>
        <v>Dark</v>
      </c>
      <c r="P706" t="str">
        <f>_xlfn.XLOOKUP(OrdersTable[[#This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cm="1">
        <f t="array" ref="G707">IF(_xlfn.XLOOKUP(C707,customers!A706:$A$1001,customers!C706:$C$1001,,0)=0,"",_xlfn.XLOOKUP(C707,customers!A706:$A$1001,customers!C706:$C$1001,,0))</f>
        <v>sgehringjl@gnu.org</v>
      </c>
      <c r="H707" s="2" t="str" cm="1">
        <f t="array" ref="H707">_xlfn.IFNA(_xlfn.XLOOKUP(C707,customers!A706:$A$1001,customers!G706:$G$1001,,0),"United Kingdom")</f>
        <v>United States</v>
      </c>
      <c r="I707" t="str">
        <f>INDEX(products!$A$1:$G$49,MATCH($D707,products!$A$1:$A$49,0),MATCH(orders!I$1,products!$A$1:$G$1,0))</f>
        <v>Exc</v>
      </c>
      <c r="J707" t="str">
        <f>INDEX(products!$A$1:$G$49,MATCH($D707,products!$A$1:$A$49,0),MATCH(orders!J$1,products!$A$1:$G$1,0))</f>
        <v>L</v>
      </c>
      <c r="K707" s="5">
        <f>INDEX(products!$A$1:$G$49,MATCH($D707,products!$A$1:$A$49,0),MATCH(orders!K$1,products!$A$1:$G$1,0))</f>
        <v>0.5</v>
      </c>
      <c r="L707" s="6">
        <f>INDEX(products!$A$1:$G$49,MATCH($D707,products!$A$1:$A$49,0),MATCH(orders!L$1,products!$A$1:$G$1,0))</f>
        <v>8.91</v>
      </c>
      <c r="M707" s="6">
        <f t="shared" si="33"/>
        <v>17.82</v>
      </c>
      <c r="N707" t="str">
        <f t="shared" si="34"/>
        <v>Excelsa</v>
      </c>
      <c r="O707" t="str">
        <f t="shared" si="35"/>
        <v>Light</v>
      </c>
      <c r="P707" t="str">
        <f>_xlfn.XLOOKUP(OrdersTable[[#This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cm="1">
        <f t="array" ref="H708">_xlfn.IFNA(_xlfn.XLOOKUP(C708,customers!A707:$A$1001,customers!G707:$G$1001,,0),"United Kingdom")</f>
        <v>United States</v>
      </c>
      <c r="I708" t="str">
        <f>INDEX(products!$A$1:$G$49,MATCH($D708,products!$A$1:$A$49,0),MATCH(orders!I$1,products!$A$1:$G$1,0))</f>
        <v>Exc</v>
      </c>
      <c r="J708" t="str">
        <f>INDEX(products!$A$1:$G$49,MATCH($D708,products!$A$1:$A$49,0),MATCH(orders!J$1,products!$A$1:$G$1,0))</f>
        <v>M</v>
      </c>
      <c r="K708" s="5">
        <f>INDEX(products!$A$1:$G$49,MATCH($D708,products!$A$1:$A$49,0),MATCH(orders!K$1,products!$A$1:$G$1,0))</f>
        <v>0.2</v>
      </c>
      <c r="L708" s="6">
        <f>INDEX(products!$A$1:$G$49,MATCH($D708,products!$A$1:$A$49,0),MATCH(orders!L$1,products!$A$1:$G$1,0))</f>
        <v>4.125</v>
      </c>
      <c r="M708" s="6">
        <f t="shared" si="33"/>
        <v>12.375</v>
      </c>
      <c r="N708" t="str">
        <f t="shared" si="34"/>
        <v>Excelsa</v>
      </c>
      <c r="O708" t="str">
        <f t="shared" si="35"/>
        <v>Medium</v>
      </c>
      <c r="P708" t="str">
        <f>_xlfn.XLOOKUP(OrdersTable[[#This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cm="1">
        <f t="array" ref="G709">IF(_xlfn.XLOOKUP(C709,customers!A708:$A$1001,customers!C708:$C$1001,,0)=0,"",_xlfn.XLOOKUP(C709,customers!A708:$A$1001,customers!C708:$C$1001,,0))</f>
        <v/>
      </c>
      <c r="H709" s="2" t="str" cm="1">
        <f t="array" ref="H709">_xlfn.IFNA(_xlfn.XLOOKUP(C709,customers!A708:$A$1001,customers!G708:$G$1001,,0),"United Kingdom")</f>
        <v>Ireland</v>
      </c>
      <c r="I709" t="str">
        <f>INDEX(products!$A$1:$G$49,MATCH($D709,products!$A$1:$A$49,0),MATCH(orders!I$1,products!$A$1:$G$1,0))</f>
        <v>Lib</v>
      </c>
      <c r="J709" t="str">
        <f>INDEX(products!$A$1:$G$49,MATCH($D709,products!$A$1:$A$49,0),MATCH(orders!J$1,products!$A$1:$G$1,0))</f>
        <v>D</v>
      </c>
      <c r="K709" s="5">
        <f>INDEX(products!$A$1:$G$49,MATCH($D709,products!$A$1:$A$49,0),MATCH(orders!K$1,products!$A$1:$G$1,0))</f>
        <v>1</v>
      </c>
      <c r="L709" s="6">
        <f>INDEX(products!$A$1:$G$49,MATCH($D709,products!$A$1:$A$49,0),MATCH(orders!L$1,products!$A$1:$G$1,0))</f>
        <v>12.95</v>
      </c>
      <c r="M709" s="6">
        <f t="shared" si="33"/>
        <v>25.9</v>
      </c>
      <c r="N709" t="str">
        <f t="shared" si="34"/>
        <v>Liberica</v>
      </c>
      <c r="O709" t="str">
        <f t="shared" si="35"/>
        <v>Dark</v>
      </c>
      <c r="P709" t="str">
        <f>_xlfn.XLOOKUP(OrdersTable[[#This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cm="1">
        <f t="array" ref="G710">IF(_xlfn.XLOOKUP(C710,customers!A709:$A$1001,customers!C709:$C$1001,,0)=0,"",_xlfn.XLOOKUP(C710,customers!A709:$A$1001,customers!C709:$C$1001,,0))</f>
        <v>sdejo@newsvine.com</v>
      </c>
      <c r="H710" s="2" t="str" cm="1">
        <f t="array" ref="H710">_xlfn.IFNA(_xlfn.XLOOKUP(C710,customers!A709:$A$1001,customers!G709:$G$1001,,0),"United Kingdom")</f>
        <v>United States</v>
      </c>
      <c r="I710" t="str">
        <f>INDEX(products!$A$1:$G$49,MATCH($D710,products!$A$1:$A$49,0),MATCH(orders!I$1,products!$A$1:$G$1,0))</f>
        <v>Ara</v>
      </c>
      <c r="J710" t="str">
        <f>INDEX(products!$A$1:$G$49,MATCH($D710,products!$A$1:$A$49,0),MATCH(orders!J$1,products!$A$1:$G$1,0))</f>
        <v>M</v>
      </c>
      <c r="K710" s="5">
        <f>INDEX(products!$A$1:$G$49,MATCH($D710,products!$A$1:$A$49,0),MATCH(orders!K$1,products!$A$1:$G$1,0))</f>
        <v>0.5</v>
      </c>
      <c r="L710" s="6">
        <f>INDEX(products!$A$1:$G$49,MATCH($D710,products!$A$1:$A$49,0),MATCH(orders!L$1,products!$A$1:$G$1,0))</f>
        <v>6.75</v>
      </c>
      <c r="M710" s="6">
        <f t="shared" si="33"/>
        <v>13.5</v>
      </c>
      <c r="N710" t="str">
        <f t="shared" si="34"/>
        <v>Arabica</v>
      </c>
      <c r="O710" t="str">
        <f t="shared" si="35"/>
        <v>Medium</v>
      </c>
      <c r="P710" t="str">
        <f>_xlfn.XLOOKUP(OrdersTable[[#This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cm="1">
        <f t="array" ref="G711">IF(_xlfn.XLOOKUP(C711,customers!A710:$A$1001,customers!C710:$C$1001,,0)=0,"",_xlfn.XLOOKUP(C711,customers!A710:$A$1001,customers!C710:$C$1001,,0))</f>
        <v/>
      </c>
      <c r="H711" s="2" t="str" cm="1">
        <f t="array" ref="H711">_xlfn.IFNA(_xlfn.XLOOKUP(C711,customers!A710:$A$1001,customers!G710:$G$1001,,0),"United Kingdom")</f>
        <v>United States</v>
      </c>
      <c r="I711" t="str">
        <f>INDEX(products!$A$1:$G$49,MATCH($D711,products!$A$1:$A$49,0),MATCH(orders!I$1,products!$A$1:$G$1,0))</f>
        <v>Exc</v>
      </c>
      <c r="J711" t="str">
        <f>INDEX(products!$A$1:$G$49,MATCH($D711,products!$A$1:$A$49,0),MATCH(orders!J$1,products!$A$1:$G$1,0))</f>
        <v>L</v>
      </c>
      <c r="K711" s="5">
        <f>INDEX(products!$A$1:$G$49,MATCH($D711,products!$A$1:$A$49,0),MATCH(orders!K$1,products!$A$1:$G$1,0))</f>
        <v>0.5</v>
      </c>
      <c r="L711" s="6">
        <f>INDEX(products!$A$1:$G$49,MATCH($D711,products!$A$1:$A$49,0),MATCH(orders!L$1,products!$A$1:$G$1,0))</f>
        <v>8.91</v>
      </c>
      <c r="M711" s="6">
        <f t="shared" si="33"/>
        <v>17.82</v>
      </c>
      <c r="N711" t="str">
        <f t="shared" si="34"/>
        <v>Excelsa</v>
      </c>
      <c r="O711" t="str">
        <f t="shared" si="35"/>
        <v>Light</v>
      </c>
      <c r="P711" t="str">
        <f>_xlfn.XLOOKUP(OrdersTable[[#This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cm="1">
        <f t="array" ref="G712">IF(_xlfn.XLOOKUP(C712,customers!A711:$A$1001,customers!C711:$C$1001,,0)=0,"",_xlfn.XLOOKUP(C712,customers!A711:$A$1001,customers!C711:$C$1001,,0))</f>
        <v>scountjq@nba.com</v>
      </c>
      <c r="H712" s="2" t="str" cm="1">
        <f t="array" ref="H712">_xlfn.IFNA(_xlfn.XLOOKUP(C712,customers!A711:$A$1001,customers!G711:$G$1001,,0),"United Kingdom")</f>
        <v>United States</v>
      </c>
      <c r="I712" t="str">
        <f>INDEX(products!$A$1:$G$49,MATCH($D712,products!$A$1:$A$49,0),MATCH(orders!I$1,products!$A$1:$G$1,0))</f>
        <v>Exc</v>
      </c>
      <c r="J712" t="str">
        <f>INDEX(products!$A$1:$G$49,MATCH($D712,products!$A$1:$A$49,0),MATCH(orders!J$1,products!$A$1:$G$1,0))</f>
        <v>M</v>
      </c>
      <c r="K712" s="5">
        <f>INDEX(products!$A$1:$G$49,MATCH($D712,products!$A$1:$A$49,0),MATCH(orders!K$1,products!$A$1:$G$1,0))</f>
        <v>0.5</v>
      </c>
      <c r="L712" s="6">
        <f>INDEX(products!$A$1:$G$49,MATCH($D712,products!$A$1:$A$49,0),MATCH(orders!L$1,products!$A$1:$G$1,0))</f>
        <v>8.25</v>
      </c>
      <c r="M712" s="6">
        <f t="shared" si="33"/>
        <v>24.75</v>
      </c>
      <c r="N712" t="str">
        <f t="shared" si="34"/>
        <v>Excelsa</v>
      </c>
      <c r="O712" t="str">
        <f t="shared" si="35"/>
        <v>Medium</v>
      </c>
      <c r="P712" t="str">
        <f>_xlfn.XLOOKUP(OrdersTable[[#This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cm="1">
        <f t="array" ref="H713">_xlfn.IFNA(_xlfn.XLOOKUP(C713,customers!A712:$A$1001,customers!G712:$G$1001,,0),"United Kingdom")</f>
        <v>United States</v>
      </c>
      <c r="I713" t="str">
        <f>INDEX(products!$A$1:$G$49,MATCH($D713,products!$A$1:$A$49,0),MATCH(orders!I$1,products!$A$1:$G$1,0))</f>
        <v>Rob</v>
      </c>
      <c r="J713" t="str">
        <f>INDEX(products!$A$1:$G$49,MATCH($D713,products!$A$1:$A$49,0),MATCH(orders!J$1,products!$A$1:$G$1,0))</f>
        <v>M</v>
      </c>
      <c r="K713" s="5">
        <f>INDEX(products!$A$1:$G$49,MATCH($D713,products!$A$1:$A$49,0),MATCH(orders!K$1,products!$A$1:$G$1,0))</f>
        <v>0.2</v>
      </c>
      <c r="L713" s="6">
        <f>INDEX(products!$A$1:$G$49,MATCH($D713,products!$A$1:$A$49,0),MATCH(orders!L$1,products!$A$1:$G$1,0))</f>
        <v>2.9849999999999999</v>
      </c>
      <c r="M713" s="6">
        <f t="shared" si="33"/>
        <v>17.91</v>
      </c>
      <c r="N713" t="str">
        <f t="shared" si="34"/>
        <v>Robusta</v>
      </c>
      <c r="O713" t="str">
        <f t="shared" si="35"/>
        <v>Medium</v>
      </c>
      <c r="P713" t="str">
        <f>_xlfn.XLOOKUP(OrdersTable[[#This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cm="1">
        <f t="array" ref="G714">IF(_xlfn.XLOOKUP(C714,customers!A713:$A$1001,customers!C713:$C$1001,,0)=0,"",_xlfn.XLOOKUP(C714,customers!A713:$A$1001,customers!C713:$C$1001,,0))</f>
        <v/>
      </c>
      <c r="H714" s="2" t="str" cm="1">
        <f t="array" ref="H714">_xlfn.IFNA(_xlfn.XLOOKUP(C714,customers!A713:$A$1001,customers!G713:$G$1001,,0),"United Kingdom")</f>
        <v>United Kingdom</v>
      </c>
      <c r="I714" t="str">
        <f>INDEX(products!$A$1:$G$49,MATCH($D714,products!$A$1:$A$49,0),MATCH(orders!I$1,products!$A$1:$G$1,0))</f>
        <v>Exc</v>
      </c>
      <c r="J714" t="str">
        <f>INDEX(products!$A$1:$G$49,MATCH($D714,products!$A$1:$A$49,0),MATCH(orders!J$1,products!$A$1:$G$1,0))</f>
        <v>M</v>
      </c>
      <c r="K714" s="5">
        <f>INDEX(products!$A$1:$G$49,MATCH($D714,products!$A$1:$A$49,0),MATCH(orders!K$1,products!$A$1:$G$1,0))</f>
        <v>0.5</v>
      </c>
      <c r="L714" s="6">
        <f>INDEX(products!$A$1:$G$49,MATCH($D714,products!$A$1:$A$49,0),MATCH(orders!L$1,products!$A$1:$G$1,0))</f>
        <v>8.25</v>
      </c>
      <c r="M714" s="6">
        <f t="shared" si="33"/>
        <v>16.5</v>
      </c>
      <c r="N714" t="str">
        <f t="shared" si="34"/>
        <v>Excelsa</v>
      </c>
      <c r="O714" t="str">
        <f t="shared" si="35"/>
        <v>Medium</v>
      </c>
      <c r="P714" t="str">
        <f>_xlfn.XLOOKUP(OrdersTable[[#This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cm="1">
        <f t="array" ref="H715">_xlfn.IFNA(_xlfn.XLOOKUP(C715,customers!A714:$A$1001,customers!G714:$G$1001,,0),"United Kingdom")</f>
        <v>United States</v>
      </c>
      <c r="I715" t="str">
        <f>INDEX(products!$A$1:$G$49,MATCH($D715,products!$A$1:$A$49,0),MATCH(orders!I$1,products!$A$1:$G$1,0))</f>
        <v>Rob</v>
      </c>
      <c r="J715" t="str">
        <f>INDEX(products!$A$1:$G$49,MATCH($D715,products!$A$1:$A$49,0),MATCH(orders!J$1,products!$A$1:$G$1,0))</f>
        <v>M</v>
      </c>
      <c r="K715" s="5">
        <f>INDEX(products!$A$1:$G$49,MATCH($D715,products!$A$1:$A$49,0),MATCH(orders!K$1,products!$A$1:$G$1,0))</f>
        <v>0.2</v>
      </c>
      <c r="L715" s="6">
        <f>INDEX(products!$A$1:$G$49,MATCH($D715,products!$A$1:$A$49,0),MATCH(orders!L$1,products!$A$1:$G$1,0))</f>
        <v>2.9849999999999999</v>
      </c>
      <c r="M715" s="6">
        <f t="shared" si="33"/>
        <v>2.9849999999999999</v>
      </c>
      <c r="N715" t="str">
        <f t="shared" si="34"/>
        <v>Robusta</v>
      </c>
      <c r="O715" t="str">
        <f t="shared" si="35"/>
        <v>Medium</v>
      </c>
      <c r="P715" t="str">
        <f>_xlfn.XLOOKUP(OrdersTable[[#This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cm="1">
        <f t="array" ref="G716">IF(_xlfn.XLOOKUP(C716,customers!A715:$A$1001,customers!C715:$C$1001,,0)=0,"",_xlfn.XLOOKUP(C716,customers!A715:$A$1001,customers!C715:$C$1001,,0))</f>
        <v>aplluju@dagondesign.com</v>
      </c>
      <c r="H716" s="2" t="str" cm="1">
        <f t="array" ref="H716">_xlfn.IFNA(_xlfn.XLOOKUP(C716,customers!A715:$A$1001,customers!G715:$G$1001,,0),"United Kingdom")</f>
        <v>Ireland</v>
      </c>
      <c r="I716" t="str">
        <f>INDEX(products!$A$1:$G$49,MATCH($D716,products!$A$1:$A$49,0),MATCH(orders!I$1,products!$A$1:$G$1,0))</f>
        <v>Exc</v>
      </c>
      <c r="J716" t="str">
        <f>INDEX(products!$A$1:$G$49,MATCH($D716,products!$A$1:$A$49,0),MATCH(orders!J$1,products!$A$1:$G$1,0))</f>
        <v>D</v>
      </c>
      <c r="K716" s="5">
        <f>INDEX(products!$A$1:$G$49,MATCH($D716,products!$A$1:$A$49,0),MATCH(orders!K$1,products!$A$1:$G$1,0))</f>
        <v>0.2</v>
      </c>
      <c r="L716" s="6">
        <f>INDEX(products!$A$1:$G$49,MATCH($D716,products!$A$1:$A$49,0),MATCH(orders!L$1,products!$A$1:$G$1,0))</f>
        <v>3.645</v>
      </c>
      <c r="M716" s="6">
        <f t="shared" si="33"/>
        <v>14.58</v>
      </c>
      <c r="N716" t="str">
        <f t="shared" si="34"/>
        <v>Excelsa</v>
      </c>
      <c r="O716" t="str">
        <f t="shared" si="35"/>
        <v>Dark</v>
      </c>
      <c r="P716" t="str">
        <f>_xlfn.XLOOKUP(OrdersTable[[#This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cm="1">
        <f t="array" ref="H717">_xlfn.IFNA(_xlfn.XLOOKUP(C717,customers!A716:$A$1001,customers!G716:$G$1001,,0),"United Kingdom")</f>
        <v>United States</v>
      </c>
      <c r="I717" t="str">
        <f>INDEX(products!$A$1:$G$49,MATCH($D717,products!$A$1:$A$49,0),MATCH(orders!I$1,products!$A$1:$G$1,0))</f>
        <v>Exc</v>
      </c>
      <c r="J717" t="str">
        <f>INDEX(products!$A$1:$G$49,MATCH($D717,products!$A$1:$A$49,0),MATCH(orders!J$1,products!$A$1:$G$1,0))</f>
        <v>L</v>
      </c>
      <c r="K717" s="5">
        <f>INDEX(products!$A$1:$G$49,MATCH($D717,products!$A$1:$A$49,0),MATCH(orders!K$1,products!$A$1:$G$1,0))</f>
        <v>1</v>
      </c>
      <c r="L717" s="6">
        <f>INDEX(products!$A$1:$G$49,MATCH($D717,products!$A$1:$A$49,0),MATCH(orders!L$1,products!$A$1:$G$1,0))</f>
        <v>14.85</v>
      </c>
      <c r="M717" s="6">
        <f t="shared" si="33"/>
        <v>89.1</v>
      </c>
      <c r="N717" t="str">
        <f t="shared" si="34"/>
        <v>Excelsa</v>
      </c>
      <c r="O717" t="str">
        <f t="shared" si="35"/>
        <v>Light</v>
      </c>
      <c r="P717" t="str">
        <f>_xlfn.XLOOKUP(OrdersTable[[#This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e" cm="1">
        <f t="array" ref="G718">IF(_xlfn.XLOOKUP(C718,customers!A717:$A$1001,customers!C717:$C$1001,,0)=0,"",_xlfn.XLOOKUP(C718,customers!A717:$A$1001,customers!C717:$C$1001,,0))</f>
        <v>#N/A</v>
      </c>
      <c r="H718" s="2" t="str" cm="1">
        <f t="array" ref="H718">_xlfn.IFNA(_xlfn.XLOOKUP(C718,customers!A717:$A$1001,customers!G717:$G$1001,,0),"United Kingdom")</f>
        <v>United Kingdom</v>
      </c>
      <c r="I718" t="str">
        <f>INDEX(products!$A$1:$G$49,MATCH($D718,products!$A$1:$A$49,0),MATCH(orders!I$1,products!$A$1:$G$1,0))</f>
        <v>Rob</v>
      </c>
      <c r="J718" t="str">
        <f>INDEX(products!$A$1:$G$49,MATCH($D718,products!$A$1:$A$49,0),MATCH(orders!J$1,products!$A$1:$G$1,0))</f>
        <v>L</v>
      </c>
      <c r="K718" s="5">
        <f>INDEX(products!$A$1:$G$49,MATCH($D718,products!$A$1:$A$49,0),MATCH(orders!K$1,products!$A$1:$G$1,0))</f>
        <v>1</v>
      </c>
      <c r="L718" s="6">
        <f>INDEX(products!$A$1:$G$49,MATCH($D718,products!$A$1:$A$49,0),MATCH(orders!L$1,products!$A$1:$G$1,0))</f>
        <v>11.95</v>
      </c>
      <c r="M718" s="6">
        <f t="shared" si="33"/>
        <v>35.849999999999994</v>
      </c>
      <c r="N718" t="str">
        <f t="shared" si="34"/>
        <v>Robusta</v>
      </c>
      <c r="O718" t="str">
        <f t="shared" si="35"/>
        <v>Light</v>
      </c>
      <c r="P718" t="str">
        <f>_xlfn.XLOOKUP(OrdersTable[[#This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cm="1">
        <f t="array" ref="H719">_xlfn.IFNA(_xlfn.XLOOKUP(C719,customers!A718:$A$1001,customers!G718:$G$1001,,0),"United Kingdom")</f>
        <v>United States</v>
      </c>
      <c r="I719" t="str">
        <f>INDEX(products!$A$1:$G$49,MATCH($D719,products!$A$1:$A$49,0),MATCH(orders!I$1,products!$A$1:$G$1,0))</f>
        <v>Ara</v>
      </c>
      <c r="J719" t="str">
        <f>INDEX(products!$A$1:$G$49,MATCH($D719,products!$A$1:$A$49,0),MATCH(orders!J$1,products!$A$1:$G$1,0))</f>
        <v>D</v>
      </c>
      <c r="K719" s="5">
        <f>INDEX(products!$A$1:$G$49,MATCH($D719,products!$A$1:$A$49,0),MATCH(orders!K$1,products!$A$1:$G$1,0))</f>
        <v>2.5</v>
      </c>
      <c r="L719" s="6">
        <f>INDEX(products!$A$1:$G$49,MATCH($D719,products!$A$1:$A$49,0),MATCH(orders!L$1,products!$A$1:$G$1,0))</f>
        <v>22.884999999999998</v>
      </c>
      <c r="M719" s="6">
        <f t="shared" si="33"/>
        <v>68.655000000000001</v>
      </c>
      <c r="N719" t="str">
        <f t="shared" si="34"/>
        <v>Arabica</v>
      </c>
      <c r="O719" t="str">
        <f t="shared" si="35"/>
        <v>Dark</v>
      </c>
      <c r="P719" t="str">
        <f>_xlfn.XLOOKUP(OrdersTable[[#This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cm="1">
        <f t="array" ref="H720">_xlfn.IFNA(_xlfn.XLOOKUP(C720,customers!A719:$A$1001,customers!G719:$G$1001,,0),"United Kingdom")</f>
        <v>United States</v>
      </c>
      <c r="I720" t="str">
        <f>INDEX(products!$A$1:$G$49,MATCH($D720,products!$A$1:$A$49,0),MATCH(orders!I$1,products!$A$1:$G$1,0))</f>
        <v>Lib</v>
      </c>
      <c r="J720" t="str">
        <f>INDEX(products!$A$1:$G$49,MATCH($D720,products!$A$1:$A$49,0),MATCH(orders!J$1,products!$A$1:$G$1,0))</f>
        <v>D</v>
      </c>
      <c r="K720" s="5">
        <f>INDEX(products!$A$1:$G$49,MATCH($D720,products!$A$1:$A$49,0),MATCH(orders!K$1,products!$A$1:$G$1,0))</f>
        <v>1</v>
      </c>
      <c r="L720" s="6">
        <f>INDEX(products!$A$1:$G$49,MATCH($D720,products!$A$1:$A$49,0),MATCH(orders!L$1,products!$A$1:$G$1,0))</f>
        <v>12.95</v>
      </c>
      <c r="M720" s="6">
        <f t="shared" si="33"/>
        <v>38.849999999999994</v>
      </c>
      <c r="N720" t="str">
        <f t="shared" si="34"/>
        <v>Liberica</v>
      </c>
      <c r="O720" t="str">
        <f t="shared" si="35"/>
        <v>Dark</v>
      </c>
      <c r="P720" t="str">
        <f>_xlfn.XLOOKUP(OrdersTable[[#This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cm="1">
        <f t="array" ref="H721">_xlfn.IFNA(_xlfn.XLOOKUP(C721,customers!A720:$A$1001,customers!G720:$G$1001,,0),"United Kingdom")</f>
        <v>United States</v>
      </c>
      <c r="I721" t="str">
        <f>INDEX(products!$A$1:$G$49,MATCH($D721,products!$A$1:$A$49,0),MATCH(orders!I$1,products!$A$1:$G$1,0))</f>
        <v>Lib</v>
      </c>
      <c r="J721" t="str">
        <f>INDEX(products!$A$1:$G$49,MATCH($D721,products!$A$1:$A$49,0),MATCH(orders!J$1,products!$A$1:$G$1,0))</f>
        <v>L</v>
      </c>
      <c r="K721" s="5">
        <f>INDEX(products!$A$1:$G$49,MATCH($D721,products!$A$1:$A$49,0),MATCH(orders!K$1,products!$A$1:$G$1,0))</f>
        <v>1</v>
      </c>
      <c r="L721" s="6">
        <f>INDEX(products!$A$1:$G$49,MATCH($D721,products!$A$1:$A$49,0),MATCH(orders!L$1,products!$A$1:$G$1,0))</f>
        <v>15.85</v>
      </c>
      <c r="M721" s="6">
        <f t="shared" si="33"/>
        <v>79.25</v>
      </c>
      <c r="N721" t="str">
        <f t="shared" si="34"/>
        <v>Liberica</v>
      </c>
      <c r="O721" t="str">
        <f t="shared" si="35"/>
        <v>Light</v>
      </c>
      <c r="P721" t="str">
        <f>_xlfn.XLOOKUP(OrdersTable[[#This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cm="1">
        <f t="array" ref="H722">_xlfn.IFNA(_xlfn.XLOOKUP(C722,customers!A721:$A$1001,customers!G721:$G$1001,,0),"United Kingdom")</f>
        <v>United States</v>
      </c>
      <c r="I722" t="str">
        <f>INDEX(products!$A$1:$G$49,MATCH($D722,products!$A$1:$A$49,0),MATCH(orders!I$1,products!$A$1:$G$1,0))</f>
        <v>Exc</v>
      </c>
      <c r="J722" t="str">
        <f>INDEX(products!$A$1:$G$49,MATCH($D722,products!$A$1:$A$49,0),MATCH(orders!J$1,products!$A$1:$G$1,0))</f>
        <v>D</v>
      </c>
      <c r="K722" s="5">
        <f>INDEX(products!$A$1:$G$49,MATCH($D722,products!$A$1:$A$49,0),MATCH(orders!K$1,products!$A$1:$G$1,0))</f>
        <v>0.5</v>
      </c>
      <c r="L722" s="6">
        <f>INDEX(products!$A$1:$G$49,MATCH($D722,products!$A$1:$A$49,0),MATCH(orders!L$1,products!$A$1:$G$1,0))</f>
        <v>7.29</v>
      </c>
      <c r="M722" s="6">
        <f t="shared" si="33"/>
        <v>36.450000000000003</v>
      </c>
      <c r="N722" t="str">
        <f t="shared" si="34"/>
        <v>Excelsa</v>
      </c>
      <c r="O722" t="str">
        <f t="shared" si="35"/>
        <v>Dark</v>
      </c>
      <c r="P722" t="str">
        <f>_xlfn.XLOOKUP(OrdersTable[[#This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cm="1">
        <f t="array" ref="G723">IF(_xlfn.XLOOKUP(C723,customers!A722:$A$1001,customers!C722:$C$1001,,0)=0,"",_xlfn.XLOOKUP(C723,customers!A722:$A$1001,customers!C722:$C$1001,,0))</f>
        <v>nleakek1@cmu.edu</v>
      </c>
      <c r="H723" s="2" t="str" cm="1">
        <f t="array" ref="H723">_xlfn.IFNA(_xlfn.XLOOKUP(C723,customers!A722:$A$1001,customers!G722:$G$1001,,0),"United Kingdom")</f>
        <v>United States</v>
      </c>
      <c r="I723" t="str">
        <f>INDEX(products!$A$1:$G$49,MATCH($D723,products!$A$1:$A$49,0),MATCH(orders!I$1,products!$A$1:$G$1,0))</f>
        <v>Rob</v>
      </c>
      <c r="J723" t="str">
        <f>INDEX(products!$A$1:$G$49,MATCH($D723,products!$A$1:$A$49,0),MATCH(orders!J$1,products!$A$1:$G$1,0))</f>
        <v>M</v>
      </c>
      <c r="K723" s="5">
        <f>INDEX(products!$A$1:$G$49,MATCH($D723,products!$A$1:$A$49,0),MATCH(orders!K$1,products!$A$1:$G$1,0))</f>
        <v>0.2</v>
      </c>
      <c r="L723" s="6">
        <f>INDEX(products!$A$1:$G$49,MATCH($D723,products!$A$1:$A$49,0),MATCH(orders!L$1,products!$A$1:$G$1,0))</f>
        <v>2.9849999999999999</v>
      </c>
      <c r="M723" s="6">
        <f t="shared" si="33"/>
        <v>8.9550000000000001</v>
      </c>
      <c r="N723" t="str">
        <f t="shared" si="34"/>
        <v>Robusta</v>
      </c>
      <c r="O723" t="str">
        <f t="shared" si="35"/>
        <v>Medium</v>
      </c>
      <c r="P723" t="str">
        <f>_xlfn.XLOOKUP(OrdersTable[[#This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cm="1">
        <f t="array" ref="G724">IF(_xlfn.XLOOKUP(C724,customers!A723:$A$1001,customers!C723:$C$1001,,0)=0,"",_xlfn.XLOOKUP(C724,customers!A723:$A$1001,customers!C723:$C$1001,,0))</f>
        <v/>
      </c>
      <c r="H724" s="2" t="str" cm="1">
        <f t="array" ref="H724">_xlfn.IFNA(_xlfn.XLOOKUP(C724,customers!A723:$A$1001,customers!G723:$G$1001,,0),"United Kingdom")</f>
        <v>United States</v>
      </c>
      <c r="I724" t="str">
        <f>INDEX(products!$A$1:$G$49,MATCH($D724,products!$A$1:$A$49,0),MATCH(orders!I$1,products!$A$1:$G$1,0))</f>
        <v>Exc</v>
      </c>
      <c r="J724" t="str">
        <f>INDEX(products!$A$1:$G$49,MATCH($D724,products!$A$1:$A$49,0),MATCH(orders!J$1,products!$A$1:$G$1,0))</f>
        <v>D</v>
      </c>
      <c r="K724" s="5">
        <f>INDEX(products!$A$1:$G$49,MATCH($D724,products!$A$1:$A$49,0),MATCH(orders!K$1,products!$A$1:$G$1,0))</f>
        <v>1</v>
      </c>
      <c r="L724" s="6">
        <f>INDEX(products!$A$1:$G$49,MATCH($D724,products!$A$1:$A$49,0),MATCH(orders!L$1,products!$A$1:$G$1,0))</f>
        <v>12.15</v>
      </c>
      <c r="M724" s="6">
        <f t="shared" si="33"/>
        <v>24.3</v>
      </c>
      <c r="N724" t="str">
        <f t="shared" si="34"/>
        <v>Excelsa</v>
      </c>
      <c r="O724" t="str">
        <f t="shared" si="35"/>
        <v>Dark</v>
      </c>
      <c r="P724" t="str">
        <f>_xlfn.XLOOKUP(OrdersTable[[#This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cm="1">
        <f t="array" ref="H725">_xlfn.IFNA(_xlfn.XLOOKUP(C725,customers!A724:$A$1001,customers!G724:$G$1001,,0),"United Kingdom")</f>
        <v>United States</v>
      </c>
      <c r="I725" t="str">
        <f>INDEX(products!$A$1:$G$49,MATCH($D725,products!$A$1:$A$49,0),MATCH(orders!I$1,products!$A$1:$G$1,0))</f>
        <v>Exc</v>
      </c>
      <c r="J725" t="str">
        <f>INDEX(products!$A$1:$G$49,MATCH($D725,products!$A$1:$A$49,0),MATCH(orders!J$1,products!$A$1:$G$1,0))</f>
        <v>M</v>
      </c>
      <c r="K725" s="5">
        <f>INDEX(products!$A$1:$G$49,MATCH($D725,products!$A$1:$A$49,0),MATCH(orders!K$1,products!$A$1:$G$1,0))</f>
        <v>2.5</v>
      </c>
      <c r="L725" s="6">
        <f>INDEX(products!$A$1:$G$49,MATCH($D725,products!$A$1:$A$49,0),MATCH(orders!L$1,products!$A$1:$G$1,0))</f>
        <v>31.624999999999996</v>
      </c>
      <c r="M725" s="6">
        <f t="shared" si="33"/>
        <v>63.249999999999993</v>
      </c>
      <c r="N725" t="str">
        <f t="shared" si="34"/>
        <v>Excelsa</v>
      </c>
      <c r="O725" t="str">
        <f t="shared" si="35"/>
        <v>Medium</v>
      </c>
      <c r="P725" t="str">
        <f>_xlfn.XLOOKUP(OrdersTable[[#This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cm="1">
        <f t="array" ref="G726">IF(_xlfn.XLOOKUP(C726,customers!A725:$A$1001,customers!C725:$C$1001,,0)=0,"",_xlfn.XLOOKUP(C726,customers!A725:$A$1001,customers!C725:$C$1001,,0))</f>
        <v/>
      </c>
      <c r="H726" s="2" t="str" cm="1">
        <f t="array" ref="H726">_xlfn.IFNA(_xlfn.XLOOKUP(C726,customers!A725:$A$1001,customers!G725:$G$1001,,0),"United Kingdom")</f>
        <v>United States</v>
      </c>
      <c r="I726" t="str">
        <f>INDEX(products!$A$1:$G$49,MATCH($D726,products!$A$1:$A$49,0),MATCH(orders!I$1,products!$A$1:$G$1,0))</f>
        <v>Ara</v>
      </c>
      <c r="J726" t="str">
        <f>INDEX(products!$A$1:$G$49,MATCH($D726,products!$A$1:$A$49,0),MATCH(orders!J$1,products!$A$1:$G$1,0))</f>
        <v>M</v>
      </c>
      <c r="K726" s="5">
        <f>INDEX(products!$A$1:$G$49,MATCH($D726,products!$A$1:$A$49,0),MATCH(orders!K$1,products!$A$1:$G$1,0))</f>
        <v>0.2</v>
      </c>
      <c r="L726" s="6">
        <f>INDEX(products!$A$1:$G$49,MATCH($D726,products!$A$1:$A$49,0),MATCH(orders!L$1,products!$A$1:$G$1,0))</f>
        <v>3.375</v>
      </c>
      <c r="M726" s="6">
        <f t="shared" si="33"/>
        <v>6.75</v>
      </c>
      <c r="N726" t="str">
        <f t="shared" si="34"/>
        <v>Arabica</v>
      </c>
      <c r="O726" t="str">
        <f t="shared" si="35"/>
        <v>Medium</v>
      </c>
      <c r="P726" t="str">
        <f>_xlfn.XLOOKUP(OrdersTable[[#This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cm="1">
        <f t="array" ref="H727">_xlfn.IFNA(_xlfn.XLOOKUP(C727,customers!A726:$A$1001,customers!G726:$G$1001,,0),"United Kingdom")</f>
        <v>United States</v>
      </c>
      <c r="I727" t="str">
        <f>INDEX(products!$A$1:$G$49,MATCH($D727,products!$A$1:$A$49,0),MATCH(orders!I$1,products!$A$1:$G$1,0))</f>
        <v>Ara</v>
      </c>
      <c r="J727" t="str">
        <f>INDEX(products!$A$1:$G$49,MATCH($D727,products!$A$1:$A$49,0),MATCH(orders!J$1,products!$A$1:$G$1,0))</f>
        <v>L</v>
      </c>
      <c r="K727" s="5">
        <f>INDEX(products!$A$1:$G$49,MATCH($D727,products!$A$1:$A$49,0),MATCH(orders!K$1,products!$A$1:$G$1,0))</f>
        <v>0.2</v>
      </c>
      <c r="L727" s="6">
        <f>INDEX(products!$A$1:$G$49,MATCH($D727,products!$A$1:$A$49,0),MATCH(orders!L$1,products!$A$1:$G$1,0))</f>
        <v>3.8849999999999998</v>
      </c>
      <c r="M727" s="6">
        <f t="shared" si="33"/>
        <v>23.31</v>
      </c>
      <c r="N727" t="str">
        <f t="shared" si="34"/>
        <v>Arabica</v>
      </c>
      <c r="O727" t="str">
        <f t="shared" si="35"/>
        <v>Light</v>
      </c>
      <c r="P727" t="str">
        <f>_xlfn.XLOOKUP(OrdersTable[[#This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cm="1">
        <f t="array" ref="G728">IF(_xlfn.XLOOKUP(C728,customers!A727:$A$1001,customers!C727:$C$1001,,0)=0,"",_xlfn.XLOOKUP(C728,customers!A727:$A$1001,customers!C727:$C$1001,,0))</f>
        <v/>
      </c>
      <c r="H728" s="2" t="str" cm="1">
        <f t="array" ref="H728">_xlfn.IFNA(_xlfn.XLOOKUP(C728,customers!A727:$A$1001,customers!G727:$G$1001,,0),"United Kingdom")</f>
        <v>United States</v>
      </c>
      <c r="I728" t="str">
        <f>INDEX(products!$A$1:$G$49,MATCH($D728,products!$A$1:$A$49,0),MATCH(orders!I$1,products!$A$1:$G$1,0))</f>
        <v>Lib</v>
      </c>
      <c r="J728" t="str">
        <f>INDEX(products!$A$1:$G$49,MATCH($D728,products!$A$1:$A$49,0),MATCH(orders!J$1,products!$A$1:$G$1,0))</f>
        <v>L</v>
      </c>
      <c r="K728" s="5">
        <f>INDEX(products!$A$1:$G$49,MATCH($D728,products!$A$1:$A$49,0),MATCH(orders!K$1,products!$A$1:$G$1,0))</f>
        <v>2.5</v>
      </c>
      <c r="L728" s="6">
        <f>INDEX(products!$A$1:$G$49,MATCH($D728,products!$A$1:$A$49,0),MATCH(orders!L$1,products!$A$1:$G$1,0))</f>
        <v>36.454999999999998</v>
      </c>
      <c r="M728" s="6">
        <f t="shared" si="33"/>
        <v>145.82</v>
      </c>
      <c r="N728" t="str">
        <f t="shared" si="34"/>
        <v>Liberica</v>
      </c>
      <c r="O728" t="str">
        <f t="shared" si="35"/>
        <v>Light</v>
      </c>
      <c r="P728" t="str">
        <f>_xlfn.XLOOKUP(OrdersTable[[#This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cm="1">
        <f t="array" ref="H729">_xlfn.IFNA(_xlfn.XLOOKUP(C729,customers!A728:$A$1001,customers!G728:$G$1001,,0),"United Kingdom")</f>
        <v>Ireland</v>
      </c>
      <c r="I729" t="str">
        <f>INDEX(products!$A$1:$G$49,MATCH($D729,products!$A$1:$A$49,0),MATCH(orders!I$1,products!$A$1:$G$1,0))</f>
        <v>Rob</v>
      </c>
      <c r="J729" t="str">
        <f>INDEX(products!$A$1:$G$49,MATCH($D729,products!$A$1:$A$49,0),MATCH(orders!J$1,products!$A$1:$G$1,0))</f>
        <v>M</v>
      </c>
      <c r="K729" s="5">
        <f>INDEX(products!$A$1:$G$49,MATCH($D729,products!$A$1:$A$49,0),MATCH(orders!K$1,products!$A$1:$G$1,0))</f>
        <v>0.5</v>
      </c>
      <c r="L729" s="6">
        <f>INDEX(products!$A$1:$G$49,MATCH($D729,products!$A$1:$A$49,0),MATCH(orders!L$1,products!$A$1:$G$1,0))</f>
        <v>5.97</v>
      </c>
      <c r="M729" s="6">
        <f t="shared" si="33"/>
        <v>29.849999999999998</v>
      </c>
      <c r="N729" t="str">
        <f t="shared" si="34"/>
        <v>Robusta</v>
      </c>
      <c r="O729" t="str">
        <f t="shared" si="35"/>
        <v>Medium</v>
      </c>
      <c r="P729" t="str">
        <f>_xlfn.XLOOKUP(OrdersTable[[#This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cm="1">
        <f t="array" ref="H730">_xlfn.IFNA(_xlfn.XLOOKUP(C730,customers!A729:$A$1001,customers!G729:$G$1001,,0),"United Kingdom")</f>
        <v>United States</v>
      </c>
      <c r="I730" t="str">
        <f>INDEX(products!$A$1:$G$49,MATCH($D730,products!$A$1:$A$49,0),MATCH(orders!I$1,products!$A$1:$G$1,0))</f>
        <v>Exc</v>
      </c>
      <c r="J730" t="str">
        <f>INDEX(products!$A$1:$G$49,MATCH($D730,products!$A$1:$A$49,0),MATCH(orders!J$1,products!$A$1:$G$1,0))</f>
        <v>D</v>
      </c>
      <c r="K730" s="5">
        <f>INDEX(products!$A$1:$G$49,MATCH($D730,products!$A$1:$A$49,0),MATCH(orders!K$1,products!$A$1:$G$1,0))</f>
        <v>0.5</v>
      </c>
      <c r="L730" s="6">
        <f>INDEX(products!$A$1:$G$49,MATCH($D730,products!$A$1:$A$49,0),MATCH(orders!L$1,products!$A$1:$G$1,0))</f>
        <v>7.29</v>
      </c>
      <c r="M730" s="6">
        <f t="shared" si="33"/>
        <v>21.87</v>
      </c>
      <c r="N730" t="str">
        <f t="shared" si="34"/>
        <v>Excelsa</v>
      </c>
      <c r="O730" t="str">
        <f t="shared" si="35"/>
        <v>Dark</v>
      </c>
      <c r="P730" t="str">
        <f>_xlfn.XLOOKUP(OrdersTable[[#This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cm="1">
        <f t="array" ref="H731">_xlfn.IFNA(_xlfn.XLOOKUP(C731,customers!A730:$A$1001,customers!G730:$G$1001,,0),"United Kingdom")</f>
        <v>United Kingdom</v>
      </c>
      <c r="I731" t="str">
        <f>INDEX(products!$A$1:$G$49,MATCH($D731,products!$A$1:$A$49,0),MATCH(orders!I$1,products!$A$1:$G$1,0))</f>
        <v>Lib</v>
      </c>
      <c r="J731" t="str">
        <f>INDEX(products!$A$1:$G$49,MATCH($D731,products!$A$1:$A$49,0),MATCH(orders!J$1,products!$A$1:$G$1,0))</f>
        <v>M</v>
      </c>
      <c r="K731" s="5">
        <f>INDEX(products!$A$1:$G$49,MATCH($D731,products!$A$1:$A$49,0),MATCH(orders!K$1,products!$A$1:$G$1,0))</f>
        <v>0.2</v>
      </c>
      <c r="L731" s="6">
        <f>INDEX(products!$A$1:$G$49,MATCH($D731,products!$A$1:$A$49,0),MATCH(orders!L$1,products!$A$1:$G$1,0))</f>
        <v>4.3650000000000002</v>
      </c>
      <c r="M731" s="6">
        <f t="shared" si="33"/>
        <v>4.3650000000000002</v>
      </c>
      <c r="N731" t="str">
        <f t="shared" si="34"/>
        <v>Liberica</v>
      </c>
      <c r="O731" t="str">
        <f t="shared" si="35"/>
        <v>Medium</v>
      </c>
      <c r="P731" t="str">
        <f>_xlfn.XLOOKUP(OrdersTable[[#This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cm="1">
        <f t="array" ref="H732">_xlfn.IFNA(_xlfn.XLOOKUP(C732,customers!A731:$A$1001,customers!G731:$G$1001,,0),"United Kingdom")</f>
        <v>United States</v>
      </c>
      <c r="I732" t="str">
        <f>INDEX(products!$A$1:$G$49,MATCH($D732,products!$A$1:$A$49,0),MATCH(orders!I$1,products!$A$1:$G$1,0))</f>
        <v>Lib</v>
      </c>
      <c r="J732" t="str">
        <f>INDEX(products!$A$1:$G$49,MATCH($D732,products!$A$1:$A$49,0),MATCH(orders!J$1,products!$A$1:$G$1,0))</f>
        <v>L</v>
      </c>
      <c r="K732" s="5">
        <f>INDEX(products!$A$1:$G$49,MATCH($D732,products!$A$1:$A$49,0),MATCH(orders!K$1,products!$A$1:$G$1,0))</f>
        <v>2.5</v>
      </c>
      <c r="L732" s="6">
        <f>INDEX(products!$A$1:$G$49,MATCH($D732,products!$A$1:$A$49,0),MATCH(orders!L$1,products!$A$1:$G$1,0))</f>
        <v>36.454999999999998</v>
      </c>
      <c r="M732" s="6">
        <f t="shared" si="33"/>
        <v>36.454999999999998</v>
      </c>
      <c r="N732" t="str">
        <f t="shared" si="34"/>
        <v>Liberica</v>
      </c>
      <c r="O732" t="str">
        <f t="shared" si="35"/>
        <v>Light</v>
      </c>
      <c r="P732" t="str">
        <f>_xlfn.XLOOKUP(OrdersTable[[#This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cm="1">
        <f t="array" ref="G733">IF(_xlfn.XLOOKUP(C733,customers!A732:$A$1001,customers!C732:$C$1001,,0)=0,"",_xlfn.XLOOKUP(C733,customers!A732:$A$1001,customers!C732:$C$1001,,0))</f>
        <v/>
      </c>
      <c r="H733" s="2" t="str" cm="1">
        <f t="array" ref="H733">_xlfn.IFNA(_xlfn.XLOOKUP(C733,customers!A732:$A$1001,customers!G732:$G$1001,,0),"United Kingdom")</f>
        <v>United States</v>
      </c>
      <c r="I733" t="str">
        <f>INDEX(products!$A$1:$G$49,MATCH($D733,products!$A$1:$A$49,0),MATCH(orders!I$1,products!$A$1:$G$1,0))</f>
        <v>Lib</v>
      </c>
      <c r="J733" t="str">
        <f>INDEX(products!$A$1:$G$49,MATCH($D733,products!$A$1:$A$49,0),MATCH(orders!J$1,products!$A$1:$G$1,0))</f>
        <v>D</v>
      </c>
      <c r="K733" s="5">
        <f>INDEX(products!$A$1:$G$49,MATCH($D733,products!$A$1:$A$49,0),MATCH(orders!K$1,products!$A$1:$G$1,0))</f>
        <v>0.2</v>
      </c>
      <c r="L733" s="6">
        <f>INDEX(products!$A$1:$G$49,MATCH($D733,products!$A$1:$A$49,0),MATCH(orders!L$1,products!$A$1:$G$1,0))</f>
        <v>3.8849999999999998</v>
      </c>
      <c r="M733" s="6">
        <f t="shared" si="33"/>
        <v>15.54</v>
      </c>
      <c r="N733" t="str">
        <f t="shared" si="34"/>
        <v>Liberica</v>
      </c>
      <c r="O733" t="str">
        <f t="shared" si="35"/>
        <v>Dark</v>
      </c>
      <c r="P733" t="str">
        <f>_xlfn.XLOOKUP(OrdersTable[[#This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cm="1">
        <f t="array" ref="H734">_xlfn.IFNA(_xlfn.XLOOKUP(C734,customers!A733:$A$1001,customers!G733:$G$1001,,0),"United Kingdom")</f>
        <v>United States</v>
      </c>
      <c r="I734" t="str">
        <f>INDEX(products!$A$1:$G$49,MATCH($D734,products!$A$1:$A$49,0),MATCH(orders!I$1,products!$A$1:$G$1,0))</f>
        <v>Exc</v>
      </c>
      <c r="J734" t="str">
        <f>INDEX(products!$A$1:$G$49,MATCH($D734,products!$A$1:$A$49,0),MATCH(orders!J$1,products!$A$1:$G$1,0))</f>
        <v>L</v>
      </c>
      <c r="K734" s="5">
        <f>INDEX(products!$A$1:$G$49,MATCH($D734,products!$A$1:$A$49,0),MATCH(orders!K$1,products!$A$1:$G$1,0))</f>
        <v>0.2</v>
      </c>
      <c r="L734" s="6">
        <f>INDEX(products!$A$1:$G$49,MATCH($D734,products!$A$1:$A$49,0),MATCH(orders!L$1,products!$A$1:$G$1,0))</f>
        <v>4.4550000000000001</v>
      </c>
      <c r="M734" s="6">
        <f t="shared" si="33"/>
        <v>8.91</v>
      </c>
      <c r="N734" t="str">
        <f t="shared" si="34"/>
        <v>Excelsa</v>
      </c>
      <c r="O734" t="str">
        <f t="shared" si="35"/>
        <v>Light</v>
      </c>
      <c r="P734" t="str">
        <f>_xlfn.XLOOKUP(OrdersTable[[#This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cm="1">
        <f t="array" ref="H735">_xlfn.IFNA(_xlfn.XLOOKUP(C735,customers!A734:$A$1001,customers!G734:$G$1001,,0),"United Kingdom")</f>
        <v>United States</v>
      </c>
      <c r="I735" t="str">
        <f>INDEX(products!$A$1:$G$49,MATCH($D735,products!$A$1:$A$49,0),MATCH(orders!I$1,products!$A$1:$G$1,0))</f>
        <v>Lib</v>
      </c>
      <c r="J735" t="str">
        <f>INDEX(products!$A$1:$G$49,MATCH($D735,products!$A$1:$A$49,0),MATCH(orders!J$1,products!$A$1:$G$1,0))</f>
        <v>M</v>
      </c>
      <c r="K735" s="5">
        <f>INDEX(products!$A$1:$G$49,MATCH($D735,products!$A$1:$A$49,0),MATCH(orders!K$1,products!$A$1:$G$1,0))</f>
        <v>2.5</v>
      </c>
      <c r="L735" s="6">
        <f>INDEX(products!$A$1:$G$49,MATCH($D735,products!$A$1:$A$49,0),MATCH(orders!L$1,products!$A$1:$G$1,0))</f>
        <v>33.464999999999996</v>
      </c>
      <c r="M735" s="6">
        <f t="shared" si="33"/>
        <v>100.39499999999998</v>
      </c>
      <c r="N735" t="str">
        <f t="shared" si="34"/>
        <v>Liberica</v>
      </c>
      <c r="O735" t="str">
        <f t="shared" si="35"/>
        <v>Medium</v>
      </c>
      <c r="P735" t="str">
        <f>_xlfn.XLOOKUP(OrdersTable[[#This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cm="1">
        <f t="array" ref="G736">IF(_xlfn.XLOOKUP(C736,customers!A735:$A$1001,customers!C735:$C$1001,,0)=0,"",_xlfn.XLOOKUP(C736,customers!A735:$A$1001,customers!C735:$C$1001,,0))</f>
        <v/>
      </c>
      <c r="H736" s="2" t="str" cm="1">
        <f t="array" ref="H736">_xlfn.IFNA(_xlfn.XLOOKUP(C736,customers!A735:$A$1001,customers!G735:$G$1001,,0),"United Kingdom")</f>
        <v>United States</v>
      </c>
      <c r="I736" t="str">
        <f>INDEX(products!$A$1:$G$49,MATCH($D736,products!$A$1:$A$49,0),MATCH(orders!I$1,products!$A$1:$G$1,0))</f>
        <v>Rob</v>
      </c>
      <c r="J736" t="str">
        <f>INDEX(products!$A$1:$G$49,MATCH($D736,products!$A$1:$A$49,0),MATCH(orders!J$1,products!$A$1:$G$1,0))</f>
        <v>D</v>
      </c>
      <c r="K736" s="5">
        <f>INDEX(products!$A$1:$G$49,MATCH($D736,products!$A$1:$A$49,0),MATCH(orders!K$1,products!$A$1:$G$1,0))</f>
        <v>0.2</v>
      </c>
      <c r="L736" s="6">
        <f>INDEX(products!$A$1:$G$49,MATCH($D736,products!$A$1:$A$49,0),MATCH(orders!L$1,products!$A$1:$G$1,0))</f>
        <v>2.6849999999999996</v>
      </c>
      <c r="M736" s="6">
        <f t="shared" si="33"/>
        <v>13.424999999999997</v>
      </c>
      <c r="N736" t="str">
        <f t="shared" si="34"/>
        <v>Robusta</v>
      </c>
      <c r="O736" t="str">
        <f t="shared" si="35"/>
        <v>Dark</v>
      </c>
      <c r="P736" t="str">
        <f>_xlfn.XLOOKUP(OrdersTable[[#This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cm="1">
        <f t="array" ref="H737">_xlfn.IFNA(_xlfn.XLOOKUP(C737,customers!A736:$A$1001,customers!G736:$G$1001,,0),"United Kingdom")</f>
        <v>United States</v>
      </c>
      <c r="I737" t="str">
        <f>INDEX(products!$A$1:$G$49,MATCH($D737,products!$A$1:$A$49,0),MATCH(orders!I$1,products!$A$1:$G$1,0))</f>
        <v>Exc</v>
      </c>
      <c r="J737" t="str">
        <f>INDEX(products!$A$1:$G$49,MATCH($D737,products!$A$1:$A$49,0),MATCH(orders!J$1,products!$A$1:$G$1,0))</f>
        <v>D</v>
      </c>
      <c r="K737" s="5">
        <f>INDEX(products!$A$1:$G$49,MATCH($D737,products!$A$1:$A$49,0),MATCH(orders!K$1,products!$A$1:$G$1,0))</f>
        <v>0.2</v>
      </c>
      <c r="L737" s="6">
        <f>INDEX(products!$A$1:$G$49,MATCH($D737,products!$A$1:$A$49,0),MATCH(orders!L$1,products!$A$1:$G$1,0))</f>
        <v>3.645</v>
      </c>
      <c r="M737" s="6">
        <f t="shared" si="33"/>
        <v>21.87</v>
      </c>
      <c r="N737" t="str">
        <f t="shared" si="34"/>
        <v>Excelsa</v>
      </c>
      <c r="O737" t="str">
        <f t="shared" si="35"/>
        <v>Dark</v>
      </c>
      <c r="P737" t="str">
        <f>_xlfn.XLOOKUP(OrdersTable[[#This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cm="1">
        <f t="array" ref="G738">IF(_xlfn.XLOOKUP(C738,customers!A737:$A$1001,customers!C737:$C$1001,,0)=0,"",_xlfn.XLOOKUP(C738,customers!A737:$A$1001,customers!C737:$C$1001,,0))</f>
        <v>jtoyekg@pinterest.com</v>
      </c>
      <c r="H738" s="2" t="str" cm="1">
        <f t="array" ref="H738">_xlfn.IFNA(_xlfn.XLOOKUP(C738,customers!A737:$A$1001,customers!G737:$G$1001,,0),"United Kingdom")</f>
        <v>Ireland</v>
      </c>
      <c r="I738" t="str">
        <f>INDEX(products!$A$1:$G$49,MATCH($D738,products!$A$1:$A$49,0),MATCH(orders!I$1,products!$A$1:$G$1,0))</f>
        <v>Lib</v>
      </c>
      <c r="J738" t="str">
        <f>INDEX(products!$A$1:$G$49,MATCH($D738,products!$A$1:$A$49,0),MATCH(orders!J$1,products!$A$1:$G$1,0))</f>
        <v>D</v>
      </c>
      <c r="K738" s="5">
        <f>INDEX(products!$A$1:$G$49,MATCH($D738,products!$A$1:$A$49,0),MATCH(orders!K$1,products!$A$1:$G$1,0))</f>
        <v>1</v>
      </c>
      <c r="L738" s="6">
        <f>INDEX(products!$A$1:$G$49,MATCH($D738,products!$A$1:$A$49,0),MATCH(orders!L$1,products!$A$1:$G$1,0))</f>
        <v>12.95</v>
      </c>
      <c r="M738" s="6">
        <f t="shared" si="33"/>
        <v>25.9</v>
      </c>
      <c r="N738" t="str">
        <f t="shared" si="34"/>
        <v>Liberica</v>
      </c>
      <c r="O738" t="str">
        <f t="shared" si="35"/>
        <v>Dark</v>
      </c>
      <c r="P738" t="str">
        <f>_xlfn.XLOOKUP(OrdersTable[[#This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cm="1">
        <f t="array" ref="H739">_xlfn.IFNA(_xlfn.XLOOKUP(C739,customers!A738:$A$1001,customers!G738:$G$1001,,0),"United Kingdom")</f>
        <v>United States</v>
      </c>
      <c r="I739" t="str">
        <f>INDEX(products!$A$1:$G$49,MATCH($D739,products!$A$1:$A$49,0),MATCH(orders!I$1,products!$A$1:$G$1,0))</f>
        <v>Ara</v>
      </c>
      <c r="J739" t="str">
        <f>INDEX(products!$A$1:$G$49,MATCH($D739,products!$A$1:$A$49,0),MATCH(orders!J$1,products!$A$1:$G$1,0))</f>
        <v>M</v>
      </c>
      <c r="K739" s="5">
        <f>INDEX(products!$A$1:$G$49,MATCH($D739,products!$A$1:$A$49,0),MATCH(orders!K$1,products!$A$1:$G$1,0))</f>
        <v>1</v>
      </c>
      <c r="L739" s="6">
        <f>INDEX(products!$A$1:$G$49,MATCH($D739,products!$A$1:$A$49,0),MATCH(orders!L$1,products!$A$1:$G$1,0))</f>
        <v>11.25</v>
      </c>
      <c r="M739" s="6">
        <f t="shared" si="33"/>
        <v>56.25</v>
      </c>
      <c r="N739" t="str">
        <f t="shared" si="34"/>
        <v>Arabica</v>
      </c>
      <c r="O739" t="str">
        <f t="shared" si="35"/>
        <v>Medium</v>
      </c>
      <c r="P739" t="str">
        <f>_xlfn.XLOOKUP(OrdersTable[[#This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cm="1">
        <f t="array" ref="H740">_xlfn.IFNA(_xlfn.XLOOKUP(C740,customers!A739:$A$1001,customers!G739:$G$1001,,0),"United Kingdom")</f>
        <v>United Kingdom</v>
      </c>
      <c r="I740" t="str">
        <f>INDEX(products!$A$1:$G$49,MATCH($D740,products!$A$1:$A$49,0),MATCH(orders!I$1,products!$A$1:$G$1,0))</f>
        <v>Rob</v>
      </c>
      <c r="J740" t="str">
        <f>INDEX(products!$A$1:$G$49,MATCH($D740,products!$A$1:$A$49,0),MATCH(orders!J$1,products!$A$1:$G$1,0))</f>
        <v>L</v>
      </c>
      <c r="K740" s="5">
        <f>INDEX(products!$A$1:$G$49,MATCH($D740,products!$A$1:$A$49,0),MATCH(orders!K$1,products!$A$1:$G$1,0))</f>
        <v>0.2</v>
      </c>
      <c r="L740" s="6">
        <f>INDEX(products!$A$1:$G$49,MATCH($D740,products!$A$1:$A$49,0),MATCH(orders!L$1,products!$A$1:$G$1,0))</f>
        <v>3.5849999999999995</v>
      </c>
      <c r="M740" s="6">
        <f t="shared" si="33"/>
        <v>10.754999999999999</v>
      </c>
      <c r="N740" t="str">
        <f t="shared" si="34"/>
        <v>Robusta</v>
      </c>
      <c r="O740" t="str">
        <f t="shared" si="35"/>
        <v>Light</v>
      </c>
      <c r="P740" t="str">
        <f>_xlfn.XLOOKUP(OrdersTable[[#This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e" cm="1">
        <f t="array" ref="G741">IF(_xlfn.XLOOKUP(C741,customers!A740:$A$1001,customers!C740:$C$1001,,0)=0,"",_xlfn.XLOOKUP(C741,customers!A740:$A$1001,customers!C740:$C$1001,,0))</f>
        <v>#N/A</v>
      </c>
      <c r="H741" s="2" t="str" cm="1">
        <f t="array" ref="H741">_xlfn.IFNA(_xlfn.XLOOKUP(C741,customers!A740:$A$1001,customers!G740:$G$1001,,0),"United Kingdom")</f>
        <v>United Kingdom</v>
      </c>
      <c r="I741" t="str">
        <f>INDEX(products!$A$1:$G$49,MATCH($D741,products!$A$1:$A$49,0),MATCH(orders!I$1,products!$A$1:$G$1,0))</f>
        <v>Exc</v>
      </c>
      <c r="J741" t="str">
        <f>INDEX(products!$A$1:$G$49,MATCH($D741,products!$A$1:$A$49,0),MATCH(orders!J$1,products!$A$1:$G$1,0))</f>
        <v>D</v>
      </c>
      <c r="K741" s="5">
        <f>INDEX(products!$A$1:$G$49,MATCH($D741,products!$A$1:$A$49,0),MATCH(orders!K$1,products!$A$1:$G$1,0))</f>
        <v>0.2</v>
      </c>
      <c r="L741" s="6">
        <f>INDEX(products!$A$1:$G$49,MATCH($D741,products!$A$1:$A$49,0),MATCH(orders!L$1,products!$A$1:$G$1,0))</f>
        <v>3.645</v>
      </c>
      <c r="M741" s="6">
        <f t="shared" si="33"/>
        <v>18.225000000000001</v>
      </c>
      <c r="N741" t="str">
        <f t="shared" si="34"/>
        <v>Excelsa</v>
      </c>
      <c r="O741" t="str">
        <f t="shared" si="35"/>
        <v>Dark</v>
      </c>
      <c r="P741" t="str">
        <f>_xlfn.XLOOKUP(OrdersTable[[#This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cm="1">
        <f t="array" ref="H742">_xlfn.IFNA(_xlfn.XLOOKUP(C742,customers!A741:$A$1001,customers!G741:$G$1001,,0),"United Kingdom")</f>
        <v>Ireland</v>
      </c>
      <c r="I742" t="str">
        <f>INDEX(products!$A$1:$G$49,MATCH($D742,products!$A$1:$A$49,0),MATCH(orders!I$1,products!$A$1:$G$1,0))</f>
        <v>Rob</v>
      </c>
      <c r="J742" t="str">
        <f>INDEX(products!$A$1:$G$49,MATCH($D742,products!$A$1:$A$49,0),MATCH(orders!J$1,products!$A$1:$G$1,0))</f>
        <v>L</v>
      </c>
      <c r="K742" s="5">
        <f>INDEX(products!$A$1:$G$49,MATCH($D742,products!$A$1:$A$49,0),MATCH(orders!K$1,products!$A$1:$G$1,0))</f>
        <v>0.5</v>
      </c>
      <c r="L742" s="6">
        <f>INDEX(products!$A$1:$G$49,MATCH($D742,products!$A$1:$A$49,0),MATCH(orders!L$1,products!$A$1:$G$1,0))</f>
        <v>7.169999999999999</v>
      </c>
      <c r="M742" s="6">
        <f t="shared" si="33"/>
        <v>28.679999999999996</v>
      </c>
      <c r="N742" t="str">
        <f t="shared" si="34"/>
        <v>Robusta</v>
      </c>
      <c r="O742" t="str">
        <f t="shared" si="35"/>
        <v>Light</v>
      </c>
      <c r="P742" t="str">
        <f>_xlfn.XLOOKUP(OrdersTable[[#This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cm="1">
        <f t="array" ref="H743">_xlfn.IFNA(_xlfn.XLOOKUP(C743,customers!A742:$A$1001,customers!G742:$G$1001,,0),"United Kingdom")</f>
        <v>United States</v>
      </c>
      <c r="I743" t="str">
        <f>INDEX(products!$A$1:$G$49,MATCH($D743,products!$A$1:$A$49,0),MATCH(orders!I$1,products!$A$1:$G$1,0))</f>
        <v>Lib</v>
      </c>
      <c r="J743" t="str">
        <f>INDEX(products!$A$1:$G$49,MATCH($D743,products!$A$1:$A$49,0),MATCH(orders!J$1,products!$A$1:$G$1,0))</f>
        <v>M</v>
      </c>
      <c r="K743" s="5">
        <f>INDEX(products!$A$1:$G$49,MATCH($D743,products!$A$1:$A$49,0),MATCH(orders!K$1,products!$A$1:$G$1,0))</f>
        <v>0.2</v>
      </c>
      <c r="L743" s="6">
        <f>INDEX(products!$A$1:$G$49,MATCH($D743,products!$A$1:$A$49,0),MATCH(orders!L$1,products!$A$1:$G$1,0))</f>
        <v>4.3650000000000002</v>
      </c>
      <c r="M743" s="6">
        <f t="shared" si="33"/>
        <v>8.73</v>
      </c>
      <c r="N743" t="str">
        <f t="shared" si="34"/>
        <v>Liberica</v>
      </c>
      <c r="O743" t="str">
        <f t="shared" si="35"/>
        <v>Medium</v>
      </c>
      <c r="P743" t="str">
        <f>_xlfn.XLOOKUP(OrdersTable[[#This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cm="1">
        <f t="array" ref="G744">IF(_xlfn.XLOOKUP(C744,customers!A743:$A$1001,customers!C743:$C$1001,,0)=0,"",_xlfn.XLOOKUP(C744,customers!A743:$A$1001,customers!C743:$C$1001,,0))</f>
        <v>rlidgeykm@vimeo.com</v>
      </c>
      <c r="H744" s="2" t="str" cm="1">
        <f t="array" ref="H744">_xlfn.IFNA(_xlfn.XLOOKUP(C744,customers!A743:$A$1001,customers!G743:$G$1001,,0),"United Kingdom")</f>
        <v>United States</v>
      </c>
      <c r="I744" t="str">
        <f>INDEX(products!$A$1:$G$49,MATCH($D744,products!$A$1:$A$49,0),MATCH(orders!I$1,products!$A$1:$G$1,0))</f>
        <v>Lib</v>
      </c>
      <c r="J744" t="str">
        <f>INDEX(products!$A$1:$G$49,MATCH($D744,products!$A$1:$A$49,0),MATCH(orders!J$1,products!$A$1:$G$1,0))</f>
        <v>M</v>
      </c>
      <c r="K744" s="5">
        <f>INDEX(products!$A$1:$G$49,MATCH($D744,products!$A$1:$A$49,0),MATCH(orders!K$1,products!$A$1:$G$1,0))</f>
        <v>1</v>
      </c>
      <c r="L744" s="6">
        <f>INDEX(products!$A$1:$G$49,MATCH($D744,products!$A$1:$A$49,0),MATCH(orders!L$1,products!$A$1:$G$1,0))</f>
        <v>14.55</v>
      </c>
      <c r="M744" s="6">
        <f t="shared" si="33"/>
        <v>58.2</v>
      </c>
      <c r="N744" t="str">
        <f t="shared" si="34"/>
        <v>Liberica</v>
      </c>
      <c r="O744" t="str">
        <f t="shared" si="35"/>
        <v>Medium</v>
      </c>
      <c r="P744" t="str">
        <f>_xlfn.XLOOKUP(OrdersTable[[#This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cm="1">
        <f t="array" ref="H745">_xlfn.IFNA(_xlfn.XLOOKUP(C745,customers!A744:$A$1001,customers!G744:$G$1001,,0),"United Kingdom")</f>
        <v>United States</v>
      </c>
      <c r="I745" t="str">
        <f>INDEX(products!$A$1:$G$49,MATCH($D745,products!$A$1:$A$49,0),MATCH(orders!I$1,products!$A$1:$G$1,0))</f>
        <v>Ara</v>
      </c>
      <c r="J745" t="str">
        <f>INDEX(products!$A$1:$G$49,MATCH($D745,products!$A$1:$A$49,0),MATCH(orders!J$1,products!$A$1:$G$1,0))</f>
        <v>D</v>
      </c>
      <c r="K745" s="5">
        <f>INDEX(products!$A$1:$G$49,MATCH($D745,products!$A$1:$A$49,0),MATCH(orders!K$1,products!$A$1:$G$1,0))</f>
        <v>0.5</v>
      </c>
      <c r="L745" s="6">
        <f>INDEX(products!$A$1:$G$49,MATCH($D745,products!$A$1:$A$49,0),MATCH(orders!L$1,products!$A$1:$G$1,0))</f>
        <v>5.97</v>
      </c>
      <c r="M745" s="6">
        <f t="shared" si="33"/>
        <v>17.91</v>
      </c>
      <c r="N745" t="str">
        <f t="shared" si="34"/>
        <v>Arabica</v>
      </c>
      <c r="O745" t="str">
        <f t="shared" si="35"/>
        <v>Dark</v>
      </c>
      <c r="P745" t="str">
        <f>_xlfn.XLOOKUP(OrdersTable[[#This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cm="1">
        <f t="array" ref="G746">IF(_xlfn.XLOOKUP(C746,customers!A745:$A$1001,customers!C745:$C$1001,,0)=0,"",_xlfn.XLOOKUP(C746,customers!A745:$A$1001,customers!C745:$C$1001,,0))</f>
        <v/>
      </c>
      <c r="H746" s="2" t="str" cm="1">
        <f t="array" ref="H746">_xlfn.IFNA(_xlfn.XLOOKUP(C746,customers!A745:$A$1001,customers!G745:$G$1001,,0),"United Kingdom")</f>
        <v>United States</v>
      </c>
      <c r="I746" t="str">
        <f>INDEX(products!$A$1:$G$49,MATCH($D746,products!$A$1:$A$49,0),MATCH(orders!I$1,products!$A$1:$G$1,0))</f>
        <v>Rob</v>
      </c>
      <c r="J746" t="str">
        <f>INDEX(products!$A$1:$G$49,MATCH($D746,products!$A$1:$A$49,0),MATCH(orders!J$1,products!$A$1:$G$1,0))</f>
        <v>M</v>
      </c>
      <c r="K746" s="5">
        <f>INDEX(products!$A$1:$G$49,MATCH($D746,products!$A$1:$A$49,0),MATCH(orders!K$1,products!$A$1:$G$1,0))</f>
        <v>0.2</v>
      </c>
      <c r="L746" s="6">
        <f>INDEX(products!$A$1:$G$49,MATCH($D746,products!$A$1:$A$49,0),MATCH(orders!L$1,products!$A$1:$G$1,0))</f>
        <v>2.9849999999999999</v>
      </c>
      <c r="M746" s="6">
        <f t="shared" si="33"/>
        <v>17.91</v>
      </c>
      <c r="N746" t="str">
        <f t="shared" si="34"/>
        <v>Robusta</v>
      </c>
      <c r="O746" t="str">
        <f t="shared" si="35"/>
        <v>Medium</v>
      </c>
      <c r="P746" t="str">
        <f>_xlfn.XLOOKUP(OrdersTable[[#This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cm="1">
        <f t="array" ref="H747">_xlfn.IFNA(_xlfn.XLOOKUP(C747,customers!A746:$A$1001,customers!G746:$G$1001,,0),"United Kingdom")</f>
        <v>Ireland</v>
      </c>
      <c r="I747" t="str">
        <f>INDEX(products!$A$1:$G$49,MATCH($D747,products!$A$1:$A$49,0),MATCH(orders!I$1,products!$A$1:$G$1,0))</f>
        <v>Exc</v>
      </c>
      <c r="J747" t="str">
        <f>INDEX(products!$A$1:$G$49,MATCH($D747,products!$A$1:$A$49,0),MATCH(orders!J$1,products!$A$1:$G$1,0))</f>
        <v>D</v>
      </c>
      <c r="K747" s="5">
        <f>INDEX(products!$A$1:$G$49,MATCH($D747,products!$A$1:$A$49,0),MATCH(orders!K$1,products!$A$1:$G$1,0))</f>
        <v>0.5</v>
      </c>
      <c r="L747" s="6">
        <f>INDEX(products!$A$1:$G$49,MATCH($D747,products!$A$1:$A$49,0),MATCH(orders!L$1,products!$A$1:$G$1,0))</f>
        <v>7.29</v>
      </c>
      <c r="M747" s="6">
        <f t="shared" si="33"/>
        <v>14.58</v>
      </c>
      <c r="N747" t="str">
        <f t="shared" si="34"/>
        <v>Excelsa</v>
      </c>
      <c r="O747" t="str">
        <f t="shared" si="35"/>
        <v>Dark</v>
      </c>
      <c r="P747" t="str">
        <f>_xlfn.XLOOKUP(OrdersTable[[#This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cm="1">
        <f t="array" ref="H748">_xlfn.IFNA(_xlfn.XLOOKUP(C748,customers!A747:$A$1001,customers!G747:$G$1001,,0),"United Kingdom")</f>
        <v>Ireland</v>
      </c>
      <c r="I748" t="str">
        <f>INDEX(products!$A$1:$G$49,MATCH($D748,products!$A$1:$A$49,0),MATCH(orders!I$1,products!$A$1:$G$1,0))</f>
        <v>Ara</v>
      </c>
      <c r="J748" t="str">
        <f>INDEX(products!$A$1:$G$49,MATCH($D748,products!$A$1:$A$49,0),MATCH(orders!J$1,products!$A$1:$G$1,0))</f>
        <v>M</v>
      </c>
      <c r="K748" s="5">
        <f>INDEX(products!$A$1:$G$49,MATCH($D748,products!$A$1:$A$49,0),MATCH(orders!K$1,products!$A$1:$G$1,0))</f>
        <v>1</v>
      </c>
      <c r="L748" s="6">
        <f>INDEX(products!$A$1:$G$49,MATCH($D748,products!$A$1:$A$49,0),MATCH(orders!L$1,products!$A$1:$G$1,0))</f>
        <v>11.25</v>
      </c>
      <c r="M748" s="6">
        <f t="shared" si="33"/>
        <v>33.75</v>
      </c>
      <c r="N748" t="str">
        <f t="shared" si="34"/>
        <v>Arabica</v>
      </c>
      <c r="O748" t="str">
        <f t="shared" si="35"/>
        <v>Medium</v>
      </c>
      <c r="P748" t="str">
        <f>_xlfn.XLOOKUP(OrdersTable[[#This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cm="1">
        <f t="array" ref="H749">_xlfn.IFNA(_xlfn.XLOOKUP(C749,customers!A748:$A$1001,customers!G748:$G$1001,,0),"United Kingdom")</f>
        <v>Ireland</v>
      </c>
      <c r="I749" t="str">
        <f>INDEX(products!$A$1:$G$49,MATCH($D749,products!$A$1:$A$49,0),MATCH(orders!I$1,products!$A$1:$G$1,0))</f>
        <v>Lib</v>
      </c>
      <c r="J749" t="str">
        <f>INDEX(products!$A$1:$G$49,MATCH($D749,products!$A$1:$A$49,0),MATCH(orders!J$1,products!$A$1:$G$1,0))</f>
        <v>M</v>
      </c>
      <c r="K749" s="5">
        <f>INDEX(products!$A$1:$G$49,MATCH($D749,products!$A$1:$A$49,0),MATCH(orders!K$1,products!$A$1:$G$1,0))</f>
        <v>0.5</v>
      </c>
      <c r="L749" s="6">
        <f>INDEX(products!$A$1:$G$49,MATCH($D749,products!$A$1:$A$49,0),MATCH(orders!L$1,products!$A$1:$G$1,0))</f>
        <v>8.73</v>
      </c>
      <c r="M749" s="6">
        <f t="shared" si="33"/>
        <v>34.92</v>
      </c>
      <c r="N749" t="str">
        <f t="shared" si="34"/>
        <v>Liberica</v>
      </c>
      <c r="O749" t="str">
        <f t="shared" si="35"/>
        <v>Medium</v>
      </c>
      <c r="P749" t="str">
        <f>_xlfn.XLOOKUP(OrdersTable[[#This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cm="1">
        <f t="array" ref="G750">IF(_xlfn.XLOOKUP(C750,customers!A749:$A$1001,customers!C749:$C$1001,,0)=0,"",_xlfn.XLOOKUP(C750,customers!A749:$A$1001,customers!C749:$C$1001,,0))</f>
        <v>feshmadeks@umn.edu</v>
      </c>
      <c r="H750" s="2" t="str" cm="1">
        <f t="array" ref="H750">_xlfn.IFNA(_xlfn.XLOOKUP(C750,customers!A749:$A$1001,customers!G749:$G$1001,,0),"United Kingdom")</f>
        <v>United States</v>
      </c>
      <c r="I750" t="str">
        <f>INDEX(products!$A$1:$G$49,MATCH($D750,products!$A$1:$A$49,0),MATCH(orders!I$1,products!$A$1:$G$1,0))</f>
        <v>Exc</v>
      </c>
      <c r="J750" t="str">
        <f>INDEX(products!$A$1:$G$49,MATCH($D750,products!$A$1:$A$49,0),MATCH(orders!J$1,products!$A$1:$G$1,0))</f>
        <v>D</v>
      </c>
      <c r="K750" s="5">
        <f>INDEX(products!$A$1:$G$49,MATCH($D750,products!$A$1:$A$49,0),MATCH(orders!K$1,products!$A$1:$G$1,0))</f>
        <v>0.5</v>
      </c>
      <c r="L750" s="6">
        <f>INDEX(products!$A$1:$G$49,MATCH($D750,products!$A$1:$A$49,0),MATCH(orders!L$1,products!$A$1:$G$1,0))</f>
        <v>7.29</v>
      </c>
      <c r="M750" s="6">
        <f t="shared" si="33"/>
        <v>14.58</v>
      </c>
      <c r="N750" t="str">
        <f t="shared" si="34"/>
        <v>Excelsa</v>
      </c>
      <c r="O750" t="str">
        <f t="shared" si="35"/>
        <v>Dark</v>
      </c>
      <c r="P750" t="str">
        <f>_xlfn.XLOOKUP(OrdersTable[[#This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cm="1">
        <f t="array" ref="H751">_xlfn.IFNA(_xlfn.XLOOKUP(C751,customers!A750:$A$1001,customers!G750:$G$1001,,0),"United Kingdom")</f>
        <v>Ireland</v>
      </c>
      <c r="I751" t="str">
        <f>INDEX(products!$A$1:$G$49,MATCH($D751,products!$A$1:$A$49,0),MATCH(orders!I$1,products!$A$1:$G$1,0))</f>
        <v>Rob</v>
      </c>
      <c r="J751" t="str">
        <f>INDEX(products!$A$1:$G$49,MATCH($D751,products!$A$1:$A$49,0),MATCH(orders!J$1,products!$A$1:$G$1,0))</f>
        <v>D</v>
      </c>
      <c r="K751" s="5">
        <f>INDEX(products!$A$1:$G$49,MATCH($D751,products!$A$1:$A$49,0),MATCH(orders!K$1,products!$A$1:$G$1,0))</f>
        <v>0.2</v>
      </c>
      <c r="L751" s="6">
        <f>INDEX(products!$A$1:$G$49,MATCH($D751,products!$A$1:$A$49,0),MATCH(orders!L$1,products!$A$1:$G$1,0))</f>
        <v>2.6849999999999996</v>
      </c>
      <c r="M751" s="6">
        <f t="shared" si="33"/>
        <v>5.3699999999999992</v>
      </c>
      <c r="N751" t="str">
        <f t="shared" si="34"/>
        <v>Robusta</v>
      </c>
      <c r="O751" t="str">
        <f t="shared" si="35"/>
        <v>Dark</v>
      </c>
      <c r="P751" t="str">
        <f>_xlfn.XLOOKUP(OrdersTable[[#This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cm="1">
        <f t="array" ref="G752">IF(_xlfn.XLOOKUP(C752,customers!A751:$A$1001,customers!C751:$C$1001,,0)=0,"",_xlfn.XLOOKUP(C752,customers!A751:$A$1001,customers!C751:$C$1001,,0))</f>
        <v/>
      </c>
      <c r="H752" s="2" t="str" cm="1">
        <f t="array" ref="H752">_xlfn.IFNA(_xlfn.XLOOKUP(C752,customers!A751:$A$1001,customers!G751:$G$1001,,0),"United Kingdom")</f>
        <v>United States</v>
      </c>
      <c r="I752" t="str">
        <f>INDEX(products!$A$1:$G$49,MATCH($D752,products!$A$1:$A$49,0),MATCH(orders!I$1,products!$A$1:$G$1,0))</f>
        <v>Rob</v>
      </c>
      <c r="J752" t="str">
        <f>INDEX(products!$A$1:$G$49,MATCH($D752,products!$A$1:$A$49,0),MATCH(orders!J$1,products!$A$1:$G$1,0))</f>
        <v>M</v>
      </c>
      <c r="K752" s="5">
        <f>INDEX(products!$A$1:$G$49,MATCH($D752,products!$A$1:$A$49,0),MATCH(orders!K$1,products!$A$1:$G$1,0))</f>
        <v>0.5</v>
      </c>
      <c r="L752" s="6">
        <f>INDEX(products!$A$1:$G$49,MATCH($D752,products!$A$1:$A$49,0),MATCH(orders!L$1,products!$A$1:$G$1,0))</f>
        <v>5.97</v>
      </c>
      <c r="M752" s="6">
        <f t="shared" si="33"/>
        <v>5.97</v>
      </c>
      <c r="N752" t="str">
        <f t="shared" si="34"/>
        <v>Robusta</v>
      </c>
      <c r="O752" t="str">
        <f t="shared" si="35"/>
        <v>Medium</v>
      </c>
      <c r="P752" t="str">
        <f>_xlfn.XLOOKUP(OrdersTable[[#This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cm="1">
        <f t="array" ref="H753">_xlfn.IFNA(_xlfn.XLOOKUP(C753,customers!A752:$A$1001,customers!G752:$G$1001,,0),"United Kingdom")</f>
        <v>United States</v>
      </c>
      <c r="I753" t="str">
        <f>INDEX(products!$A$1:$G$49,MATCH($D753,products!$A$1:$A$49,0),MATCH(orders!I$1,products!$A$1:$G$1,0))</f>
        <v>Lib</v>
      </c>
      <c r="J753" t="str">
        <f>INDEX(products!$A$1:$G$49,MATCH($D753,products!$A$1:$A$49,0),MATCH(orders!J$1,products!$A$1:$G$1,0))</f>
        <v>L</v>
      </c>
      <c r="K753" s="5">
        <f>INDEX(products!$A$1:$G$49,MATCH($D753,products!$A$1:$A$49,0),MATCH(orders!K$1,products!$A$1:$G$1,0))</f>
        <v>0.5</v>
      </c>
      <c r="L753" s="6">
        <f>INDEX(products!$A$1:$G$49,MATCH($D753,products!$A$1:$A$49,0),MATCH(orders!L$1,products!$A$1:$G$1,0))</f>
        <v>9.51</v>
      </c>
      <c r="M753" s="6">
        <f t="shared" si="33"/>
        <v>19.02</v>
      </c>
      <c r="N753" t="str">
        <f t="shared" si="34"/>
        <v>Liberica</v>
      </c>
      <c r="O753" t="str">
        <f t="shared" si="35"/>
        <v>Light</v>
      </c>
      <c r="P753" t="str">
        <f>_xlfn.XLOOKUP(OrdersTable[[#This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cm="1">
        <f t="array" ref="H754">_xlfn.IFNA(_xlfn.XLOOKUP(C754,customers!A753:$A$1001,customers!G753:$G$1001,,0),"United Kingdom")</f>
        <v>United States</v>
      </c>
      <c r="I754" t="str">
        <f>INDEX(products!$A$1:$G$49,MATCH($D754,products!$A$1:$A$49,0),MATCH(orders!I$1,products!$A$1:$G$1,0))</f>
        <v>Exc</v>
      </c>
      <c r="J754" t="str">
        <f>INDEX(products!$A$1:$G$49,MATCH($D754,products!$A$1:$A$49,0),MATCH(orders!J$1,products!$A$1:$G$1,0))</f>
        <v>M</v>
      </c>
      <c r="K754" s="5">
        <f>INDEX(products!$A$1:$G$49,MATCH($D754,products!$A$1:$A$49,0),MATCH(orders!K$1,products!$A$1:$G$1,0))</f>
        <v>1</v>
      </c>
      <c r="L754" s="6">
        <f>INDEX(products!$A$1:$G$49,MATCH($D754,products!$A$1:$A$49,0),MATCH(orders!L$1,products!$A$1:$G$1,0))</f>
        <v>13.75</v>
      </c>
      <c r="M754" s="6">
        <f t="shared" si="33"/>
        <v>27.5</v>
      </c>
      <c r="N754" t="str">
        <f t="shared" si="34"/>
        <v>Excelsa</v>
      </c>
      <c r="O754" t="str">
        <f t="shared" si="35"/>
        <v>Medium</v>
      </c>
      <c r="P754" t="str">
        <f>_xlfn.XLOOKUP(OrdersTable[[#This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cm="1">
        <f t="array" ref="H755">_xlfn.IFNA(_xlfn.XLOOKUP(C755,customers!A754:$A$1001,customers!G754:$G$1001,,0),"United Kingdom")</f>
        <v>United States</v>
      </c>
      <c r="I755" t="str">
        <f>INDEX(products!$A$1:$G$49,MATCH($D755,products!$A$1:$A$49,0),MATCH(orders!I$1,products!$A$1:$G$1,0))</f>
        <v>Ara</v>
      </c>
      <c r="J755" t="str">
        <f>INDEX(products!$A$1:$G$49,MATCH($D755,products!$A$1:$A$49,0),MATCH(orders!J$1,products!$A$1:$G$1,0))</f>
        <v>D</v>
      </c>
      <c r="K755" s="5">
        <f>INDEX(products!$A$1:$G$49,MATCH($D755,products!$A$1:$A$49,0),MATCH(orders!K$1,products!$A$1:$G$1,0))</f>
        <v>0.5</v>
      </c>
      <c r="L755" s="6">
        <f>INDEX(products!$A$1:$G$49,MATCH($D755,products!$A$1:$A$49,0),MATCH(orders!L$1,products!$A$1:$G$1,0))</f>
        <v>5.97</v>
      </c>
      <c r="M755" s="6">
        <f t="shared" si="33"/>
        <v>29.849999999999998</v>
      </c>
      <c r="N755" t="str">
        <f t="shared" si="34"/>
        <v>Arabica</v>
      </c>
      <c r="O755" t="str">
        <f t="shared" si="35"/>
        <v>Dark</v>
      </c>
      <c r="P755" t="str">
        <f>_xlfn.XLOOKUP(OrdersTable[[#This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e" cm="1">
        <f t="array" ref="G756">IF(_xlfn.XLOOKUP(C756,customers!A755:$A$1001,customers!C755:$C$1001,,0)=0,"",_xlfn.XLOOKUP(C756,customers!A755:$A$1001,customers!C755:$C$1001,,0))</f>
        <v>#N/A</v>
      </c>
      <c r="H756" s="2" t="str" cm="1">
        <f t="array" ref="H756">_xlfn.IFNA(_xlfn.XLOOKUP(C756,customers!A755:$A$1001,customers!G755:$G$1001,,0),"United Kingdom")</f>
        <v>United Kingdom</v>
      </c>
      <c r="I756" t="str">
        <f>INDEX(products!$A$1:$G$49,MATCH($D756,products!$A$1:$A$49,0),MATCH(orders!I$1,products!$A$1:$G$1,0))</f>
        <v>Ara</v>
      </c>
      <c r="J756" t="str">
        <f>INDEX(products!$A$1:$G$49,MATCH($D756,products!$A$1:$A$49,0),MATCH(orders!J$1,products!$A$1:$G$1,0))</f>
        <v>D</v>
      </c>
      <c r="K756" s="5">
        <f>INDEX(products!$A$1:$G$49,MATCH($D756,products!$A$1:$A$49,0),MATCH(orders!K$1,products!$A$1:$G$1,0))</f>
        <v>0.2</v>
      </c>
      <c r="L756" s="6">
        <f>INDEX(products!$A$1:$G$49,MATCH($D756,products!$A$1:$A$49,0),MATCH(orders!L$1,products!$A$1:$G$1,0))</f>
        <v>2.9849999999999999</v>
      </c>
      <c r="M756" s="6">
        <f t="shared" si="33"/>
        <v>17.91</v>
      </c>
      <c r="N756" t="str">
        <f t="shared" si="34"/>
        <v>Arabica</v>
      </c>
      <c r="O756" t="str">
        <f t="shared" si="35"/>
        <v>Dark</v>
      </c>
      <c r="P756" t="str">
        <f>_xlfn.XLOOKUP(OrdersTable[[#This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cm="1">
        <f t="array" ref="H757">_xlfn.IFNA(_xlfn.XLOOKUP(C757,customers!A756:$A$1001,customers!G756:$G$1001,,0),"United Kingdom")</f>
        <v>United States</v>
      </c>
      <c r="I757" t="str">
        <f>INDEX(products!$A$1:$G$49,MATCH($D757,products!$A$1:$A$49,0),MATCH(orders!I$1,products!$A$1:$G$1,0))</f>
        <v>Lib</v>
      </c>
      <c r="J757" t="str">
        <f>INDEX(products!$A$1:$G$49,MATCH($D757,products!$A$1:$A$49,0),MATCH(orders!J$1,products!$A$1:$G$1,0))</f>
        <v>L</v>
      </c>
      <c r="K757" s="5">
        <f>INDEX(products!$A$1:$G$49,MATCH($D757,products!$A$1:$A$49,0),MATCH(orders!K$1,products!$A$1:$G$1,0))</f>
        <v>0.2</v>
      </c>
      <c r="L757" s="6">
        <f>INDEX(products!$A$1:$G$49,MATCH($D757,products!$A$1:$A$49,0),MATCH(orders!L$1,products!$A$1:$G$1,0))</f>
        <v>4.7549999999999999</v>
      </c>
      <c r="M757" s="6">
        <f t="shared" si="33"/>
        <v>28.53</v>
      </c>
      <c r="N757" t="str">
        <f t="shared" si="34"/>
        <v>Liberica</v>
      </c>
      <c r="O757" t="str">
        <f t="shared" si="35"/>
        <v>Light</v>
      </c>
      <c r="P757" t="str">
        <f>_xlfn.XLOOKUP(OrdersTable[[#This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cm="1">
        <f t="array" ref="H758">_xlfn.IFNA(_xlfn.XLOOKUP(C758,customers!A757:$A$1001,customers!G757:$G$1001,,0),"United Kingdom")</f>
        <v>United States</v>
      </c>
      <c r="I758" t="str">
        <f>INDEX(products!$A$1:$G$49,MATCH($D758,products!$A$1:$A$49,0),MATCH(orders!I$1,products!$A$1:$G$1,0))</f>
        <v>Rob</v>
      </c>
      <c r="J758" t="str">
        <f>INDEX(products!$A$1:$G$49,MATCH($D758,products!$A$1:$A$49,0),MATCH(orders!J$1,products!$A$1:$G$1,0))</f>
        <v>D</v>
      </c>
      <c r="K758" s="5">
        <f>INDEX(products!$A$1:$G$49,MATCH($D758,products!$A$1:$A$49,0),MATCH(orders!K$1,products!$A$1:$G$1,0))</f>
        <v>1</v>
      </c>
      <c r="L758" s="6">
        <f>INDEX(products!$A$1:$G$49,MATCH($D758,products!$A$1:$A$49,0),MATCH(orders!L$1,products!$A$1:$G$1,0))</f>
        <v>8.9499999999999993</v>
      </c>
      <c r="M758" s="6">
        <f t="shared" si="33"/>
        <v>35.799999999999997</v>
      </c>
      <c r="N758" t="str">
        <f t="shared" si="34"/>
        <v>Robusta</v>
      </c>
      <c r="O758" t="str">
        <f t="shared" si="35"/>
        <v>Dark</v>
      </c>
      <c r="P758" t="str">
        <f>_xlfn.XLOOKUP(OrdersTable[[#This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cm="1">
        <f t="array" ref="H759">_xlfn.IFNA(_xlfn.XLOOKUP(C759,customers!A758:$A$1001,customers!G758:$G$1001,,0),"United Kingdom")</f>
        <v>United States</v>
      </c>
      <c r="I759" t="str">
        <f>INDEX(products!$A$1:$G$49,MATCH($D759,products!$A$1:$A$49,0),MATCH(orders!I$1,products!$A$1:$G$1,0))</f>
        <v>Ara</v>
      </c>
      <c r="J759" t="str">
        <f>INDEX(products!$A$1:$G$49,MATCH($D759,products!$A$1:$A$49,0),MATCH(orders!J$1,products!$A$1:$G$1,0))</f>
        <v>D</v>
      </c>
      <c r="K759" s="5">
        <f>INDEX(products!$A$1:$G$49,MATCH($D759,products!$A$1:$A$49,0),MATCH(orders!K$1,products!$A$1:$G$1,0))</f>
        <v>0.5</v>
      </c>
      <c r="L759" s="6">
        <f>INDEX(products!$A$1:$G$49,MATCH($D759,products!$A$1:$A$49,0),MATCH(orders!L$1,products!$A$1:$G$1,0))</f>
        <v>5.97</v>
      </c>
      <c r="M759" s="6">
        <f t="shared" si="33"/>
        <v>17.91</v>
      </c>
      <c r="N759" t="str">
        <f t="shared" si="34"/>
        <v>Arabica</v>
      </c>
      <c r="O759" t="str">
        <f t="shared" si="35"/>
        <v>Dark</v>
      </c>
      <c r="P759" t="str">
        <f>_xlfn.XLOOKUP(OrdersTable[[#This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cm="1">
        <f t="array" ref="H760">_xlfn.IFNA(_xlfn.XLOOKUP(C760,customers!A759:$A$1001,customers!G759:$G$1001,,0),"United Kingdom")</f>
        <v>United States</v>
      </c>
      <c r="I760" t="str">
        <f>INDEX(products!$A$1:$G$49,MATCH($D760,products!$A$1:$A$49,0),MATCH(orders!I$1,products!$A$1:$G$1,0))</f>
        <v>Rob</v>
      </c>
      <c r="J760" t="str">
        <f>INDEX(products!$A$1:$G$49,MATCH($D760,products!$A$1:$A$49,0),MATCH(orders!J$1,products!$A$1:$G$1,0))</f>
        <v>D</v>
      </c>
      <c r="K760" s="5">
        <f>INDEX(products!$A$1:$G$49,MATCH($D760,products!$A$1:$A$49,0),MATCH(orders!K$1,products!$A$1:$G$1,0))</f>
        <v>1</v>
      </c>
      <c r="L760" s="6">
        <f>INDEX(products!$A$1:$G$49,MATCH($D760,products!$A$1:$A$49,0),MATCH(orders!L$1,products!$A$1:$G$1,0))</f>
        <v>8.9499999999999993</v>
      </c>
      <c r="M760" s="6">
        <f t="shared" si="33"/>
        <v>8.9499999999999993</v>
      </c>
      <c r="N760" t="str">
        <f t="shared" si="34"/>
        <v>Robusta</v>
      </c>
      <c r="O760" t="str">
        <f t="shared" si="35"/>
        <v>Dark</v>
      </c>
      <c r="P760" t="str">
        <f>_xlfn.XLOOKUP(OrdersTable[[#This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cm="1">
        <f t="array" ref="H761">_xlfn.IFNA(_xlfn.XLOOKUP(C761,customers!A760:$A$1001,customers!G760:$G$1001,,0),"United Kingdom")</f>
        <v>United States</v>
      </c>
      <c r="I761" t="str">
        <f>INDEX(products!$A$1:$G$49,MATCH($D761,products!$A$1:$A$49,0),MATCH(orders!I$1,products!$A$1:$G$1,0))</f>
        <v>Lib</v>
      </c>
      <c r="J761" t="str">
        <f>INDEX(products!$A$1:$G$49,MATCH($D761,products!$A$1:$A$49,0),MATCH(orders!J$1,products!$A$1:$G$1,0))</f>
        <v>D</v>
      </c>
      <c r="K761" s="5">
        <f>INDEX(products!$A$1:$G$49,MATCH($D761,products!$A$1:$A$49,0),MATCH(orders!K$1,products!$A$1:$G$1,0))</f>
        <v>2.5</v>
      </c>
      <c r="L761" s="6">
        <f>INDEX(products!$A$1:$G$49,MATCH($D761,products!$A$1:$A$49,0),MATCH(orders!L$1,products!$A$1:$G$1,0))</f>
        <v>29.784999999999997</v>
      </c>
      <c r="M761" s="6">
        <f t="shared" si="33"/>
        <v>29.784999999999997</v>
      </c>
      <c r="N761" t="str">
        <f t="shared" si="34"/>
        <v>Liberica</v>
      </c>
      <c r="O761" t="str">
        <f t="shared" si="35"/>
        <v>Dark</v>
      </c>
      <c r="P761" t="str">
        <f>_xlfn.XLOOKUP(OrdersTable[[#This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cm="1">
        <f t="array" ref="G762">IF(_xlfn.XLOOKUP(C762,customers!A761:$A$1001,customers!C761:$C$1001,,0)=0,"",_xlfn.XLOOKUP(C762,customers!A761:$A$1001,customers!C761:$C$1001,,0))</f>
        <v>aferreal4@wikia.com</v>
      </c>
      <c r="H762" s="2" t="str" cm="1">
        <f t="array" ref="H762">_xlfn.IFNA(_xlfn.XLOOKUP(C762,customers!A761:$A$1001,customers!G761:$G$1001,,0),"United Kingdom")</f>
        <v>United States</v>
      </c>
      <c r="I762" t="str">
        <f>INDEX(products!$A$1:$G$49,MATCH($D762,products!$A$1:$A$49,0),MATCH(orders!I$1,products!$A$1:$G$1,0))</f>
        <v>Exc</v>
      </c>
      <c r="J762" t="str">
        <f>INDEX(products!$A$1:$G$49,MATCH($D762,products!$A$1:$A$49,0),MATCH(orders!J$1,products!$A$1:$G$1,0))</f>
        <v>L</v>
      </c>
      <c r="K762" s="5">
        <f>INDEX(products!$A$1:$G$49,MATCH($D762,products!$A$1:$A$49,0),MATCH(orders!K$1,products!$A$1:$G$1,0))</f>
        <v>0.5</v>
      </c>
      <c r="L762" s="6">
        <f>INDEX(products!$A$1:$G$49,MATCH($D762,products!$A$1:$A$49,0),MATCH(orders!L$1,products!$A$1:$G$1,0))</f>
        <v>8.91</v>
      </c>
      <c r="M762" s="6">
        <f t="shared" si="33"/>
        <v>44.55</v>
      </c>
      <c r="N762" t="str">
        <f t="shared" si="34"/>
        <v>Excelsa</v>
      </c>
      <c r="O762" t="str">
        <f t="shared" si="35"/>
        <v>Light</v>
      </c>
      <c r="P762" t="str">
        <f>_xlfn.XLOOKUP(OrdersTable[[#This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cm="1">
        <f t="array" ref="H763">_xlfn.IFNA(_xlfn.XLOOKUP(C763,customers!A762:$A$1001,customers!G762:$G$1001,,0),"United Kingdom")</f>
        <v>United States</v>
      </c>
      <c r="I763" t="str">
        <f>INDEX(products!$A$1:$G$49,MATCH($D763,products!$A$1:$A$49,0),MATCH(orders!I$1,products!$A$1:$G$1,0))</f>
        <v>Exc</v>
      </c>
      <c r="J763" t="str">
        <f>INDEX(products!$A$1:$G$49,MATCH($D763,products!$A$1:$A$49,0),MATCH(orders!J$1,products!$A$1:$G$1,0))</f>
        <v>L</v>
      </c>
      <c r="K763" s="5">
        <f>INDEX(products!$A$1:$G$49,MATCH($D763,products!$A$1:$A$49,0),MATCH(orders!K$1,products!$A$1:$G$1,0))</f>
        <v>1</v>
      </c>
      <c r="L763" s="6">
        <f>INDEX(products!$A$1:$G$49,MATCH($D763,products!$A$1:$A$49,0),MATCH(orders!L$1,products!$A$1:$G$1,0))</f>
        <v>14.85</v>
      </c>
      <c r="M763" s="6">
        <f t="shared" si="33"/>
        <v>89.1</v>
      </c>
      <c r="N763" t="str">
        <f t="shared" si="34"/>
        <v>Excelsa</v>
      </c>
      <c r="O763" t="str">
        <f t="shared" si="35"/>
        <v>Light</v>
      </c>
      <c r="P763" t="str">
        <f>_xlfn.XLOOKUP(OrdersTable[[#This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cm="1">
        <f t="array" ref="H764">_xlfn.IFNA(_xlfn.XLOOKUP(C764,customers!A763:$A$1001,customers!G763:$G$1001,,0),"United Kingdom")</f>
        <v>United Kingdom</v>
      </c>
      <c r="I764" t="str">
        <f>INDEX(products!$A$1:$G$49,MATCH($D764,products!$A$1:$A$49,0),MATCH(orders!I$1,products!$A$1:$G$1,0))</f>
        <v>Lib</v>
      </c>
      <c r="J764" t="str">
        <f>INDEX(products!$A$1:$G$49,MATCH($D764,products!$A$1:$A$49,0),MATCH(orders!J$1,products!$A$1:$G$1,0))</f>
        <v>M</v>
      </c>
      <c r="K764" s="5">
        <f>INDEX(products!$A$1:$G$49,MATCH($D764,products!$A$1:$A$49,0),MATCH(orders!K$1,products!$A$1:$G$1,0))</f>
        <v>0.5</v>
      </c>
      <c r="L764" s="6">
        <f>INDEX(products!$A$1:$G$49,MATCH($D764,products!$A$1:$A$49,0),MATCH(orders!L$1,products!$A$1:$G$1,0))</f>
        <v>8.73</v>
      </c>
      <c r="M764" s="6">
        <f t="shared" si="33"/>
        <v>43.650000000000006</v>
      </c>
      <c r="N764" t="str">
        <f t="shared" si="34"/>
        <v>Liberica</v>
      </c>
      <c r="O764" t="str">
        <f t="shared" si="35"/>
        <v>Medium</v>
      </c>
      <c r="P764" t="str">
        <f>_xlfn.XLOOKUP(OrdersTable[[#This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cm="1">
        <f t="array" ref="G765">IF(_xlfn.XLOOKUP(C765,customers!A764:$A$1001,customers!C764:$C$1001,,0)=0,"",_xlfn.XLOOKUP(C765,customers!A764:$A$1001,customers!C764:$C$1001,,0))</f>
        <v/>
      </c>
      <c r="H765" s="2" t="str" cm="1">
        <f t="array" ref="H765">_xlfn.IFNA(_xlfn.XLOOKUP(C765,customers!A764:$A$1001,customers!G764:$G$1001,,0),"United Kingdom")</f>
        <v>United States</v>
      </c>
      <c r="I765" t="str">
        <f>INDEX(products!$A$1:$G$49,MATCH($D765,products!$A$1:$A$49,0),MATCH(orders!I$1,products!$A$1:$G$1,0))</f>
        <v>Ara</v>
      </c>
      <c r="J765" t="str">
        <f>INDEX(products!$A$1:$G$49,MATCH($D765,products!$A$1:$A$49,0),MATCH(orders!J$1,products!$A$1:$G$1,0))</f>
        <v>L</v>
      </c>
      <c r="K765" s="5">
        <f>INDEX(products!$A$1:$G$49,MATCH($D765,products!$A$1:$A$49,0),MATCH(orders!K$1,products!$A$1:$G$1,0))</f>
        <v>0.5</v>
      </c>
      <c r="L765" s="6">
        <f>INDEX(products!$A$1:$G$49,MATCH($D765,products!$A$1:$A$49,0),MATCH(orders!L$1,products!$A$1:$G$1,0))</f>
        <v>7.77</v>
      </c>
      <c r="M765" s="6">
        <f t="shared" si="33"/>
        <v>23.31</v>
      </c>
      <c r="N765" t="str">
        <f t="shared" si="34"/>
        <v>Arabica</v>
      </c>
      <c r="O765" t="str">
        <f t="shared" si="35"/>
        <v>Light</v>
      </c>
      <c r="P765" t="str">
        <f>_xlfn.XLOOKUP(OrdersTable[[#This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cm="1">
        <f t="array" ref="H766">_xlfn.IFNA(_xlfn.XLOOKUP(C766,customers!A765:$A$1001,customers!G765:$G$1001,,0),"United Kingdom")</f>
        <v>United States</v>
      </c>
      <c r="I766" t="str">
        <f>INDEX(products!$A$1:$G$49,MATCH($D766,products!$A$1:$A$49,0),MATCH(orders!I$1,products!$A$1:$G$1,0))</f>
        <v>Ara</v>
      </c>
      <c r="J766" t="str">
        <f>INDEX(products!$A$1:$G$49,MATCH($D766,products!$A$1:$A$49,0),MATCH(orders!J$1,products!$A$1:$G$1,0))</f>
        <v>L</v>
      </c>
      <c r="K766" s="5">
        <f>INDEX(products!$A$1:$G$49,MATCH($D766,products!$A$1:$A$49,0),MATCH(orders!K$1,products!$A$1:$G$1,0))</f>
        <v>2.5</v>
      </c>
      <c r="L766" s="6">
        <f>INDEX(products!$A$1:$G$49,MATCH($D766,products!$A$1:$A$49,0),MATCH(orders!L$1,products!$A$1:$G$1,0))</f>
        <v>29.784999999999997</v>
      </c>
      <c r="M766" s="6">
        <f t="shared" si="33"/>
        <v>178.70999999999998</v>
      </c>
      <c r="N766" t="str">
        <f t="shared" si="34"/>
        <v>Arabica</v>
      </c>
      <c r="O766" t="str">
        <f t="shared" si="35"/>
        <v>Light</v>
      </c>
      <c r="P766" t="str">
        <f>_xlfn.XLOOKUP(OrdersTable[[#This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cm="1">
        <f t="array" ref="H767">_xlfn.IFNA(_xlfn.XLOOKUP(C767,customers!A766:$A$1001,customers!G766:$G$1001,,0),"United Kingdom")</f>
        <v>United States</v>
      </c>
      <c r="I767" t="str">
        <f>INDEX(products!$A$1:$G$49,MATCH($D767,products!$A$1:$A$49,0),MATCH(orders!I$1,products!$A$1:$G$1,0))</f>
        <v>Rob</v>
      </c>
      <c r="J767" t="str">
        <f>INDEX(products!$A$1:$G$49,MATCH($D767,products!$A$1:$A$49,0),MATCH(orders!J$1,products!$A$1:$G$1,0))</f>
        <v>M</v>
      </c>
      <c r="K767" s="5">
        <f>INDEX(products!$A$1:$G$49,MATCH($D767,products!$A$1:$A$49,0),MATCH(orders!K$1,products!$A$1:$G$1,0))</f>
        <v>1</v>
      </c>
      <c r="L767" s="6">
        <f>INDEX(products!$A$1:$G$49,MATCH($D767,products!$A$1:$A$49,0),MATCH(orders!L$1,products!$A$1:$G$1,0))</f>
        <v>9.9499999999999993</v>
      </c>
      <c r="M767" s="6">
        <f t="shared" si="33"/>
        <v>59.699999999999996</v>
      </c>
      <c r="N767" t="str">
        <f t="shared" si="34"/>
        <v>Robusta</v>
      </c>
      <c r="O767" t="str">
        <f t="shared" si="35"/>
        <v>Medium</v>
      </c>
      <c r="P767" t="str">
        <f>_xlfn.XLOOKUP(OrdersTable[[#This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cm="1">
        <f t="array" ref="H768">_xlfn.IFNA(_xlfn.XLOOKUP(C768,customers!A767:$A$1001,customers!G767:$G$1001,,0),"United Kingdom")</f>
        <v>United States</v>
      </c>
      <c r="I768" t="str">
        <f>INDEX(products!$A$1:$G$49,MATCH($D768,products!$A$1:$A$49,0),MATCH(orders!I$1,products!$A$1:$G$1,0))</f>
        <v>Ara</v>
      </c>
      <c r="J768" t="str">
        <f>INDEX(products!$A$1:$G$49,MATCH($D768,products!$A$1:$A$49,0),MATCH(orders!J$1,products!$A$1:$G$1,0))</f>
        <v>L</v>
      </c>
      <c r="K768" s="5">
        <f>INDEX(products!$A$1:$G$49,MATCH($D768,products!$A$1:$A$49,0),MATCH(orders!K$1,products!$A$1:$G$1,0))</f>
        <v>0.5</v>
      </c>
      <c r="L768" s="6">
        <f>INDEX(products!$A$1:$G$49,MATCH($D768,products!$A$1:$A$49,0),MATCH(orders!L$1,products!$A$1:$G$1,0))</f>
        <v>7.77</v>
      </c>
      <c r="M768" s="6">
        <f t="shared" si="33"/>
        <v>15.54</v>
      </c>
      <c r="N768" t="str">
        <f t="shared" si="34"/>
        <v>Arabica</v>
      </c>
      <c r="O768" t="str">
        <f t="shared" si="35"/>
        <v>Light</v>
      </c>
      <c r="P768" t="str">
        <f>_xlfn.XLOOKUP(OrdersTable[[#This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e" cm="1">
        <f t="array" ref="G769">IF(_xlfn.XLOOKUP(C769,customers!A768:$A$1001,customers!C768:$C$1001,,0)=0,"",_xlfn.XLOOKUP(C769,customers!A768:$A$1001,customers!C768:$C$1001,,0))</f>
        <v>#N/A</v>
      </c>
      <c r="H769" s="2" t="str" cm="1">
        <f t="array" ref="H769">_xlfn.IFNA(_xlfn.XLOOKUP(C769,customers!A768:$A$1001,customers!G768:$G$1001,,0),"United Kingdom")</f>
        <v>United Kingdom</v>
      </c>
      <c r="I769" t="str">
        <f>INDEX(products!$A$1:$G$49,MATCH($D769,products!$A$1:$A$49,0),MATCH(orders!I$1,products!$A$1:$G$1,0))</f>
        <v>Ara</v>
      </c>
      <c r="J769" t="str">
        <f>INDEX(products!$A$1:$G$49,MATCH($D769,products!$A$1:$A$49,0),MATCH(orders!J$1,products!$A$1:$G$1,0))</f>
        <v>L</v>
      </c>
      <c r="K769" s="5">
        <f>INDEX(products!$A$1:$G$49,MATCH($D769,products!$A$1:$A$49,0),MATCH(orders!K$1,products!$A$1:$G$1,0))</f>
        <v>2.5</v>
      </c>
      <c r="L769" s="6">
        <f>INDEX(products!$A$1:$G$49,MATCH($D769,products!$A$1:$A$49,0),MATCH(orders!L$1,products!$A$1:$G$1,0))</f>
        <v>29.784999999999997</v>
      </c>
      <c r="M769" s="6">
        <f t="shared" si="33"/>
        <v>89.35499999999999</v>
      </c>
      <c r="N769" t="str">
        <f t="shared" si="34"/>
        <v>Arabica</v>
      </c>
      <c r="O769" t="str">
        <f t="shared" si="35"/>
        <v>Light</v>
      </c>
      <c r="P769" t="str">
        <f>_xlfn.XLOOKUP(OrdersTable[[#This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e" cm="1">
        <f t="array" ref="G770">IF(_xlfn.XLOOKUP(C770,customers!A769:$A$1001,customers!C769:$C$1001,,0)=0,"",_xlfn.XLOOKUP(C770,customers!A769:$A$1001,customers!C769:$C$1001,,0))</f>
        <v>#N/A</v>
      </c>
      <c r="H770" s="2" t="str" cm="1">
        <f t="array" ref="H770">_xlfn.IFNA(_xlfn.XLOOKUP(C770,customers!A769:$A$1001,customers!G769:$G$1001,,0),"United Kingdom")</f>
        <v>United Kingdom</v>
      </c>
      <c r="I770" t="str">
        <f>INDEX(products!$A$1:$G$49,MATCH($D770,products!$A$1:$A$49,0),MATCH(orders!I$1,products!$A$1:$G$1,0))</f>
        <v>Rob</v>
      </c>
      <c r="J770" t="str">
        <f>INDEX(products!$A$1:$G$49,MATCH($D770,products!$A$1:$A$49,0),MATCH(orders!J$1,products!$A$1:$G$1,0))</f>
        <v>L</v>
      </c>
      <c r="K770" s="5">
        <f>INDEX(products!$A$1:$G$49,MATCH($D770,products!$A$1:$A$49,0),MATCH(orders!K$1,products!$A$1:$G$1,0))</f>
        <v>1</v>
      </c>
      <c r="L770" s="6">
        <f>INDEX(products!$A$1:$G$49,MATCH($D770,products!$A$1:$A$49,0),MATCH(orders!L$1,products!$A$1:$G$1,0))</f>
        <v>11.95</v>
      </c>
      <c r="M770" s="6">
        <f t="shared" ref="M770:M833" si="36">E770*L770</f>
        <v>23.9</v>
      </c>
      <c r="N770" t="str">
        <f t="shared" ref="N770:N833" si="37">IF(I770="Rob","Robusta",IF(I770="Exc","Excelsa",IF(I770="Ara","Arabica",IF(I770="Lib","Liberica"))))</f>
        <v>Robusta</v>
      </c>
      <c r="O770" t="str">
        <f t="shared" ref="O770:O833" si="38">IF(J770="M","Medium",IF(J770="L","Light",IF(J770="D","Dark")))</f>
        <v>Light</v>
      </c>
      <c r="P770" t="str">
        <f>_xlfn.XLOOKUP(OrdersTable[[#This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cm="1">
        <f t="array" ref="G771">IF(_xlfn.XLOOKUP(C771,customers!A770:$A$1001,customers!C770:$C$1001,,0)=0,"",_xlfn.XLOOKUP(C771,customers!A770:$A$1001,customers!C770:$C$1001,,0))</f>
        <v>deburahld@google.co.jp</v>
      </c>
      <c r="H771" s="2" t="str" cm="1">
        <f t="array" ref="H771">_xlfn.IFNA(_xlfn.XLOOKUP(C771,customers!A770:$A$1001,customers!G770:$G$1001,,0),"United Kingdom")</f>
        <v>United Kingdom</v>
      </c>
      <c r="I771" t="str">
        <f>INDEX(products!$A$1:$G$49,MATCH($D771,products!$A$1:$A$49,0),MATCH(orders!I$1,products!$A$1:$G$1,0))</f>
        <v>Rob</v>
      </c>
      <c r="J771" t="str">
        <f>INDEX(products!$A$1:$G$49,MATCH($D771,products!$A$1:$A$49,0),MATCH(orders!J$1,products!$A$1:$G$1,0))</f>
        <v>M</v>
      </c>
      <c r="K771" s="5">
        <f>INDEX(products!$A$1:$G$49,MATCH($D771,products!$A$1:$A$49,0),MATCH(orders!K$1,products!$A$1:$G$1,0))</f>
        <v>2.5</v>
      </c>
      <c r="L771" s="6">
        <f>INDEX(products!$A$1:$G$49,MATCH($D771,products!$A$1:$A$49,0),MATCH(orders!L$1,products!$A$1:$G$1,0))</f>
        <v>22.884999999999998</v>
      </c>
      <c r="M771" s="6">
        <f t="shared" si="36"/>
        <v>137.31</v>
      </c>
      <c r="N771" t="str">
        <f t="shared" si="37"/>
        <v>Robusta</v>
      </c>
      <c r="O771" t="str">
        <f t="shared" si="38"/>
        <v>Medium</v>
      </c>
      <c r="P771" t="str">
        <f>_xlfn.XLOOKUP(OrdersTable[[#This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cm="1">
        <f t="array" ref="H772">_xlfn.IFNA(_xlfn.XLOOKUP(C772,customers!A771:$A$1001,customers!G771:$G$1001,,0),"United Kingdom")</f>
        <v>United States</v>
      </c>
      <c r="I772" t="str">
        <f>INDEX(products!$A$1:$G$49,MATCH($D772,products!$A$1:$A$49,0),MATCH(orders!I$1,products!$A$1:$G$1,0))</f>
        <v>Ara</v>
      </c>
      <c r="J772" t="str">
        <f>INDEX(products!$A$1:$G$49,MATCH($D772,products!$A$1:$A$49,0),MATCH(orders!J$1,products!$A$1:$G$1,0))</f>
        <v>D</v>
      </c>
      <c r="K772" s="5">
        <f>INDEX(products!$A$1:$G$49,MATCH($D772,products!$A$1:$A$49,0),MATCH(orders!K$1,products!$A$1:$G$1,0))</f>
        <v>1</v>
      </c>
      <c r="L772" s="6">
        <f>INDEX(products!$A$1:$G$49,MATCH($D772,products!$A$1:$A$49,0),MATCH(orders!L$1,products!$A$1:$G$1,0))</f>
        <v>9.9499999999999993</v>
      </c>
      <c r="M772" s="6">
        <f t="shared" si="36"/>
        <v>9.9499999999999993</v>
      </c>
      <c r="N772" t="str">
        <f t="shared" si="37"/>
        <v>Arabica</v>
      </c>
      <c r="O772" t="str">
        <f t="shared" si="38"/>
        <v>Dark</v>
      </c>
      <c r="P772" t="str">
        <f>_xlfn.XLOOKUP(OrdersTable[[#This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cm="1">
        <f t="array" ref="H773">_xlfn.IFNA(_xlfn.XLOOKUP(C773,customers!A772:$A$1001,customers!G772:$G$1001,,0),"United Kingdom")</f>
        <v>United States</v>
      </c>
      <c r="I773" t="str">
        <f>INDEX(products!$A$1:$G$49,MATCH($D773,products!$A$1:$A$49,0),MATCH(orders!I$1,products!$A$1:$G$1,0))</f>
        <v>Rob</v>
      </c>
      <c r="J773" t="str">
        <f>INDEX(products!$A$1:$G$49,MATCH($D773,products!$A$1:$A$49,0),MATCH(orders!J$1,products!$A$1:$G$1,0))</f>
        <v>L</v>
      </c>
      <c r="K773" s="5">
        <f>INDEX(products!$A$1:$G$49,MATCH($D773,products!$A$1:$A$49,0),MATCH(orders!K$1,products!$A$1:$G$1,0))</f>
        <v>0.5</v>
      </c>
      <c r="L773" s="6">
        <f>INDEX(products!$A$1:$G$49,MATCH($D773,products!$A$1:$A$49,0),MATCH(orders!L$1,products!$A$1:$G$1,0))</f>
        <v>7.169999999999999</v>
      </c>
      <c r="M773" s="6">
        <f t="shared" si="36"/>
        <v>21.509999999999998</v>
      </c>
      <c r="N773" t="str">
        <f t="shared" si="37"/>
        <v>Robusta</v>
      </c>
      <c r="O773" t="str">
        <f t="shared" si="38"/>
        <v>Light</v>
      </c>
      <c r="P773" t="str">
        <f>_xlfn.XLOOKUP(OrdersTable[[#This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cm="1">
        <f t="array" ref="G774">IF(_xlfn.XLOOKUP(C774,customers!A773:$A$1001,customers!C773:$C$1001,,0)=0,"",_xlfn.XLOOKUP(C774,customers!A773:$A$1001,customers!C773:$C$1001,,0))</f>
        <v/>
      </c>
      <c r="H774" s="2" t="str" cm="1">
        <f t="array" ref="H774">_xlfn.IFNA(_xlfn.XLOOKUP(C774,customers!A773:$A$1001,customers!G773:$G$1001,,0),"United Kingdom")</f>
        <v>United States</v>
      </c>
      <c r="I774" t="str">
        <f>INDEX(products!$A$1:$G$49,MATCH($D774,products!$A$1:$A$49,0),MATCH(orders!I$1,products!$A$1:$G$1,0))</f>
        <v>Exc</v>
      </c>
      <c r="J774" t="str">
        <f>INDEX(products!$A$1:$G$49,MATCH($D774,products!$A$1:$A$49,0),MATCH(orders!J$1,products!$A$1:$G$1,0))</f>
        <v>M</v>
      </c>
      <c r="K774" s="5">
        <f>INDEX(products!$A$1:$G$49,MATCH($D774,products!$A$1:$A$49,0),MATCH(orders!K$1,products!$A$1:$G$1,0))</f>
        <v>1</v>
      </c>
      <c r="L774" s="6">
        <f>INDEX(products!$A$1:$G$49,MATCH($D774,products!$A$1:$A$49,0),MATCH(orders!L$1,products!$A$1:$G$1,0))</f>
        <v>13.75</v>
      </c>
      <c r="M774" s="6">
        <f t="shared" si="36"/>
        <v>82.5</v>
      </c>
      <c r="N774" t="str">
        <f t="shared" si="37"/>
        <v>Excelsa</v>
      </c>
      <c r="O774" t="str">
        <f t="shared" si="38"/>
        <v>Medium</v>
      </c>
      <c r="P774" t="str">
        <f>_xlfn.XLOOKUP(OrdersTable[[#This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cm="1">
        <f t="array" ref="H775">_xlfn.IFNA(_xlfn.XLOOKUP(C775,customers!A774:$A$1001,customers!G774:$G$1001,,0),"United Kingdom")</f>
        <v>Ireland</v>
      </c>
      <c r="I775" t="str">
        <f>INDEX(products!$A$1:$G$49,MATCH($D775,products!$A$1:$A$49,0),MATCH(orders!I$1,products!$A$1:$G$1,0))</f>
        <v>Lib</v>
      </c>
      <c r="J775" t="str">
        <f>INDEX(products!$A$1:$G$49,MATCH($D775,products!$A$1:$A$49,0),MATCH(orders!J$1,products!$A$1:$G$1,0))</f>
        <v>M</v>
      </c>
      <c r="K775" s="5">
        <f>INDEX(products!$A$1:$G$49,MATCH($D775,products!$A$1:$A$49,0),MATCH(orders!K$1,products!$A$1:$G$1,0))</f>
        <v>0.2</v>
      </c>
      <c r="L775" s="6">
        <f>INDEX(products!$A$1:$G$49,MATCH($D775,products!$A$1:$A$49,0),MATCH(orders!L$1,products!$A$1:$G$1,0))</f>
        <v>4.3650000000000002</v>
      </c>
      <c r="M775" s="6">
        <f t="shared" si="36"/>
        <v>8.73</v>
      </c>
      <c r="N775" t="str">
        <f t="shared" si="37"/>
        <v>Liberica</v>
      </c>
      <c r="O775" t="str">
        <f t="shared" si="38"/>
        <v>Medium</v>
      </c>
      <c r="P775" t="str">
        <f>_xlfn.XLOOKUP(OrdersTable[[#This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cm="1">
        <f t="array" ref="G776">IF(_xlfn.XLOOKUP(C776,customers!A775:$A$1001,customers!C775:$C$1001,,0)=0,"",_xlfn.XLOOKUP(C776,customers!A775:$A$1001,customers!C775:$C$1001,,0))</f>
        <v/>
      </c>
      <c r="H776" s="2" t="str" cm="1">
        <f t="array" ref="H776">_xlfn.IFNA(_xlfn.XLOOKUP(C776,customers!A775:$A$1001,customers!G775:$G$1001,,0),"United Kingdom")</f>
        <v>United States</v>
      </c>
      <c r="I776" t="str">
        <f>INDEX(products!$A$1:$G$49,MATCH($D776,products!$A$1:$A$49,0),MATCH(orders!I$1,products!$A$1:$G$1,0))</f>
        <v>Rob</v>
      </c>
      <c r="J776" t="str">
        <f>INDEX(products!$A$1:$G$49,MATCH($D776,products!$A$1:$A$49,0),MATCH(orders!J$1,products!$A$1:$G$1,0))</f>
        <v>M</v>
      </c>
      <c r="K776" s="5">
        <f>INDEX(products!$A$1:$G$49,MATCH($D776,products!$A$1:$A$49,0),MATCH(orders!K$1,products!$A$1:$G$1,0))</f>
        <v>1</v>
      </c>
      <c r="L776" s="6">
        <f>INDEX(products!$A$1:$G$49,MATCH($D776,products!$A$1:$A$49,0),MATCH(orders!L$1,products!$A$1:$G$1,0))</f>
        <v>9.9499999999999993</v>
      </c>
      <c r="M776" s="6">
        <f t="shared" si="36"/>
        <v>19.899999999999999</v>
      </c>
      <c r="N776" t="str">
        <f t="shared" si="37"/>
        <v>Robusta</v>
      </c>
      <c r="O776" t="str">
        <f t="shared" si="38"/>
        <v>Medium</v>
      </c>
      <c r="P776" t="str">
        <f>_xlfn.XLOOKUP(OrdersTable[[#This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cm="1">
        <f t="array" ref="H777">_xlfn.IFNA(_xlfn.XLOOKUP(C777,customers!A776:$A$1001,customers!G776:$G$1001,,0),"United Kingdom")</f>
        <v>United States</v>
      </c>
      <c r="I777" t="str">
        <f>INDEX(products!$A$1:$G$49,MATCH($D777,products!$A$1:$A$49,0),MATCH(orders!I$1,products!$A$1:$G$1,0))</f>
        <v>Exc</v>
      </c>
      <c r="J777" t="str">
        <f>INDEX(products!$A$1:$G$49,MATCH($D777,products!$A$1:$A$49,0),MATCH(orders!J$1,products!$A$1:$G$1,0))</f>
        <v>L</v>
      </c>
      <c r="K777" s="5">
        <f>INDEX(products!$A$1:$G$49,MATCH($D777,products!$A$1:$A$49,0),MATCH(orders!K$1,products!$A$1:$G$1,0))</f>
        <v>0.5</v>
      </c>
      <c r="L777" s="6">
        <f>INDEX(products!$A$1:$G$49,MATCH($D777,products!$A$1:$A$49,0),MATCH(orders!L$1,products!$A$1:$G$1,0))</f>
        <v>8.91</v>
      </c>
      <c r="M777" s="6">
        <f t="shared" si="36"/>
        <v>17.82</v>
      </c>
      <c r="N777" t="str">
        <f t="shared" si="37"/>
        <v>Excelsa</v>
      </c>
      <c r="O777" t="str">
        <f t="shared" si="38"/>
        <v>Light</v>
      </c>
      <c r="P777" t="str">
        <f>_xlfn.XLOOKUP(OrdersTable[[#This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cm="1">
        <f t="array" ref="G778">IF(_xlfn.XLOOKUP(C778,customers!A777:$A$1001,customers!C777:$C$1001,,0)=0,"",_xlfn.XLOOKUP(C778,customers!A777:$A$1001,customers!C777:$C$1001,,0))</f>
        <v>jdeehanlk@about.me</v>
      </c>
      <c r="H778" s="2" t="str" cm="1">
        <f t="array" ref="H778">_xlfn.IFNA(_xlfn.XLOOKUP(C778,customers!A777:$A$1001,customers!G777:$G$1001,,0),"United Kingdom")</f>
        <v>United States</v>
      </c>
      <c r="I778" t="str">
        <f>INDEX(products!$A$1:$G$49,MATCH($D778,products!$A$1:$A$49,0),MATCH(orders!I$1,products!$A$1:$G$1,0))</f>
        <v>Ara</v>
      </c>
      <c r="J778" t="str">
        <f>INDEX(products!$A$1:$G$49,MATCH($D778,products!$A$1:$A$49,0),MATCH(orders!J$1,products!$A$1:$G$1,0))</f>
        <v>M</v>
      </c>
      <c r="K778" s="5">
        <f>INDEX(products!$A$1:$G$49,MATCH($D778,products!$A$1:$A$49,0),MATCH(orders!K$1,products!$A$1:$G$1,0))</f>
        <v>0.5</v>
      </c>
      <c r="L778" s="6">
        <f>INDEX(products!$A$1:$G$49,MATCH($D778,products!$A$1:$A$49,0),MATCH(orders!L$1,products!$A$1:$G$1,0))</f>
        <v>6.75</v>
      </c>
      <c r="M778" s="6">
        <f t="shared" si="36"/>
        <v>20.25</v>
      </c>
      <c r="N778" t="str">
        <f t="shared" si="37"/>
        <v>Arabica</v>
      </c>
      <c r="O778" t="str">
        <f t="shared" si="38"/>
        <v>Medium</v>
      </c>
      <c r="P778" t="str">
        <f>_xlfn.XLOOKUP(OrdersTable[[#This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cm="1">
        <f t="array" ref="G779">IF(_xlfn.XLOOKUP(C779,customers!A778:$A$1001,customers!C778:$C$1001,,0)=0,"",_xlfn.XLOOKUP(C779,customers!A778:$A$1001,customers!C778:$C$1001,,0))</f>
        <v>jedenll@e-recht24.de</v>
      </c>
      <c r="H779" s="2" t="str" cm="1">
        <f t="array" ref="H779">_xlfn.IFNA(_xlfn.XLOOKUP(C779,customers!A778:$A$1001,customers!G778:$G$1001,,0),"United Kingdom")</f>
        <v>United States</v>
      </c>
      <c r="I779" t="str">
        <f>INDEX(products!$A$1:$G$49,MATCH($D779,products!$A$1:$A$49,0),MATCH(orders!I$1,products!$A$1:$G$1,0))</f>
        <v>Ara</v>
      </c>
      <c r="J779" t="str">
        <f>INDEX(products!$A$1:$G$49,MATCH($D779,products!$A$1:$A$49,0),MATCH(orders!J$1,products!$A$1:$G$1,0))</f>
        <v>L</v>
      </c>
      <c r="K779" s="5">
        <f>INDEX(products!$A$1:$G$49,MATCH($D779,products!$A$1:$A$49,0),MATCH(orders!K$1,products!$A$1:$G$1,0))</f>
        <v>2.5</v>
      </c>
      <c r="L779" s="6">
        <f>INDEX(products!$A$1:$G$49,MATCH($D779,products!$A$1:$A$49,0),MATCH(orders!L$1,products!$A$1:$G$1,0))</f>
        <v>29.784999999999997</v>
      </c>
      <c r="M779" s="6">
        <f t="shared" si="36"/>
        <v>59.569999999999993</v>
      </c>
      <c r="N779" t="str">
        <f t="shared" si="37"/>
        <v>Arabica</v>
      </c>
      <c r="O779" t="str">
        <f t="shared" si="38"/>
        <v>Light</v>
      </c>
      <c r="P779" t="str">
        <f>_xlfn.XLOOKUP(OrdersTable[[#This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cm="1">
        <f t="array" ref="H780">_xlfn.IFNA(_xlfn.XLOOKUP(C780,customers!A779:$A$1001,customers!G779:$G$1001,,0),"United Kingdom")</f>
        <v>United States</v>
      </c>
      <c r="I780" t="str">
        <f>INDEX(products!$A$1:$G$49,MATCH($D780,products!$A$1:$A$49,0),MATCH(orders!I$1,products!$A$1:$G$1,0))</f>
        <v>Lib</v>
      </c>
      <c r="J780" t="str">
        <f>INDEX(products!$A$1:$G$49,MATCH($D780,products!$A$1:$A$49,0),MATCH(orders!J$1,products!$A$1:$G$1,0))</f>
        <v>L</v>
      </c>
      <c r="K780" s="5">
        <f>INDEX(products!$A$1:$G$49,MATCH($D780,products!$A$1:$A$49,0),MATCH(orders!K$1,products!$A$1:$G$1,0))</f>
        <v>0.5</v>
      </c>
      <c r="L780" s="6">
        <f>INDEX(products!$A$1:$G$49,MATCH($D780,products!$A$1:$A$49,0),MATCH(orders!L$1,products!$A$1:$G$1,0))</f>
        <v>9.51</v>
      </c>
      <c r="M780" s="6">
        <f t="shared" si="36"/>
        <v>19.02</v>
      </c>
      <c r="N780" t="str">
        <f t="shared" si="37"/>
        <v>Liberica</v>
      </c>
      <c r="O780" t="str">
        <f t="shared" si="38"/>
        <v>Light</v>
      </c>
      <c r="P780" t="str">
        <f>_xlfn.XLOOKUP(OrdersTable[[#This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cm="1">
        <f t="array" ref="H781">_xlfn.IFNA(_xlfn.XLOOKUP(C781,customers!A780:$A$1001,customers!G780:$G$1001,,0),"United Kingdom")</f>
        <v>United States</v>
      </c>
      <c r="I781" t="str">
        <f>INDEX(products!$A$1:$G$49,MATCH($D781,products!$A$1:$A$49,0),MATCH(orders!I$1,products!$A$1:$G$1,0))</f>
        <v>Lib</v>
      </c>
      <c r="J781" t="str">
        <f>INDEX(products!$A$1:$G$49,MATCH($D781,products!$A$1:$A$49,0),MATCH(orders!J$1,products!$A$1:$G$1,0))</f>
        <v>D</v>
      </c>
      <c r="K781" s="5">
        <f>INDEX(products!$A$1:$G$49,MATCH($D781,products!$A$1:$A$49,0),MATCH(orders!K$1,products!$A$1:$G$1,0))</f>
        <v>1</v>
      </c>
      <c r="L781" s="6">
        <f>INDEX(products!$A$1:$G$49,MATCH($D781,products!$A$1:$A$49,0),MATCH(orders!L$1,products!$A$1:$G$1,0))</f>
        <v>12.95</v>
      </c>
      <c r="M781" s="6">
        <f t="shared" si="36"/>
        <v>77.699999999999989</v>
      </c>
      <c r="N781" t="str">
        <f t="shared" si="37"/>
        <v>Liberica</v>
      </c>
      <c r="O781" t="str">
        <f t="shared" si="38"/>
        <v>Dark</v>
      </c>
      <c r="P781" t="str">
        <f>_xlfn.XLOOKUP(OrdersTable[[#This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cm="1">
        <f t="array" ref="G782">IF(_xlfn.XLOOKUP(C782,customers!A781:$A$1001,customers!C781:$C$1001,,0)=0,"",_xlfn.XLOOKUP(C782,customers!A781:$A$1001,customers!C781:$C$1001,,0))</f>
        <v/>
      </c>
      <c r="H782" s="2" t="str" cm="1">
        <f t="array" ref="H782">_xlfn.IFNA(_xlfn.XLOOKUP(C782,customers!A781:$A$1001,customers!G781:$G$1001,,0),"United Kingdom")</f>
        <v>United States</v>
      </c>
      <c r="I782" t="str">
        <f>INDEX(products!$A$1:$G$49,MATCH($D782,products!$A$1:$A$49,0),MATCH(orders!I$1,products!$A$1:$G$1,0))</f>
        <v>Exc</v>
      </c>
      <c r="J782" t="str">
        <f>INDEX(products!$A$1:$G$49,MATCH($D782,products!$A$1:$A$49,0),MATCH(orders!J$1,products!$A$1:$G$1,0))</f>
        <v>M</v>
      </c>
      <c r="K782" s="5">
        <f>INDEX(products!$A$1:$G$49,MATCH($D782,products!$A$1:$A$49,0),MATCH(orders!K$1,products!$A$1:$G$1,0))</f>
        <v>1</v>
      </c>
      <c r="L782" s="6">
        <f>INDEX(products!$A$1:$G$49,MATCH($D782,products!$A$1:$A$49,0),MATCH(orders!L$1,products!$A$1:$G$1,0))</f>
        <v>13.75</v>
      </c>
      <c r="M782" s="6">
        <f t="shared" si="36"/>
        <v>41.25</v>
      </c>
      <c r="N782" t="str">
        <f t="shared" si="37"/>
        <v>Excelsa</v>
      </c>
      <c r="O782" t="str">
        <f t="shared" si="38"/>
        <v>Medium</v>
      </c>
      <c r="P782" t="str">
        <f>_xlfn.XLOOKUP(OrdersTable[[#This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cm="1">
        <f t="array" ref="H783">_xlfn.IFNA(_xlfn.XLOOKUP(C783,customers!A782:$A$1001,customers!G782:$G$1001,,0),"United Kingdom")</f>
        <v>United States</v>
      </c>
      <c r="I783" t="str">
        <f>INDEX(products!$A$1:$G$49,MATCH($D783,products!$A$1:$A$49,0),MATCH(orders!I$1,products!$A$1:$G$1,0))</f>
        <v>Lib</v>
      </c>
      <c r="J783" t="str">
        <f>INDEX(products!$A$1:$G$49,MATCH($D783,products!$A$1:$A$49,0),MATCH(orders!J$1,products!$A$1:$G$1,0))</f>
        <v>L</v>
      </c>
      <c r="K783" s="5">
        <f>INDEX(products!$A$1:$G$49,MATCH($D783,products!$A$1:$A$49,0),MATCH(orders!K$1,products!$A$1:$G$1,0))</f>
        <v>2.5</v>
      </c>
      <c r="L783" s="6">
        <f>INDEX(products!$A$1:$G$49,MATCH($D783,products!$A$1:$A$49,0),MATCH(orders!L$1,products!$A$1:$G$1,0))</f>
        <v>36.454999999999998</v>
      </c>
      <c r="M783" s="6">
        <f t="shared" si="36"/>
        <v>145.82</v>
      </c>
      <c r="N783" t="str">
        <f t="shared" si="37"/>
        <v>Liberica</v>
      </c>
      <c r="O783" t="str">
        <f t="shared" si="38"/>
        <v>Light</v>
      </c>
      <c r="P783" t="str">
        <f>_xlfn.XLOOKUP(OrdersTable[[#This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cm="1">
        <f t="array" ref="H784">_xlfn.IFNA(_xlfn.XLOOKUP(C784,customers!A783:$A$1001,customers!G783:$G$1001,,0),"United Kingdom")</f>
        <v>Ireland</v>
      </c>
      <c r="I784" t="str">
        <f>INDEX(products!$A$1:$G$49,MATCH($D784,products!$A$1:$A$49,0),MATCH(orders!I$1,products!$A$1:$G$1,0))</f>
        <v>Exc</v>
      </c>
      <c r="J784" t="str">
        <f>INDEX(products!$A$1:$G$49,MATCH($D784,products!$A$1:$A$49,0),MATCH(orders!J$1,products!$A$1:$G$1,0))</f>
        <v>L</v>
      </c>
      <c r="K784" s="5">
        <f>INDEX(products!$A$1:$G$49,MATCH($D784,products!$A$1:$A$49,0),MATCH(orders!K$1,products!$A$1:$G$1,0))</f>
        <v>0.2</v>
      </c>
      <c r="L784" s="6">
        <f>INDEX(products!$A$1:$G$49,MATCH($D784,products!$A$1:$A$49,0),MATCH(orders!L$1,products!$A$1:$G$1,0))</f>
        <v>4.4550000000000001</v>
      </c>
      <c r="M784" s="6">
        <f t="shared" si="36"/>
        <v>26.73</v>
      </c>
      <c r="N784" t="str">
        <f t="shared" si="37"/>
        <v>Excelsa</v>
      </c>
      <c r="O784" t="str">
        <f t="shared" si="38"/>
        <v>Light</v>
      </c>
      <c r="P784" t="str">
        <f>_xlfn.XLOOKUP(OrdersTable[[#This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cm="1">
        <f t="array" ref="G785">IF(_xlfn.XLOOKUP(C785,customers!A784:$A$1001,customers!C784:$C$1001,,0)=0,"",_xlfn.XLOOKUP(C785,customers!A784:$A$1001,customers!C784:$C$1001,,0))</f>
        <v>ccrosterlr@gov.uk</v>
      </c>
      <c r="H785" s="2" t="str" cm="1">
        <f t="array" ref="H785">_xlfn.IFNA(_xlfn.XLOOKUP(C785,customers!A784:$A$1001,customers!G784:$G$1001,,0),"United Kingdom")</f>
        <v>United States</v>
      </c>
      <c r="I785" t="str">
        <f>INDEX(products!$A$1:$G$49,MATCH($D785,products!$A$1:$A$49,0),MATCH(orders!I$1,products!$A$1:$G$1,0))</f>
        <v>Lib</v>
      </c>
      <c r="J785" t="str">
        <f>INDEX(products!$A$1:$G$49,MATCH($D785,products!$A$1:$A$49,0),MATCH(orders!J$1,products!$A$1:$G$1,0))</f>
        <v>M</v>
      </c>
      <c r="K785" s="5">
        <f>INDEX(products!$A$1:$G$49,MATCH($D785,products!$A$1:$A$49,0),MATCH(orders!K$1,products!$A$1:$G$1,0))</f>
        <v>0.5</v>
      </c>
      <c r="L785" s="6">
        <f>INDEX(products!$A$1:$G$49,MATCH($D785,products!$A$1:$A$49,0),MATCH(orders!L$1,products!$A$1:$G$1,0))</f>
        <v>8.73</v>
      </c>
      <c r="M785" s="6">
        <f t="shared" si="36"/>
        <v>43.650000000000006</v>
      </c>
      <c r="N785" t="str">
        <f t="shared" si="37"/>
        <v>Liberica</v>
      </c>
      <c r="O785" t="str">
        <f t="shared" si="38"/>
        <v>Medium</v>
      </c>
      <c r="P785" t="str">
        <f>_xlfn.XLOOKUP(OrdersTable[[#This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cm="1">
        <f t="array" ref="H786">_xlfn.IFNA(_xlfn.XLOOKUP(C786,customers!A785:$A$1001,customers!G785:$G$1001,,0),"United Kingdom")</f>
        <v>United States</v>
      </c>
      <c r="I786" t="str">
        <f>INDEX(products!$A$1:$G$49,MATCH($D786,products!$A$1:$A$49,0),MATCH(orders!I$1,products!$A$1:$G$1,0))</f>
        <v>Lib</v>
      </c>
      <c r="J786" t="str">
        <f>INDEX(products!$A$1:$G$49,MATCH($D786,products!$A$1:$A$49,0),MATCH(orders!J$1,products!$A$1:$G$1,0))</f>
        <v>L</v>
      </c>
      <c r="K786" s="5">
        <f>INDEX(products!$A$1:$G$49,MATCH($D786,products!$A$1:$A$49,0),MATCH(orders!K$1,products!$A$1:$G$1,0))</f>
        <v>1</v>
      </c>
      <c r="L786" s="6">
        <f>INDEX(products!$A$1:$G$49,MATCH($D786,products!$A$1:$A$49,0),MATCH(orders!L$1,products!$A$1:$G$1,0))</f>
        <v>15.85</v>
      </c>
      <c r="M786" s="6">
        <f t="shared" si="36"/>
        <v>31.7</v>
      </c>
      <c r="N786" t="str">
        <f t="shared" si="37"/>
        <v>Liberica</v>
      </c>
      <c r="O786" t="str">
        <f t="shared" si="38"/>
        <v>Light</v>
      </c>
      <c r="P786" t="str">
        <f>_xlfn.XLOOKUP(OrdersTable[[#This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cm="1">
        <f t="array" ref="H787">_xlfn.IFNA(_xlfn.XLOOKUP(C787,customers!A786:$A$1001,customers!G786:$G$1001,,0),"United Kingdom")</f>
        <v>United States</v>
      </c>
      <c r="I787" t="str">
        <f>INDEX(products!$A$1:$G$49,MATCH($D787,products!$A$1:$A$49,0),MATCH(orders!I$1,products!$A$1:$G$1,0))</f>
        <v>Ara</v>
      </c>
      <c r="J787" t="str">
        <f>INDEX(products!$A$1:$G$49,MATCH($D787,products!$A$1:$A$49,0),MATCH(orders!J$1,products!$A$1:$G$1,0))</f>
        <v>D</v>
      </c>
      <c r="K787" s="5">
        <f>INDEX(products!$A$1:$G$49,MATCH($D787,products!$A$1:$A$49,0),MATCH(orders!K$1,products!$A$1:$G$1,0))</f>
        <v>2.5</v>
      </c>
      <c r="L787" s="6">
        <f>INDEX(products!$A$1:$G$49,MATCH($D787,products!$A$1:$A$49,0),MATCH(orders!L$1,products!$A$1:$G$1,0))</f>
        <v>22.884999999999998</v>
      </c>
      <c r="M787" s="6">
        <f t="shared" si="36"/>
        <v>22.884999999999998</v>
      </c>
      <c r="N787" t="str">
        <f t="shared" si="37"/>
        <v>Arabica</v>
      </c>
      <c r="O787" t="str">
        <f t="shared" si="38"/>
        <v>Dark</v>
      </c>
      <c r="P787" t="str">
        <f>_xlfn.XLOOKUP(OrdersTable[[#This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cm="1">
        <f t="array" ref="H788">_xlfn.IFNA(_xlfn.XLOOKUP(C788,customers!A787:$A$1001,customers!G787:$G$1001,,0),"United Kingdom")</f>
        <v>United States</v>
      </c>
      <c r="I788" t="str">
        <f>INDEX(products!$A$1:$G$49,MATCH($D788,products!$A$1:$A$49,0),MATCH(orders!I$1,products!$A$1:$G$1,0))</f>
        <v>Exc</v>
      </c>
      <c r="J788" t="str">
        <f>INDEX(products!$A$1:$G$49,MATCH($D788,products!$A$1:$A$49,0),MATCH(orders!J$1,products!$A$1:$G$1,0))</f>
        <v>D</v>
      </c>
      <c r="K788" s="5">
        <f>INDEX(products!$A$1:$G$49,MATCH($D788,products!$A$1:$A$49,0),MATCH(orders!K$1,products!$A$1:$G$1,0))</f>
        <v>2.5</v>
      </c>
      <c r="L788" s="6">
        <f>INDEX(products!$A$1:$G$49,MATCH($D788,products!$A$1:$A$49,0),MATCH(orders!L$1,products!$A$1:$G$1,0))</f>
        <v>27.945</v>
      </c>
      <c r="M788" s="6">
        <f t="shared" si="36"/>
        <v>27.945</v>
      </c>
      <c r="N788" t="str">
        <f t="shared" si="37"/>
        <v>Excelsa</v>
      </c>
      <c r="O788" t="str">
        <f t="shared" si="38"/>
        <v>Dark</v>
      </c>
      <c r="P788" t="str">
        <f>_xlfn.XLOOKUP(OrdersTable[[#This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cm="1">
        <f t="array" ref="G789">IF(_xlfn.XLOOKUP(C789,customers!A788:$A$1001,customers!C788:$C$1001,,0)=0,"",_xlfn.XLOOKUP(C789,customers!A788:$A$1001,customers!C788:$C$1001,,0))</f>
        <v/>
      </c>
      <c r="H789" s="2" t="str" cm="1">
        <f t="array" ref="H789">_xlfn.IFNA(_xlfn.XLOOKUP(C789,customers!A788:$A$1001,customers!G788:$G$1001,,0),"United Kingdom")</f>
        <v>United States</v>
      </c>
      <c r="I789" t="str">
        <f>INDEX(products!$A$1:$G$49,MATCH($D789,products!$A$1:$A$49,0),MATCH(orders!I$1,products!$A$1:$G$1,0))</f>
        <v>Exc</v>
      </c>
      <c r="J789" t="str">
        <f>INDEX(products!$A$1:$G$49,MATCH($D789,products!$A$1:$A$49,0),MATCH(orders!J$1,products!$A$1:$G$1,0))</f>
        <v>M</v>
      </c>
      <c r="K789" s="5">
        <f>INDEX(products!$A$1:$G$49,MATCH($D789,products!$A$1:$A$49,0),MATCH(orders!K$1,products!$A$1:$G$1,0))</f>
        <v>1</v>
      </c>
      <c r="L789" s="6">
        <f>INDEX(products!$A$1:$G$49,MATCH($D789,products!$A$1:$A$49,0),MATCH(orders!L$1,products!$A$1:$G$1,0))</f>
        <v>13.75</v>
      </c>
      <c r="M789" s="6">
        <f t="shared" si="36"/>
        <v>82.5</v>
      </c>
      <c r="N789" t="str">
        <f t="shared" si="37"/>
        <v>Excelsa</v>
      </c>
      <c r="O789" t="str">
        <f t="shared" si="38"/>
        <v>Medium</v>
      </c>
      <c r="P789" t="str">
        <f>_xlfn.XLOOKUP(OrdersTable[[#This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cm="1">
        <f t="array" ref="H790">_xlfn.IFNA(_xlfn.XLOOKUP(C790,customers!A789:$A$1001,customers!G789:$G$1001,,0),"United Kingdom")</f>
        <v>Ireland</v>
      </c>
      <c r="I790" t="str">
        <f>INDEX(products!$A$1:$G$49,MATCH($D790,products!$A$1:$A$49,0),MATCH(orders!I$1,products!$A$1:$G$1,0))</f>
        <v>Rob</v>
      </c>
      <c r="J790" t="str">
        <f>INDEX(products!$A$1:$G$49,MATCH($D790,products!$A$1:$A$49,0),MATCH(orders!J$1,products!$A$1:$G$1,0))</f>
        <v>M</v>
      </c>
      <c r="K790" s="5">
        <f>INDEX(products!$A$1:$G$49,MATCH($D790,products!$A$1:$A$49,0),MATCH(orders!K$1,products!$A$1:$G$1,0))</f>
        <v>2.5</v>
      </c>
      <c r="L790" s="6">
        <f>INDEX(products!$A$1:$G$49,MATCH($D790,products!$A$1:$A$49,0),MATCH(orders!L$1,products!$A$1:$G$1,0))</f>
        <v>22.884999999999998</v>
      </c>
      <c r="M790" s="6">
        <f t="shared" si="36"/>
        <v>45.769999999999996</v>
      </c>
      <c r="N790" t="str">
        <f t="shared" si="37"/>
        <v>Robusta</v>
      </c>
      <c r="O790" t="str">
        <f t="shared" si="38"/>
        <v>Medium</v>
      </c>
      <c r="P790" t="str">
        <f>_xlfn.XLOOKUP(OrdersTable[[#This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cm="1">
        <f t="array" ref="G791">IF(_xlfn.XLOOKUP(C791,customers!A790:$A$1001,customers!C790:$C$1001,,0)=0,"",_xlfn.XLOOKUP(C791,customers!A790:$A$1001,customers!C790:$C$1001,,0))</f>
        <v>nbuneylx@jugem.jp</v>
      </c>
      <c r="H791" s="2" t="str" cm="1">
        <f t="array" ref="H791">_xlfn.IFNA(_xlfn.XLOOKUP(C791,customers!A790:$A$1001,customers!G790:$G$1001,,0),"United Kingdom")</f>
        <v>United States</v>
      </c>
      <c r="I791" t="str">
        <f>INDEX(products!$A$1:$G$49,MATCH($D791,products!$A$1:$A$49,0),MATCH(orders!I$1,products!$A$1:$G$1,0))</f>
        <v>Ara</v>
      </c>
      <c r="J791" t="str">
        <f>INDEX(products!$A$1:$G$49,MATCH($D791,products!$A$1:$A$49,0),MATCH(orders!J$1,products!$A$1:$G$1,0))</f>
        <v>L</v>
      </c>
      <c r="K791" s="5">
        <f>INDEX(products!$A$1:$G$49,MATCH($D791,products!$A$1:$A$49,0),MATCH(orders!K$1,products!$A$1:$G$1,0))</f>
        <v>1</v>
      </c>
      <c r="L791" s="6">
        <f>INDEX(products!$A$1:$G$49,MATCH($D791,products!$A$1:$A$49,0),MATCH(orders!L$1,products!$A$1:$G$1,0))</f>
        <v>12.95</v>
      </c>
      <c r="M791" s="6">
        <f t="shared" si="36"/>
        <v>77.699999999999989</v>
      </c>
      <c r="N791" t="str">
        <f t="shared" si="37"/>
        <v>Arabica</v>
      </c>
      <c r="O791" t="str">
        <f t="shared" si="38"/>
        <v>Light</v>
      </c>
      <c r="P791" t="str">
        <f>_xlfn.XLOOKUP(OrdersTable[[#This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cm="1">
        <f t="array" ref="H792">_xlfn.IFNA(_xlfn.XLOOKUP(C792,customers!A791:$A$1001,customers!G791:$G$1001,,0),"United Kingdom")</f>
        <v>United States</v>
      </c>
      <c r="I792" t="str">
        <f>INDEX(products!$A$1:$G$49,MATCH($D792,products!$A$1:$A$49,0),MATCH(orders!I$1,products!$A$1:$G$1,0))</f>
        <v>Ara</v>
      </c>
      <c r="J792" t="str">
        <f>INDEX(products!$A$1:$G$49,MATCH($D792,products!$A$1:$A$49,0),MATCH(orders!J$1,products!$A$1:$G$1,0))</f>
        <v>L</v>
      </c>
      <c r="K792" s="5">
        <f>INDEX(products!$A$1:$G$49,MATCH($D792,products!$A$1:$A$49,0),MATCH(orders!K$1,products!$A$1:$G$1,0))</f>
        <v>0.5</v>
      </c>
      <c r="L792" s="6">
        <f>INDEX(products!$A$1:$G$49,MATCH($D792,products!$A$1:$A$49,0),MATCH(orders!L$1,products!$A$1:$G$1,0))</f>
        <v>7.77</v>
      </c>
      <c r="M792" s="6">
        <f t="shared" si="36"/>
        <v>23.31</v>
      </c>
      <c r="N792" t="str">
        <f t="shared" si="37"/>
        <v>Arabica</v>
      </c>
      <c r="O792" t="str">
        <f t="shared" si="38"/>
        <v>Light</v>
      </c>
      <c r="P792" t="str">
        <f>_xlfn.XLOOKUP(OrdersTable[[#This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cm="1">
        <f t="array" ref="H793">_xlfn.IFNA(_xlfn.XLOOKUP(C793,customers!A792:$A$1001,customers!G792:$G$1001,,0),"United Kingdom")</f>
        <v>United States</v>
      </c>
      <c r="I793" t="str">
        <f>INDEX(products!$A$1:$G$49,MATCH($D793,products!$A$1:$A$49,0),MATCH(orders!I$1,products!$A$1:$G$1,0))</f>
        <v>Lib</v>
      </c>
      <c r="J793" t="str">
        <f>INDEX(products!$A$1:$G$49,MATCH($D793,products!$A$1:$A$49,0),MATCH(orders!J$1,products!$A$1:$G$1,0))</f>
        <v>L</v>
      </c>
      <c r="K793" s="5">
        <f>INDEX(products!$A$1:$G$49,MATCH($D793,products!$A$1:$A$49,0),MATCH(orders!K$1,products!$A$1:$G$1,0))</f>
        <v>0.2</v>
      </c>
      <c r="L793" s="6">
        <f>INDEX(products!$A$1:$G$49,MATCH($D793,products!$A$1:$A$49,0),MATCH(orders!L$1,products!$A$1:$G$1,0))</f>
        <v>4.7549999999999999</v>
      </c>
      <c r="M793" s="6">
        <f t="shared" si="36"/>
        <v>23.774999999999999</v>
      </c>
      <c r="N793" t="str">
        <f t="shared" si="37"/>
        <v>Liberica</v>
      </c>
      <c r="O793" t="str">
        <f t="shared" si="38"/>
        <v>Light</v>
      </c>
      <c r="P793" t="str">
        <f>_xlfn.XLOOKUP(OrdersTable[[#This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cm="1">
        <f t="array" ref="H794">_xlfn.IFNA(_xlfn.XLOOKUP(C794,customers!A793:$A$1001,customers!G793:$G$1001,,0),"United Kingdom")</f>
        <v>United Kingdom</v>
      </c>
      <c r="I794" t="str">
        <f>INDEX(products!$A$1:$G$49,MATCH($D794,products!$A$1:$A$49,0),MATCH(orders!I$1,products!$A$1:$G$1,0))</f>
        <v>Lib</v>
      </c>
      <c r="J794" t="str">
        <f>INDEX(products!$A$1:$G$49,MATCH($D794,products!$A$1:$A$49,0),MATCH(orders!J$1,products!$A$1:$G$1,0))</f>
        <v>M</v>
      </c>
      <c r="K794" s="5">
        <f>INDEX(products!$A$1:$G$49,MATCH($D794,products!$A$1:$A$49,0),MATCH(orders!K$1,products!$A$1:$G$1,0))</f>
        <v>0.5</v>
      </c>
      <c r="L794" s="6">
        <f>INDEX(products!$A$1:$G$49,MATCH($D794,products!$A$1:$A$49,0),MATCH(orders!L$1,products!$A$1:$G$1,0))</f>
        <v>8.73</v>
      </c>
      <c r="M794" s="6">
        <f t="shared" si="36"/>
        <v>52.38</v>
      </c>
      <c r="N794" t="str">
        <f t="shared" si="37"/>
        <v>Liberica</v>
      </c>
      <c r="O794" t="str">
        <f t="shared" si="38"/>
        <v>Medium</v>
      </c>
      <c r="P794" t="str">
        <f>_xlfn.XLOOKUP(OrdersTable[[#This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cm="1">
        <f t="array" ref="H795">_xlfn.IFNA(_xlfn.XLOOKUP(C795,customers!A794:$A$1001,customers!G794:$G$1001,,0),"United Kingdom")</f>
        <v>United States</v>
      </c>
      <c r="I795" t="str">
        <f>INDEX(products!$A$1:$G$49,MATCH($D795,products!$A$1:$A$49,0),MATCH(orders!I$1,products!$A$1:$G$1,0))</f>
        <v>Rob</v>
      </c>
      <c r="J795" t="str">
        <f>INDEX(products!$A$1:$G$49,MATCH($D795,products!$A$1:$A$49,0),MATCH(orders!J$1,products!$A$1:$G$1,0))</f>
        <v>L</v>
      </c>
      <c r="K795" s="5">
        <f>INDEX(products!$A$1:$G$49,MATCH($D795,products!$A$1:$A$49,0),MATCH(orders!K$1,products!$A$1:$G$1,0))</f>
        <v>0.2</v>
      </c>
      <c r="L795" s="6">
        <f>INDEX(products!$A$1:$G$49,MATCH($D795,products!$A$1:$A$49,0),MATCH(orders!L$1,products!$A$1:$G$1,0))</f>
        <v>3.5849999999999995</v>
      </c>
      <c r="M795" s="6">
        <f t="shared" si="36"/>
        <v>17.924999999999997</v>
      </c>
      <c r="N795" t="str">
        <f t="shared" si="37"/>
        <v>Robusta</v>
      </c>
      <c r="O795" t="str">
        <f t="shared" si="38"/>
        <v>Light</v>
      </c>
      <c r="P795" t="str">
        <f>_xlfn.XLOOKUP(OrdersTable[[#This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cm="1">
        <f t="array" ref="H796">_xlfn.IFNA(_xlfn.XLOOKUP(C796,customers!A795:$A$1001,customers!G795:$G$1001,,0),"United Kingdom")</f>
        <v>United States</v>
      </c>
      <c r="I796" t="str">
        <f>INDEX(products!$A$1:$G$49,MATCH($D796,products!$A$1:$A$49,0),MATCH(orders!I$1,products!$A$1:$G$1,0))</f>
        <v>Ara</v>
      </c>
      <c r="J796" t="str">
        <f>INDEX(products!$A$1:$G$49,MATCH($D796,products!$A$1:$A$49,0),MATCH(orders!J$1,products!$A$1:$G$1,0))</f>
        <v>L</v>
      </c>
      <c r="K796" s="5">
        <f>INDEX(products!$A$1:$G$49,MATCH($D796,products!$A$1:$A$49,0),MATCH(orders!K$1,products!$A$1:$G$1,0))</f>
        <v>2.5</v>
      </c>
      <c r="L796" s="6">
        <f>INDEX(products!$A$1:$G$49,MATCH($D796,products!$A$1:$A$49,0),MATCH(orders!L$1,products!$A$1:$G$1,0))</f>
        <v>29.784999999999997</v>
      </c>
      <c r="M796" s="6">
        <f t="shared" si="36"/>
        <v>148.92499999999998</v>
      </c>
      <c r="N796" t="str">
        <f t="shared" si="37"/>
        <v>Arabica</v>
      </c>
      <c r="O796" t="str">
        <f t="shared" si="38"/>
        <v>Light</v>
      </c>
      <c r="P796" t="str">
        <f>_xlfn.XLOOKUP(OrdersTable[[#This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cm="1">
        <f t="array" ref="H797">_xlfn.IFNA(_xlfn.XLOOKUP(C797,customers!A796:$A$1001,customers!G796:$G$1001,,0),"United Kingdom")</f>
        <v>United States</v>
      </c>
      <c r="I797" t="str">
        <f>INDEX(products!$A$1:$G$49,MATCH($D797,products!$A$1:$A$49,0),MATCH(orders!I$1,products!$A$1:$G$1,0))</f>
        <v>Rob</v>
      </c>
      <c r="J797" t="str">
        <f>INDEX(products!$A$1:$G$49,MATCH($D797,products!$A$1:$A$49,0),MATCH(orders!J$1,products!$A$1:$G$1,0))</f>
        <v>L</v>
      </c>
      <c r="K797" s="5">
        <f>INDEX(products!$A$1:$G$49,MATCH($D797,products!$A$1:$A$49,0),MATCH(orders!K$1,products!$A$1:$G$1,0))</f>
        <v>0.5</v>
      </c>
      <c r="L797" s="6">
        <f>INDEX(products!$A$1:$G$49,MATCH($D797,products!$A$1:$A$49,0),MATCH(orders!L$1,products!$A$1:$G$1,0))</f>
        <v>7.169999999999999</v>
      </c>
      <c r="M797" s="6">
        <f t="shared" si="36"/>
        <v>28.679999999999996</v>
      </c>
      <c r="N797" t="str">
        <f t="shared" si="37"/>
        <v>Robusta</v>
      </c>
      <c r="O797" t="str">
        <f t="shared" si="38"/>
        <v>Light</v>
      </c>
      <c r="P797" t="str">
        <f>_xlfn.XLOOKUP(OrdersTable[[#This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cm="1">
        <f t="array" ref="G798">IF(_xlfn.XLOOKUP(C798,customers!A797:$A$1001,customers!C797:$C$1001,,0)=0,"",_xlfn.XLOOKUP(C798,customers!A797:$A$1001,customers!C797:$C$1001,,0))</f>
        <v/>
      </c>
      <c r="H798" s="2" t="str" cm="1">
        <f t="array" ref="H798">_xlfn.IFNA(_xlfn.XLOOKUP(C798,customers!A797:$A$1001,customers!G797:$G$1001,,0),"United Kingdom")</f>
        <v>United States</v>
      </c>
      <c r="I798" t="str">
        <f>INDEX(products!$A$1:$G$49,MATCH($D798,products!$A$1:$A$49,0),MATCH(orders!I$1,products!$A$1:$G$1,0))</f>
        <v>Lib</v>
      </c>
      <c r="J798" t="str">
        <f>INDEX(products!$A$1:$G$49,MATCH($D798,products!$A$1:$A$49,0),MATCH(orders!J$1,products!$A$1:$G$1,0))</f>
        <v>L</v>
      </c>
      <c r="K798" s="5">
        <f>INDEX(products!$A$1:$G$49,MATCH($D798,products!$A$1:$A$49,0),MATCH(orders!K$1,products!$A$1:$G$1,0))</f>
        <v>0.5</v>
      </c>
      <c r="L798" s="6">
        <f>INDEX(products!$A$1:$G$49,MATCH($D798,products!$A$1:$A$49,0),MATCH(orders!L$1,products!$A$1:$G$1,0))</f>
        <v>9.51</v>
      </c>
      <c r="M798" s="6">
        <f t="shared" si="36"/>
        <v>9.51</v>
      </c>
      <c r="N798" t="str">
        <f t="shared" si="37"/>
        <v>Liberica</v>
      </c>
      <c r="O798" t="str">
        <f t="shared" si="38"/>
        <v>Light</v>
      </c>
      <c r="P798" t="str">
        <f>_xlfn.XLOOKUP(OrdersTable[[#This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cm="1">
        <f t="array" ref="H799">_xlfn.IFNA(_xlfn.XLOOKUP(C799,customers!A798:$A$1001,customers!G798:$G$1001,,0),"United Kingdom")</f>
        <v>United States</v>
      </c>
      <c r="I799" t="str">
        <f>INDEX(products!$A$1:$G$49,MATCH($D799,products!$A$1:$A$49,0),MATCH(orders!I$1,products!$A$1:$G$1,0))</f>
        <v>Ara</v>
      </c>
      <c r="J799" t="str">
        <f>INDEX(products!$A$1:$G$49,MATCH($D799,products!$A$1:$A$49,0),MATCH(orders!J$1,products!$A$1:$G$1,0))</f>
        <v>L</v>
      </c>
      <c r="K799" s="5">
        <f>INDEX(products!$A$1:$G$49,MATCH($D799,products!$A$1:$A$49,0),MATCH(orders!K$1,products!$A$1:$G$1,0))</f>
        <v>0.5</v>
      </c>
      <c r="L799" s="6">
        <f>INDEX(products!$A$1:$G$49,MATCH($D799,products!$A$1:$A$49,0),MATCH(orders!L$1,products!$A$1:$G$1,0))</f>
        <v>7.77</v>
      </c>
      <c r="M799" s="6">
        <f t="shared" si="36"/>
        <v>31.08</v>
      </c>
      <c r="N799" t="str">
        <f t="shared" si="37"/>
        <v>Arabica</v>
      </c>
      <c r="O799" t="str">
        <f t="shared" si="38"/>
        <v>Light</v>
      </c>
      <c r="P799" t="str">
        <f>_xlfn.XLOOKUP(OrdersTable[[#This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cm="1">
        <f t="array" ref="H800">_xlfn.IFNA(_xlfn.XLOOKUP(C800,customers!A799:$A$1001,customers!G799:$G$1001,,0),"United Kingdom")</f>
        <v>United States</v>
      </c>
      <c r="I800" t="str">
        <f>INDEX(products!$A$1:$G$49,MATCH($D800,products!$A$1:$A$49,0),MATCH(orders!I$1,products!$A$1:$G$1,0))</f>
        <v>Rob</v>
      </c>
      <c r="J800" t="str">
        <f>INDEX(products!$A$1:$G$49,MATCH($D800,products!$A$1:$A$49,0),MATCH(orders!J$1,products!$A$1:$G$1,0))</f>
        <v>D</v>
      </c>
      <c r="K800" s="5">
        <f>INDEX(products!$A$1:$G$49,MATCH($D800,products!$A$1:$A$49,0),MATCH(orders!K$1,products!$A$1:$G$1,0))</f>
        <v>0.2</v>
      </c>
      <c r="L800" s="6">
        <f>INDEX(products!$A$1:$G$49,MATCH($D800,products!$A$1:$A$49,0),MATCH(orders!L$1,products!$A$1:$G$1,0))</f>
        <v>2.6849999999999996</v>
      </c>
      <c r="M800" s="6">
        <f t="shared" si="36"/>
        <v>8.0549999999999997</v>
      </c>
      <c r="N800" t="str">
        <f t="shared" si="37"/>
        <v>Robusta</v>
      </c>
      <c r="O800" t="str">
        <f t="shared" si="38"/>
        <v>Dark</v>
      </c>
      <c r="P800" t="str">
        <f>_xlfn.XLOOKUP(OrdersTable[[#This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cm="1">
        <f t="array" ref="G801">IF(_xlfn.XLOOKUP(C801,customers!A800:$A$1001,customers!C800:$C$1001,,0)=0,"",_xlfn.XLOOKUP(C801,customers!A800:$A$1001,customers!C800:$C$1001,,0))</f>
        <v/>
      </c>
      <c r="H801" s="2" t="str" cm="1">
        <f t="array" ref="H801">_xlfn.IFNA(_xlfn.XLOOKUP(C801,customers!A800:$A$1001,customers!G800:$G$1001,,0),"United Kingdom")</f>
        <v>United States</v>
      </c>
      <c r="I801" t="str">
        <f>INDEX(products!$A$1:$G$49,MATCH($D801,products!$A$1:$A$49,0),MATCH(orders!I$1,products!$A$1:$G$1,0))</f>
        <v>Exc</v>
      </c>
      <c r="J801" t="str">
        <f>INDEX(products!$A$1:$G$49,MATCH($D801,products!$A$1:$A$49,0),MATCH(orders!J$1,products!$A$1:$G$1,0))</f>
        <v>D</v>
      </c>
      <c r="K801" s="5">
        <f>INDEX(products!$A$1:$G$49,MATCH($D801,products!$A$1:$A$49,0),MATCH(orders!K$1,products!$A$1:$G$1,0))</f>
        <v>1</v>
      </c>
      <c r="L801" s="6">
        <f>INDEX(products!$A$1:$G$49,MATCH($D801,products!$A$1:$A$49,0),MATCH(orders!L$1,products!$A$1:$G$1,0))</f>
        <v>12.15</v>
      </c>
      <c r="M801" s="6">
        <f t="shared" si="36"/>
        <v>36.450000000000003</v>
      </c>
      <c r="N801" t="str">
        <f t="shared" si="37"/>
        <v>Excelsa</v>
      </c>
      <c r="O801" t="str">
        <f t="shared" si="38"/>
        <v>Dark</v>
      </c>
      <c r="P801" t="str">
        <f>_xlfn.XLOOKUP(OrdersTable[[#This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cm="1">
        <f t="array" ref="G802">IF(_xlfn.XLOOKUP(C802,customers!A801:$A$1001,customers!C801:$C$1001,,0)=0,"",_xlfn.XLOOKUP(C802,customers!A801:$A$1001,customers!C801:$C$1001,,0))</f>
        <v>mfrightm8@harvard.edu</v>
      </c>
      <c r="H802" s="2" t="str" cm="1">
        <f t="array" ref="H802">_xlfn.IFNA(_xlfn.XLOOKUP(C802,customers!A801:$A$1001,customers!G801:$G$1001,,0),"United Kingdom")</f>
        <v>Ireland</v>
      </c>
      <c r="I802" t="str">
        <f>INDEX(products!$A$1:$G$49,MATCH($D802,products!$A$1:$A$49,0),MATCH(orders!I$1,products!$A$1:$G$1,0))</f>
        <v>Rob</v>
      </c>
      <c r="J802" t="str">
        <f>INDEX(products!$A$1:$G$49,MATCH($D802,products!$A$1:$A$49,0),MATCH(orders!J$1,products!$A$1:$G$1,0))</f>
        <v>D</v>
      </c>
      <c r="K802" s="5">
        <f>INDEX(products!$A$1:$G$49,MATCH($D802,products!$A$1:$A$49,0),MATCH(orders!K$1,products!$A$1:$G$1,0))</f>
        <v>0.2</v>
      </c>
      <c r="L802" s="6">
        <f>INDEX(products!$A$1:$G$49,MATCH($D802,products!$A$1:$A$49,0),MATCH(orders!L$1,products!$A$1:$G$1,0))</f>
        <v>2.6849999999999996</v>
      </c>
      <c r="M802" s="6">
        <f t="shared" si="36"/>
        <v>16.11</v>
      </c>
      <c r="N802" t="str">
        <f t="shared" si="37"/>
        <v>Robusta</v>
      </c>
      <c r="O802" t="str">
        <f t="shared" si="38"/>
        <v>Dark</v>
      </c>
      <c r="P802" t="str">
        <f>_xlfn.XLOOKUP(OrdersTable[[#This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cm="1">
        <f t="array" ref="G803">IF(_xlfn.XLOOKUP(C803,customers!A802:$A$1001,customers!C802:$C$1001,,0)=0,"",_xlfn.XLOOKUP(C803,customers!A802:$A$1001,customers!C802:$C$1001,,0))</f>
        <v>btartem9@aol.com</v>
      </c>
      <c r="H803" s="2" t="str" cm="1">
        <f t="array" ref="H803">_xlfn.IFNA(_xlfn.XLOOKUP(C803,customers!A802:$A$1001,customers!G802:$G$1001,,0),"United Kingdom")</f>
        <v>United States</v>
      </c>
      <c r="I803" t="str">
        <f>INDEX(products!$A$1:$G$49,MATCH($D803,products!$A$1:$A$49,0),MATCH(orders!I$1,products!$A$1:$G$1,0))</f>
        <v>Rob</v>
      </c>
      <c r="J803" t="str">
        <f>INDEX(products!$A$1:$G$49,MATCH($D803,products!$A$1:$A$49,0),MATCH(orders!J$1,products!$A$1:$G$1,0))</f>
        <v>D</v>
      </c>
      <c r="K803" s="5">
        <f>INDEX(products!$A$1:$G$49,MATCH($D803,products!$A$1:$A$49,0),MATCH(orders!K$1,products!$A$1:$G$1,0))</f>
        <v>2.5</v>
      </c>
      <c r="L803" s="6">
        <f>INDEX(products!$A$1:$G$49,MATCH($D803,products!$A$1:$A$49,0),MATCH(orders!L$1,products!$A$1:$G$1,0))</f>
        <v>20.584999999999997</v>
      </c>
      <c r="M803" s="6">
        <f t="shared" si="36"/>
        <v>41.169999999999995</v>
      </c>
      <c r="N803" t="str">
        <f t="shared" si="37"/>
        <v>Robusta</v>
      </c>
      <c r="O803" t="str">
        <f t="shared" si="38"/>
        <v>Dark</v>
      </c>
      <c r="P803" t="str">
        <f>_xlfn.XLOOKUP(OrdersTable[[#This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cm="1">
        <f t="array" ref="H804">_xlfn.IFNA(_xlfn.XLOOKUP(C804,customers!A803:$A$1001,customers!G803:$G$1001,,0),"United Kingdom")</f>
        <v>United States</v>
      </c>
      <c r="I804" t="str">
        <f>INDEX(products!$A$1:$G$49,MATCH($D804,products!$A$1:$A$49,0),MATCH(orders!I$1,products!$A$1:$G$1,0))</f>
        <v>Rob</v>
      </c>
      <c r="J804" t="str">
        <f>INDEX(products!$A$1:$G$49,MATCH($D804,products!$A$1:$A$49,0),MATCH(orders!J$1,products!$A$1:$G$1,0))</f>
        <v>D</v>
      </c>
      <c r="K804" s="5">
        <f>INDEX(products!$A$1:$G$49,MATCH($D804,products!$A$1:$A$49,0),MATCH(orders!K$1,products!$A$1:$G$1,0))</f>
        <v>0.2</v>
      </c>
      <c r="L804" s="6">
        <f>INDEX(products!$A$1:$G$49,MATCH($D804,products!$A$1:$A$49,0),MATCH(orders!L$1,products!$A$1:$G$1,0))</f>
        <v>2.6849999999999996</v>
      </c>
      <c r="M804" s="6">
        <f t="shared" si="36"/>
        <v>10.739999999999998</v>
      </c>
      <c r="N804" t="str">
        <f t="shared" si="37"/>
        <v>Robusta</v>
      </c>
      <c r="O804" t="str">
        <f t="shared" si="38"/>
        <v>Dark</v>
      </c>
      <c r="P804" t="str">
        <f>_xlfn.XLOOKUP(OrdersTable[[#This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cm="1">
        <f t="array" ref="G805">IF(_xlfn.XLOOKUP(C805,customers!A804:$A$1001,customers!C804:$C$1001,,0)=0,"",_xlfn.XLOOKUP(C805,customers!A804:$A$1001,customers!C804:$C$1001,,0))</f>
        <v>dpenquetmb@diigo.com</v>
      </c>
      <c r="H805" s="2" t="str" cm="1">
        <f t="array" ref="H805">_xlfn.IFNA(_xlfn.XLOOKUP(C805,customers!A804:$A$1001,customers!G804:$G$1001,,0),"United Kingdom")</f>
        <v>United States</v>
      </c>
      <c r="I805" t="str">
        <f>INDEX(products!$A$1:$G$49,MATCH($D805,products!$A$1:$A$49,0),MATCH(orders!I$1,products!$A$1:$G$1,0))</f>
        <v>Exc</v>
      </c>
      <c r="J805" t="str">
        <f>INDEX(products!$A$1:$G$49,MATCH($D805,products!$A$1:$A$49,0),MATCH(orders!J$1,products!$A$1:$G$1,0))</f>
        <v>M</v>
      </c>
      <c r="K805" s="5">
        <f>INDEX(products!$A$1:$G$49,MATCH($D805,products!$A$1:$A$49,0),MATCH(orders!K$1,products!$A$1:$G$1,0))</f>
        <v>2.5</v>
      </c>
      <c r="L805" s="6">
        <f>INDEX(products!$A$1:$G$49,MATCH($D805,products!$A$1:$A$49,0),MATCH(orders!L$1,products!$A$1:$G$1,0))</f>
        <v>31.624999999999996</v>
      </c>
      <c r="M805" s="6">
        <f t="shared" si="36"/>
        <v>126.49999999999999</v>
      </c>
      <c r="N805" t="str">
        <f t="shared" si="37"/>
        <v>Excelsa</v>
      </c>
      <c r="O805" t="str">
        <f t="shared" si="38"/>
        <v>Medium</v>
      </c>
      <c r="P805" t="str">
        <f>_xlfn.XLOOKUP(OrdersTable[[#This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cm="1">
        <f t="array" ref="G806">IF(_xlfn.XLOOKUP(C806,customers!A805:$A$1001,customers!C805:$C$1001,,0)=0,"",_xlfn.XLOOKUP(C806,customers!A805:$A$1001,customers!C805:$C$1001,,0))</f>
        <v/>
      </c>
      <c r="H806" s="2" t="str" cm="1">
        <f t="array" ref="H806">_xlfn.IFNA(_xlfn.XLOOKUP(C806,customers!A805:$A$1001,customers!G805:$G$1001,,0),"United Kingdom")</f>
        <v>United Kingdom</v>
      </c>
      <c r="I806" t="str">
        <f>INDEX(products!$A$1:$G$49,MATCH($D806,products!$A$1:$A$49,0),MATCH(orders!I$1,products!$A$1:$G$1,0))</f>
        <v>Rob</v>
      </c>
      <c r="J806" t="str">
        <f>INDEX(products!$A$1:$G$49,MATCH($D806,products!$A$1:$A$49,0),MATCH(orders!J$1,products!$A$1:$G$1,0))</f>
        <v>L</v>
      </c>
      <c r="K806" s="5">
        <f>INDEX(products!$A$1:$G$49,MATCH($D806,products!$A$1:$A$49,0),MATCH(orders!K$1,products!$A$1:$G$1,0))</f>
        <v>1</v>
      </c>
      <c r="L806" s="6">
        <f>INDEX(products!$A$1:$G$49,MATCH($D806,products!$A$1:$A$49,0),MATCH(orders!L$1,products!$A$1:$G$1,0))</f>
        <v>11.95</v>
      </c>
      <c r="M806" s="6">
        <f t="shared" si="36"/>
        <v>23.9</v>
      </c>
      <c r="N806" t="str">
        <f t="shared" si="37"/>
        <v>Robusta</v>
      </c>
      <c r="O806" t="str">
        <f t="shared" si="38"/>
        <v>Light</v>
      </c>
      <c r="P806" t="str">
        <f>_xlfn.XLOOKUP(OrdersTable[[#This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cm="1">
        <f t="array" ref="G807">IF(_xlfn.XLOOKUP(C807,customers!A806:$A$1001,customers!C806:$C$1001,,0)=0,"",_xlfn.XLOOKUP(C807,customers!A806:$A$1001,customers!C806:$C$1001,,0))</f>
        <v/>
      </c>
      <c r="H807" s="2" t="str" cm="1">
        <f t="array" ref="H807">_xlfn.IFNA(_xlfn.XLOOKUP(C807,customers!A806:$A$1001,customers!G806:$G$1001,,0),"United Kingdom")</f>
        <v>United States</v>
      </c>
      <c r="I807" t="str">
        <f>INDEX(products!$A$1:$G$49,MATCH($D807,products!$A$1:$A$49,0),MATCH(orders!I$1,products!$A$1:$G$1,0))</f>
        <v>Rob</v>
      </c>
      <c r="J807" t="str">
        <f>INDEX(products!$A$1:$G$49,MATCH($D807,products!$A$1:$A$49,0),MATCH(orders!J$1,products!$A$1:$G$1,0))</f>
        <v>M</v>
      </c>
      <c r="K807" s="5">
        <f>INDEX(products!$A$1:$G$49,MATCH($D807,products!$A$1:$A$49,0),MATCH(orders!K$1,products!$A$1:$G$1,0))</f>
        <v>0.5</v>
      </c>
      <c r="L807" s="6">
        <f>INDEX(products!$A$1:$G$49,MATCH($D807,products!$A$1:$A$49,0),MATCH(orders!L$1,products!$A$1:$G$1,0))</f>
        <v>5.97</v>
      </c>
      <c r="M807" s="6">
        <f t="shared" si="36"/>
        <v>5.97</v>
      </c>
      <c r="N807" t="str">
        <f t="shared" si="37"/>
        <v>Robusta</v>
      </c>
      <c r="O807" t="str">
        <f t="shared" si="38"/>
        <v>Medium</v>
      </c>
      <c r="P807" t="str">
        <f>_xlfn.XLOOKUP(OrdersTable[[#This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cm="1">
        <f t="array" ref="G808">IF(_xlfn.XLOOKUP(C808,customers!A807:$A$1001,customers!C807:$C$1001,,0)=0,"",_xlfn.XLOOKUP(C808,customers!A807:$A$1001,customers!C807:$C$1001,,0))</f>
        <v/>
      </c>
      <c r="H808" s="2" t="str" cm="1">
        <f t="array" ref="H808">_xlfn.IFNA(_xlfn.XLOOKUP(C808,customers!A807:$A$1001,customers!G807:$G$1001,,0),"United Kingdom")</f>
        <v>United Kingdom</v>
      </c>
      <c r="I808" t="str">
        <f>INDEX(products!$A$1:$G$49,MATCH($D808,products!$A$1:$A$49,0),MATCH(orders!I$1,products!$A$1:$G$1,0))</f>
        <v>Lib</v>
      </c>
      <c r="J808" t="str">
        <f>INDEX(products!$A$1:$G$49,MATCH($D808,products!$A$1:$A$49,0),MATCH(orders!J$1,products!$A$1:$G$1,0))</f>
        <v>D</v>
      </c>
      <c r="K808" s="5">
        <f>INDEX(products!$A$1:$G$49,MATCH($D808,products!$A$1:$A$49,0),MATCH(orders!K$1,products!$A$1:$G$1,0))</f>
        <v>0.2</v>
      </c>
      <c r="L808" s="6">
        <f>INDEX(products!$A$1:$G$49,MATCH($D808,products!$A$1:$A$49,0),MATCH(orders!L$1,products!$A$1:$G$1,0))</f>
        <v>3.8849999999999998</v>
      </c>
      <c r="M808" s="6">
        <f t="shared" si="36"/>
        <v>7.77</v>
      </c>
      <c r="N808" t="str">
        <f t="shared" si="37"/>
        <v>Liberica</v>
      </c>
      <c r="O808" t="str">
        <f t="shared" si="38"/>
        <v>Dark</v>
      </c>
      <c r="P808" t="str">
        <f>_xlfn.XLOOKUP(OrdersTable[[#This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cm="1">
        <f t="array" ref="H809">_xlfn.IFNA(_xlfn.XLOOKUP(C809,customers!A808:$A$1001,customers!G808:$G$1001,,0),"United Kingdom")</f>
        <v>Ireland</v>
      </c>
      <c r="I809" t="str">
        <f>INDEX(products!$A$1:$G$49,MATCH($D809,products!$A$1:$A$49,0),MATCH(orders!I$1,products!$A$1:$G$1,0))</f>
        <v>Lib</v>
      </c>
      <c r="J809" t="str">
        <f>INDEX(products!$A$1:$G$49,MATCH($D809,products!$A$1:$A$49,0),MATCH(orders!J$1,products!$A$1:$G$1,0))</f>
        <v>D</v>
      </c>
      <c r="K809" s="5">
        <f>INDEX(products!$A$1:$G$49,MATCH($D809,products!$A$1:$A$49,0),MATCH(orders!K$1,products!$A$1:$G$1,0))</f>
        <v>0.5</v>
      </c>
      <c r="L809" s="6">
        <f>INDEX(products!$A$1:$G$49,MATCH($D809,products!$A$1:$A$49,0),MATCH(orders!L$1,products!$A$1:$G$1,0))</f>
        <v>7.77</v>
      </c>
      <c r="M809" s="6">
        <f t="shared" si="36"/>
        <v>23.31</v>
      </c>
      <c r="N809" t="str">
        <f t="shared" si="37"/>
        <v>Liberica</v>
      </c>
      <c r="O809" t="str">
        <f t="shared" si="38"/>
        <v>Dark</v>
      </c>
      <c r="P809" t="str">
        <f>_xlfn.XLOOKUP(OrdersTable[[#This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cm="1">
        <f t="array" ref="G810">IF(_xlfn.XLOOKUP(C810,customers!A809:$A$1001,customers!C809:$C$1001,,0)=0,"",_xlfn.XLOOKUP(C810,customers!A809:$A$1001,customers!C809:$C$1001,,0))</f>
        <v/>
      </c>
      <c r="H810" s="2" t="str" cm="1">
        <f t="array" ref="H810">_xlfn.IFNA(_xlfn.XLOOKUP(C810,customers!A809:$A$1001,customers!G809:$G$1001,,0),"United Kingdom")</f>
        <v>United States</v>
      </c>
      <c r="I810" t="str">
        <f>INDEX(products!$A$1:$G$49,MATCH($D810,products!$A$1:$A$49,0),MATCH(orders!I$1,products!$A$1:$G$1,0))</f>
        <v>Rob</v>
      </c>
      <c r="J810" t="str">
        <f>INDEX(products!$A$1:$G$49,MATCH($D810,products!$A$1:$A$49,0),MATCH(orders!J$1,products!$A$1:$G$1,0))</f>
        <v>L</v>
      </c>
      <c r="K810" s="5">
        <f>INDEX(products!$A$1:$G$49,MATCH($D810,products!$A$1:$A$49,0),MATCH(orders!K$1,products!$A$1:$G$1,0))</f>
        <v>2.5</v>
      </c>
      <c r="L810" s="6">
        <f>INDEX(products!$A$1:$G$49,MATCH($D810,products!$A$1:$A$49,0),MATCH(orders!L$1,products!$A$1:$G$1,0))</f>
        <v>27.484999999999996</v>
      </c>
      <c r="M810" s="6">
        <f t="shared" si="36"/>
        <v>137.42499999999998</v>
      </c>
      <c r="N810" t="str">
        <f t="shared" si="37"/>
        <v>Robusta</v>
      </c>
      <c r="O810" t="str">
        <f t="shared" si="38"/>
        <v>Light</v>
      </c>
      <c r="P810" t="str">
        <f>_xlfn.XLOOKUP(OrdersTable[[#This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cm="1">
        <f t="array" ref="G811">IF(_xlfn.XLOOKUP(C811,customers!A810:$A$1001,customers!C810:$C$1001,,0)=0,"",_xlfn.XLOOKUP(C811,customers!A810:$A$1001,customers!C810:$C$1001,,0))</f>
        <v/>
      </c>
      <c r="H811" s="2" t="str" cm="1">
        <f t="array" ref="H811">_xlfn.IFNA(_xlfn.XLOOKUP(C811,customers!A810:$A$1001,customers!G810:$G$1001,,0),"United Kingdom")</f>
        <v>United States</v>
      </c>
      <c r="I811" t="str">
        <f>INDEX(products!$A$1:$G$49,MATCH($D811,products!$A$1:$A$49,0),MATCH(orders!I$1,products!$A$1:$G$1,0))</f>
        <v>Rob</v>
      </c>
      <c r="J811" t="str">
        <f>INDEX(products!$A$1:$G$49,MATCH($D811,products!$A$1:$A$49,0),MATCH(orders!J$1,products!$A$1:$G$1,0))</f>
        <v>D</v>
      </c>
      <c r="K811" s="5">
        <f>INDEX(products!$A$1:$G$49,MATCH($D811,products!$A$1:$A$49,0),MATCH(orders!K$1,products!$A$1:$G$1,0))</f>
        <v>0.2</v>
      </c>
      <c r="L811" s="6">
        <f>INDEX(products!$A$1:$G$49,MATCH($D811,products!$A$1:$A$49,0),MATCH(orders!L$1,products!$A$1:$G$1,0))</f>
        <v>2.6849999999999996</v>
      </c>
      <c r="M811" s="6">
        <f t="shared" si="36"/>
        <v>8.0549999999999997</v>
      </c>
      <c r="N811" t="str">
        <f t="shared" si="37"/>
        <v>Robusta</v>
      </c>
      <c r="O811" t="str">
        <f t="shared" si="38"/>
        <v>Dark</v>
      </c>
      <c r="P811" t="str">
        <f>_xlfn.XLOOKUP(OrdersTable[[#This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cm="1">
        <f t="array" ref="H812">_xlfn.IFNA(_xlfn.XLOOKUP(C812,customers!A811:$A$1001,customers!G811:$G$1001,,0),"United Kingdom")</f>
        <v>United States</v>
      </c>
      <c r="I812" t="str">
        <f>INDEX(products!$A$1:$G$49,MATCH($D812,products!$A$1:$A$49,0),MATCH(orders!I$1,products!$A$1:$G$1,0))</f>
        <v>Lib</v>
      </c>
      <c r="J812" t="str">
        <f>INDEX(products!$A$1:$G$49,MATCH($D812,products!$A$1:$A$49,0),MATCH(orders!J$1,products!$A$1:$G$1,0))</f>
        <v>L</v>
      </c>
      <c r="K812" s="5">
        <f>INDEX(products!$A$1:$G$49,MATCH($D812,products!$A$1:$A$49,0),MATCH(orders!K$1,products!$A$1:$G$1,0))</f>
        <v>0.5</v>
      </c>
      <c r="L812" s="6">
        <f>INDEX(products!$A$1:$G$49,MATCH($D812,products!$A$1:$A$49,0),MATCH(orders!L$1,products!$A$1:$G$1,0))</f>
        <v>9.51</v>
      </c>
      <c r="M812" s="6">
        <f t="shared" si="36"/>
        <v>28.53</v>
      </c>
      <c r="N812" t="str">
        <f t="shared" si="37"/>
        <v>Liberica</v>
      </c>
      <c r="O812" t="str">
        <f t="shared" si="38"/>
        <v>Light</v>
      </c>
      <c r="P812" t="str">
        <f>_xlfn.XLOOKUP(OrdersTable[[#This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cm="1">
        <f t="array" ref="H813">_xlfn.IFNA(_xlfn.XLOOKUP(C813,customers!A812:$A$1001,customers!G812:$G$1001,,0),"United Kingdom")</f>
        <v>Ireland</v>
      </c>
      <c r="I813" t="str">
        <f>INDEX(products!$A$1:$G$49,MATCH($D813,products!$A$1:$A$49,0),MATCH(orders!I$1,products!$A$1:$G$1,0))</f>
        <v>Ara</v>
      </c>
      <c r="J813" t="str">
        <f>INDEX(products!$A$1:$G$49,MATCH($D813,products!$A$1:$A$49,0),MATCH(orders!J$1,products!$A$1:$G$1,0))</f>
        <v>M</v>
      </c>
      <c r="K813" s="5">
        <f>INDEX(products!$A$1:$G$49,MATCH($D813,products!$A$1:$A$49,0),MATCH(orders!K$1,products!$A$1:$G$1,0))</f>
        <v>1</v>
      </c>
      <c r="L813" s="6">
        <f>INDEX(products!$A$1:$G$49,MATCH($D813,products!$A$1:$A$49,0),MATCH(orders!L$1,products!$A$1:$G$1,0))</f>
        <v>11.25</v>
      </c>
      <c r="M813" s="6">
        <f t="shared" si="36"/>
        <v>67.5</v>
      </c>
      <c r="N813" t="str">
        <f t="shared" si="37"/>
        <v>Arabica</v>
      </c>
      <c r="O813" t="str">
        <f t="shared" si="38"/>
        <v>Medium</v>
      </c>
      <c r="P813" t="str">
        <f>_xlfn.XLOOKUP(OrdersTable[[#This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cm="1">
        <f t="array" ref="H814">_xlfn.IFNA(_xlfn.XLOOKUP(C814,customers!A813:$A$1001,customers!G813:$G$1001,,0),"United Kingdom")</f>
        <v>Ireland</v>
      </c>
      <c r="I814" t="str">
        <f>INDEX(products!$A$1:$G$49,MATCH($D814,products!$A$1:$A$49,0),MATCH(orders!I$1,products!$A$1:$G$1,0))</f>
        <v>Lib</v>
      </c>
      <c r="J814" t="str">
        <f>INDEX(products!$A$1:$G$49,MATCH($D814,products!$A$1:$A$49,0),MATCH(orders!J$1,products!$A$1:$G$1,0))</f>
        <v>D</v>
      </c>
      <c r="K814" s="5">
        <f>INDEX(products!$A$1:$G$49,MATCH($D814,products!$A$1:$A$49,0),MATCH(orders!K$1,products!$A$1:$G$1,0))</f>
        <v>2.5</v>
      </c>
      <c r="L814" s="6">
        <f>INDEX(products!$A$1:$G$49,MATCH($D814,products!$A$1:$A$49,0),MATCH(orders!L$1,products!$A$1:$G$1,0))</f>
        <v>29.784999999999997</v>
      </c>
      <c r="M814" s="6">
        <f t="shared" si="36"/>
        <v>178.70999999999998</v>
      </c>
      <c r="N814" t="str">
        <f t="shared" si="37"/>
        <v>Liberica</v>
      </c>
      <c r="O814" t="str">
        <f t="shared" si="38"/>
        <v>Dark</v>
      </c>
      <c r="P814" t="str">
        <f>_xlfn.XLOOKUP(OrdersTable[[#This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cm="1">
        <f t="array" ref="H815">_xlfn.IFNA(_xlfn.XLOOKUP(C815,customers!A814:$A$1001,customers!G814:$G$1001,,0),"United Kingdom")</f>
        <v>United States</v>
      </c>
      <c r="I815" t="str">
        <f>INDEX(products!$A$1:$G$49,MATCH($D815,products!$A$1:$A$49,0),MATCH(orders!I$1,products!$A$1:$G$1,0))</f>
        <v>Exc</v>
      </c>
      <c r="J815" t="str">
        <f>INDEX(products!$A$1:$G$49,MATCH($D815,products!$A$1:$A$49,0),MATCH(orders!J$1,products!$A$1:$G$1,0))</f>
        <v>M</v>
      </c>
      <c r="K815" s="5">
        <f>INDEX(products!$A$1:$G$49,MATCH($D815,products!$A$1:$A$49,0),MATCH(orders!K$1,products!$A$1:$G$1,0))</f>
        <v>2.5</v>
      </c>
      <c r="L815" s="6">
        <f>INDEX(products!$A$1:$G$49,MATCH($D815,products!$A$1:$A$49,0),MATCH(orders!L$1,products!$A$1:$G$1,0))</f>
        <v>31.624999999999996</v>
      </c>
      <c r="M815" s="6">
        <f t="shared" si="36"/>
        <v>31.624999999999996</v>
      </c>
      <c r="N815" t="str">
        <f t="shared" si="37"/>
        <v>Excelsa</v>
      </c>
      <c r="O815" t="str">
        <f t="shared" si="38"/>
        <v>Medium</v>
      </c>
      <c r="P815" t="str">
        <f>_xlfn.XLOOKUP(OrdersTable[[#This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cm="1">
        <f t="array" ref="G816">IF(_xlfn.XLOOKUP(C816,customers!A815:$A$1001,customers!C815:$C$1001,,0)=0,"",_xlfn.XLOOKUP(C816,customers!A815:$A$1001,customers!C815:$C$1001,,0))</f>
        <v>senefermm@blog.com</v>
      </c>
      <c r="H816" s="2" t="str" cm="1">
        <f t="array" ref="H816">_xlfn.IFNA(_xlfn.XLOOKUP(C816,customers!A815:$A$1001,customers!G815:$G$1001,,0),"United Kingdom")</f>
        <v>United States</v>
      </c>
      <c r="I816" t="str">
        <f>INDEX(products!$A$1:$G$49,MATCH($D816,products!$A$1:$A$49,0),MATCH(orders!I$1,products!$A$1:$G$1,0))</f>
        <v>Exc</v>
      </c>
      <c r="J816" t="str">
        <f>INDEX(products!$A$1:$G$49,MATCH($D816,products!$A$1:$A$49,0),MATCH(orders!J$1,products!$A$1:$G$1,0))</f>
        <v>L</v>
      </c>
      <c r="K816" s="5">
        <f>INDEX(products!$A$1:$G$49,MATCH($D816,products!$A$1:$A$49,0),MATCH(orders!K$1,products!$A$1:$G$1,0))</f>
        <v>0.2</v>
      </c>
      <c r="L816" s="6">
        <f>INDEX(products!$A$1:$G$49,MATCH($D816,products!$A$1:$A$49,0),MATCH(orders!L$1,products!$A$1:$G$1,0))</f>
        <v>4.4550000000000001</v>
      </c>
      <c r="M816" s="6">
        <f t="shared" si="36"/>
        <v>8.91</v>
      </c>
      <c r="N816" t="str">
        <f t="shared" si="37"/>
        <v>Excelsa</v>
      </c>
      <c r="O816" t="str">
        <f t="shared" si="38"/>
        <v>Light</v>
      </c>
      <c r="P816" t="str">
        <f>_xlfn.XLOOKUP(OrdersTable[[#This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cm="1">
        <f t="array" ref="H817">_xlfn.IFNA(_xlfn.XLOOKUP(C817,customers!A816:$A$1001,customers!G816:$G$1001,,0),"United Kingdom")</f>
        <v>United States</v>
      </c>
      <c r="I817" t="str">
        <f>INDEX(products!$A$1:$G$49,MATCH($D817,products!$A$1:$A$49,0),MATCH(orders!I$1,products!$A$1:$G$1,0))</f>
        <v>Rob</v>
      </c>
      <c r="J817" t="str">
        <f>INDEX(products!$A$1:$G$49,MATCH($D817,products!$A$1:$A$49,0),MATCH(orders!J$1,products!$A$1:$G$1,0))</f>
        <v>M</v>
      </c>
      <c r="K817" s="5">
        <f>INDEX(products!$A$1:$G$49,MATCH($D817,products!$A$1:$A$49,0),MATCH(orders!K$1,products!$A$1:$G$1,0))</f>
        <v>0.5</v>
      </c>
      <c r="L817" s="6">
        <f>INDEX(products!$A$1:$G$49,MATCH($D817,products!$A$1:$A$49,0),MATCH(orders!L$1,products!$A$1:$G$1,0))</f>
        <v>5.97</v>
      </c>
      <c r="M817" s="6">
        <f t="shared" si="36"/>
        <v>35.82</v>
      </c>
      <c r="N817" t="str">
        <f t="shared" si="37"/>
        <v>Robusta</v>
      </c>
      <c r="O817" t="str">
        <f t="shared" si="38"/>
        <v>Medium</v>
      </c>
      <c r="P817" t="str">
        <f>_xlfn.XLOOKUP(OrdersTable[[#This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cm="1">
        <f t="array" ref="H818">_xlfn.IFNA(_xlfn.XLOOKUP(C818,customers!A817:$A$1001,customers!G817:$G$1001,,0),"United Kingdom")</f>
        <v>Ireland</v>
      </c>
      <c r="I818" t="str">
        <f>INDEX(products!$A$1:$G$49,MATCH($D818,products!$A$1:$A$49,0),MATCH(orders!I$1,products!$A$1:$G$1,0))</f>
        <v>Lib</v>
      </c>
      <c r="J818" t="str">
        <f>INDEX(products!$A$1:$G$49,MATCH($D818,products!$A$1:$A$49,0),MATCH(orders!J$1,products!$A$1:$G$1,0))</f>
        <v>L</v>
      </c>
      <c r="K818" s="5">
        <f>INDEX(products!$A$1:$G$49,MATCH($D818,products!$A$1:$A$49,0),MATCH(orders!K$1,products!$A$1:$G$1,0))</f>
        <v>0.5</v>
      </c>
      <c r="L818" s="6">
        <f>INDEX(products!$A$1:$G$49,MATCH($D818,products!$A$1:$A$49,0),MATCH(orders!L$1,products!$A$1:$G$1,0))</f>
        <v>9.51</v>
      </c>
      <c r="M818" s="6">
        <f t="shared" si="36"/>
        <v>38.04</v>
      </c>
      <c r="N818" t="str">
        <f t="shared" si="37"/>
        <v>Liberica</v>
      </c>
      <c r="O818" t="str">
        <f t="shared" si="38"/>
        <v>Light</v>
      </c>
      <c r="P818" t="str">
        <f>_xlfn.XLOOKUP(OrdersTable[[#This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cm="1">
        <f t="array" ref="H819">_xlfn.IFNA(_xlfn.XLOOKUP(C819,customers!A818:$A$1001,customers!G818:$G$1001,,0),"United Kingdom")</f>
        <v>United States</v>
      </c>
      <c r="I819" t="str">
        <f>INDEX(products!$A$1:$G$49,MATCH($D819,products!$A$1:$A$49,0),MATCH(orders!I$1,products!$A$1:$G$1,0))</f>
        <v>Lib</v>
      </c>
      <c r="J819" t="str">
        <f>INDEX(products!$A$1:$G$49,MATCH($D819,products!$A$1:$A$49,0),MATCH(orders!J$1,products!$A$1:$G$1,0))</f>
        <v>D</v>
      </c>
      <c r="K819" s="5">
        <f>INDEX(products!$A$1:$G$49,MATCH($D819,products!$A$1:$A$49,0),MATCH(orders!K$1,products!$A$1:$G$1,0))</f>
        <v>0.5</v>
      </c>
      <c r="L819" s="6">
        <f>INDEX(products!$A$1:$G$49,MATCH($D819,products!$A$1:$A$49,0),MATCH(orders!L$1,products!$A$1:$G$1,0))</f>
        <v>7.77</v>
      </c>
      <c r="M819" s="6">
        <f t="shared" si="36"/>
        <v>15.54</v>
      </c>
      <c r="N819" t="str">
        <f t="shared" si="37"/>
        <v>Liberica</v>
      </c>
      <c r="O819" t="str">
        <f t="shared" si="38"/>
        <v>Dark</v>
      </c>
      <c r="P819" t="str">
        <f>_xlfn.XLOOKUP(OrdersTable[[#This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cm="1">
        <f t="array" ref="G820">IF(_xlfn.XLOOKUP(C820,customers!A819:$A$1001,customers!C819:$C$1001,,0)=0,"",_xlfn.XLOOKUP(C820,customers!A819:$A$1001,customers!C819:$C$1001,,0))</f>
        <v/>
      </c>
      <c r="H820" s="2" t="str" cm="1">
        <f t="array" ref="H820">_xlfn.IFNA(_xlfn.XLOOKUP(C820,customers!A819:$A$1001,customers!G819:$G$1001,,0),"United Kingdom")</f>
        <v>United States</v>
      </c>
      <c r="I820" t="str">
        <f>INDEX(products!$A$1:$G$49,MATCH($D820,products!$A$1:$A$49,0),MATCH(orders!I$1,products!$A$1:$G$1,0))</f>
        <v>Lib</v>
      </c>
      <c r="J820" t="str">
        <f>INDEX(products!$A$1:$G$49,MATCH($D820,products!$A$1:$A$49,0),MATCH(orders!J$1,products!$A$1:$G$1,0))</f>
        <v>L</v>
      </c>
      <c r="K820" s="5">
        <f>INDEX(products!$A$1:$G$49,MATCH($D820,products!$A$1:$A$49,0),MATCH(orders!K$1,products!$A$1:$G$1,0))</f>
        <v>1</v>
      </c>
      <c r="L820" s="6">
        <f>INDEX(products!$A$1:$G$49,MATCH($D820,products!$A$1:$A$49,0),MATCH(orders!L$1,products!$A$1:$G$1,0))</f>
        <v>15.85</v>
      </c>
      <c r="M820" s="6">
        <f t="shared" si="36"/>
        <v>79.25</v>
      </c>
      <c r="N820" t="str">
        <f t="shared" si="37"/>
        <v>Liberica</v>
      </c>
      <c r="O820" t="str">
        <f t="shared" si="38"/>
        <v>Light</v>
      </c>
      <c r="P820" t="str">
        <f>_xlfn.XLOOKUP(OrdersTable[[#This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cm="1">
        <f t="array" ref="H821">_xlfn.IFNA(_xlfn.XLOOKUP(C821,customers!A820:$A$1001,customers!G820:$G$1001,,0),"United Kingdom")</f>
        <v>United States</v>
      </c>
      <c r="I821" t="str">
        <f>INDEX(products!$A$1:$G$49,MATCH($D821,products!$A$1:$A$49,0),MATCH(orders!I$1,products!$A$1:$G$1,0))</f>
        <v>Lib</v>
      </c>
      <c r="J821" t="str">
        <f>INDEX(products!$A$1:$G$49,MATCH($D821,products!$A$1:$A$49,0),MATCH(orders!J$1,products!$A$1:$G$1,0))</f>
        <v>L</v>
      </c>
      <c r="K821" s="5">
        <f>INDEX(products!$A$1:$G$49,MATCH($D821,products!$A$1:$A$49,0),MATCH(orders!K$1,products!$A$1:$G$1,0))</f>
        <v>0.2</v>
      </c>
      <c r="L821" s="6">
        <f>INDEX(products!$A$1:$G$49,MATCH($D821,products!$A$1:$A$49,0),MATCH(orders!L$1,products!$A$1:$G$1,0))</f>
        <v>4.7549999999999999</v>
      </c>
      <c r="M821" s="6">
        <f t="shared" si="36"/>
        <v>4.7549999999999999</v>
      </c>
      <c r="N821" t="str">
        <f t="shared" si="37"/>
        <v>Liberica</v>
      </c>
      <c r="O821" t="str">
        <f t="shared" si="38"/>
        <v>Light</v>
      </c>
      <c r="P821" t="str">
        <f>_xlfn.XLOOKUP(OrdersTable[[#This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cm="1">
        <f t="array" ref="H822">_xlfn.IFNA(_xlfn.XLOOKUP(C822,customers!A821:$A$1001,customers!G821:$G$1001,,0),"United Kingdom")</f>
        <v>United States</v>
      </c>
      <c r="I822" t="str">
        <f>INDEX(products!$A$1:$G$49,MATCH($D822,products!$A$1:$A$49,0),MATCH(orders!I$1,products!$A$1:$G$1,0))</f>
        <v>Exc</v>
      </c>
      <c r="J822" t="str">
        <f>INDEX(products!$A$1:$G$49,MATCH($D822,products!$A$1:$A$49,0),MATCH(orders!J$1,products!$A$1:$G$1,0))</f>
        <v>M</v>
      </c>
      <c r="K822" s="5">
        <f>INDEX(products!$A$1:$G$49,MATCH($D822,products!$A$1:$A$49,0),MATCH(orders!K$1,products!$A$1:$G$1,0))</f>
        <v>1</v>
      </c>
      <c r="L822" s="6">
        <f>INDEX(products!$A$1:$G$49,MATCH($D822,products!$A$1:$A$49,0),MATCH(orders!L$1,products!$A$1:$G$1,0))</f>
        <v>13.75</v>
      </c>
      <c r="M822" s="6">
        <f t="shared" si="36"/>
        <v>55</v>
      </c>
      <c r="N822" t="str">
        <f t="shared" si="37"/>
        <v>Excelsa</v>
      </c>
      <c r="O822" t="str">
        <f t="shared" si="38"/>
        <v>Medium</v>
      </c>
      <c r="P822" t="str">
        <f>_xlfn.XLOOKUP(OrdersTable[[#This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cm="1">
        <f t="array" ref="G823">IF(_xlfn.XLOOKUP(C823,customers!A822:$A$1001,customers!C822:$C$1001,,0)=0,"",_xlfn.XLOOKUP(C823,customers!A822:$A$1001,customers!C822:$C$1001,,0))</f>
        <v>etrippmt@wp.com</v>
      </c>
      <c r="H823" s="2" t="str" cm="1">
        <f t="array" ref="H823">_xlfn.IFNA(_xlfn.XLOOKUP(C823,customers!A822:$A$1001,customers!G822:$G$1001,,0),"United Kingdom")</f>
        <v>United States</v>
      </c>
      <c r="I823" t="str">
        <f>INDEX(products!$A$1:$G$49,MATCH($D823,products!$A$1:$A$49,0),MATCH(orders!I$1,products!$A$1:$G$1,0))</f>
        <v>Rob</v>
      </c>
      <c r="J823" t="str">
        <f>INDEX(products!$A$1:$G$49,MATCH($D823,products!$A$1:$A$49,0),MATCH(orders!J$1,products!$A$1:$G$1,0))</f>
        <v>D</v>
      </c>
      <c r="K823" s="5">
        <f>INDEX(products!$A$1:$G$49,MATCH($D823,products!$A$1:$A$49,0),MATCH(orders!K$1,products!$A$1:$G$1,0))</f>
        <v>0.5</v>
      </c>
      <c r="L823" s="6">
        <f>INDEX(products!$A$1:$G$49,MATCH($D823,products!$A$1:$A$49,0),MATCH(orders!L$1,products!$A$1:$G$1,0))</f>
        <v>5.3699999999999992</v>
      </c>
      <c r="M823" s="6">
        <f t="shared" si="36"/>
        <v>26.849999999999994</v>
      </c>
      <c r="N823" t="str">
        <f t="shared" si="37"/>
        <v>Robusta</v>
      </c>
      <c r="O823" t="str">
        <f t="shared" si="38"/>
        <v>Dark</v>
      </c>
      <c r="P823" t="str">
        <f>_xlfn.XLOOKUP(OrdersTable[[#This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cm="1">
        <f t="array" ref="H824">_xlfn.IFNA(_xlfn.XLOOKUP(C824,customers!A823:$A$1001,customers!G823:$G$1001,,0),"United Kingdom")</f>
        <v>United States</v>
      </c>
      <c r="I824" t="str">
        <f>INDEX(products!$A$1:$G$49,MATCH($D824,products!$A$1:$A$49,0),MATCH(orders!I$1,products!$A$1:$G$1,0))</f>
        <v>Exc</v>
      </c>
      <c r="J824" t="str">
        <f>INDEX(products!$A$1:$G$49,MATCH($D824,products!$A$1:$A$49,0),MATCH(orders!J$1,products!$A$1:$G$1,0))</f>
        <v>L</v>
      </c>
      <c r="K824" s="5">
        <f>INDEX(products!$A$1:$G$49,MATCH($D824,products!$A$1:$A$49,0),MATCH(orders!K$1,products!$A$1:$G$1,0))</f>
        <v>2.5</v>
      </c>
      <c r="L824" s="6">
        <f>INDEX(products!$A$1:$G$49,MATCH($D824,products!$A$1:$A$49,0),MATCH(orders!L$1,products!$A$1:$G$1,0))</f>
        <v>34.154999999999994</v>
      </c>
      <c r="M824" s="6">
        <f t="shared" si="36"/>
        <v>136.61999999999998</v>
      </c>
      <c r="N824" t="str">
        <f t="shared" si="37"/>
        <v>Excelsa</v>
      </c>
      <c r="O824" t="str">
        <f t="shared" si="38"/>
        <v>Light</v>
      </c>
      <c r="P824" t="str">
        <f>_xlfn.XLOOKUP(OrdersTable[[#This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cm="1">
        <f t="array" ref="H825">_xlfn.IFNA(_xlfn.XLOOKUP(C825,customers!A824:$A$1001,customers!G824:$G$1001,,0),"United Kingdom")</f>
        <v>United States</v>
      </c>
      <c r="I825" t="str">
        <f>INDEX(products!$A$1:$G$49,MATCH($D825,products!$A$1:$A$49,0),MATCH(orders!I$1,products!$A$1:$G$1,0))</f>
        <v>Lib</v>
      </c>
      <c r="J825" t="str">
        <f>INDEX(products!$A$1:$G$49,MATCH($D825,products!$A$1:$A$49,0),MATCH(orders!J$1,products!$A$1:$G$1,0))</f>
        <v>L</v>
      </c>
      <c r="K825" s="5">
        <f>INDEX(products!$A$1:$G$49,MATCH($D825,products!$A$1:$A$49,0),MATCH(orders!K$1,products!$A$1:$G$1,0))</f>
        <v>1</v>
      </c>
      <c r="L825" s="6">
        <f>INDEX(products!$A$1:$G$49,MATCH($D825,products!$A$1:$A$49,0),MATCH(orders!L$1,products!$A$1:$G$1,0))</f>
        <v>15.85</v>
      </c>
      <c r="M825" s="6">
        <f t="shared" si="36"/>
        <v>47.55</v>
      </c>
      <c r="N825" t="str">
        <f t="shared" si="37"/>
        <v>Liberica</v>
      </c>
      <c r="O825" t="str">
        <f t="shared" si="38"/>
        <v>Light</v>
      </c>
      <c r="P825" t="str">
        <f>_xlfn.XLOOKUP(OrdersTable[[#This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cm="1">
        <f t="array" ref="H826">_xlfn.IFNA(_xlfn.XLOOKUP(C826,customers!A825:$A$1001,customers!G825:$G$1001,,0),"United Kingdom")</f>
        <v>United States</v>
      </c>
      <c r="I826" t="str">
        <f>INDEX(products!$A$1:$G$49,MATCH($D826,products!$A$1:$A$49,0),MATCH(orders!I$1,products!$A$1:$G$1,0))</f>
        <v>Ara</v>
      </c>
      <c r="J826" t="str">
        <f>INDEX(products!$A$1:$G$49,MATCH($D826,products!$A$1:$A$49,0),MATCH(orders!J$1,products!$A$1:$G$1,0))</f>
        <v>M</v>
      </c>
      <c r="K826" s="5">
        <f>INDEX(products!$A$1:$G$49,MATCH($D826,products!$A$1:$A$49,0),MATCH(orders!K$1,products!$A$1:$G$1,0))</f>
        <v>0.2</v>
      </c>
      <c r="L826" s="6">
        <f>INDEX(products!$A$1:$G$49,MATCH($D826,products!$A$1:$A$49,0),MATCH(orders!L$1,products!$A$1:$G$1,0))</f>
        <v>3.375</v>
      </c>
      <c r="M826" s="6">
        <f t="shared" si="36"/>
        <v>16.875</v>
      </c>
      <c r="N826" t="str">
        <f t="shared" si="37"/>
        <v>Arabica</v>
      </c>
      <c r="O826" t="str">
        <f t="shared" si="38"/>
        <v>Medium</v>
      </c>
      <c r="P826" t="str">
        <f>_xlfn.XLOOKUP(OrdersTable[[#This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cm="1">
        <f t="array" ref="H827">_xlfn.IFNA(_xlfn.XLOOKUP(C827,customers!A826:$A$1001,customers!G826:$G$1001,,0),"United Kingdom")</f>
        <v>United States</v>
      </c>
      <c r="I827" t="str">
        <f>INDEX(products!$A$1:$G$49,MATCH($D827,products!$A$1:$A$49,0),MATCH(orders!I$1,products!$A$1:$G$1,0))</f>
        <v>Ara</v>
      </c>
      <c r="J827" t="str">
        <f>INDEX(products!$A$1:$G$49,MATCH($D827,products!$A$1:$A$49,0),MATCH(orders!J$1,products!$A$1:$G$1,0))</f>
        <v>D</v>
      </c>
      <c r="K827" s="5">
        <f>INDEX(products!$A$1:$G$49,MATCH($D827,products!$A$1:$A$49,0),MATCH(orders!K$1,products!$A$1:$G$1,0))</f>
        <v>1</v>
      </c>
      <c r="L827" s="6">
        <f>INDEX(products!$A$1:$G$49,MATCH($D827,products!$A$1:$A$49,0),MATCH(orders!L$1,products!$A$1:$G$1,0))</f>
        <v>9.9499999999999993</v>
      </c>
      <c r="M827" s="6">
        <f t="shared" si="36"/>
        <v>29.849999999999998</v>
      </c>
      <c r="N827" t="str">
        <f t="shared" si="37"/>
        <v>Arabica</v>
      </c>
      <c r="O827" t="str">
        <f t="shared" si="38"/>
        <v>Dark</v>
      </c>
      <c r="P827" t="str">
        <f>_xlfn.XLOOKUP(OrdersTable[[#This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cm="1">
        <f t="array" ref="G828">IF(_xlfn.XLOOKUP(C828,customers!A827:$A$1001,customers!C827:$C$1001,,0)=0,"",_xlfn.XLOOKUP(C828,customers!A827:$A$1001,customers!C827:$C$1001,,0))</f>
        <v>kheddanmy@icq.com</v>
      </c>
      <c r="H828" s="2" t="str" cm="1">
        <f t="array" ref="H828">_xlfn.IFNA(_xlfn.XLOOKUP(C828,customers!A827:$A$1001,customers!G827:$G$1001,,0),"United Kingdom")</f>
        <v>United States</v>
      </c>
      <c r="I828" t="str">
        <f>INDEX(products!$A$1:$G$49,MATCH($D828,products!$A$1:$A$49,0),MATCH(orders!I$1,products!$A$1:$G$1,0))</f>
        <v>Exc</v>
      </c>
      <c r="J828" t="str">
        <f>INDEX(products!$A$1:$G$49,MATCH($D828,products!$A$1:$A$49,0),MATCH(orders!J$1,products!$A$1:$G$1,0))</f>
        <v>M</v>
      </c>
      <c r="K828" s="5">
        <f>INDEX(products!$A$1:$G$49,MATCH($D828,products!$A$1:$A$49,0),MATCH(orders!K$1,products!$A$1:$G$1,0))</f>
        <v>0.5</v>
      </c>
      <c r="L828" s="6">
        <f>INDEX(products!$A$1:$G$49,MATCH($D828,products!$A$1:$A$49,0),MATCH(orders!L$1,products!$A$1:$G$1,0))</f>
        <v>8.25</v>
      </c>
      <c r="M828" s="6">
        <f t="shared" si="36"/>
        <v>41.25</v>
      </c>
      <c r="N828" t="str">
        <f t="shared" si="37"/>
        <v>Excelsa</v>
      </c>
      <c r="O828" t="str">
        <f t="shared" si="38"/>
        <v>Medium</v>
      </c>
      <c r="P828" t="str">
        <f>_xlfn.XLOOKUP(OrdersTable[[#This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cm="1">
        <f t="array" ref="H829">_xlfn.IFNA(_xlfn.XLOOKUP(C829,customers!A828:$A$1001,customers!G828:$G$1001,,0),"United Kingdom")</f>
        <v>United States</v>
      </c>
      <c r="I829" t="str">
        <f>INDEX(products!$A$1:$G$49,MATCH($D829,products!$A$1:$A$49,0),MATCH(orders!I$1,products!$A$1:$G$1,0))</f>
        <v>Exc</v>
      </c>
      <c r="J829" t="str">
        <f>INDEX(products!$A$1:$G$49,MATCH($D829,products!$A$1:$A$49,0),MATCH(orders!J$1,products!$A$1:$G$1,0))</f>
        <v>M</v>
      </c>
      <c r="K829" s="5">
        <f>INDEX(products!$A$1:$G$49,MATCH($D829,products!$A$1:$A$49,0),MATCH(orders!K$1,products!$A$1:$G$1,0))</f>
        <v>0.2</v>
      </c>
      <c r="L829" s="6">
        <f>INDEX(products!$A$1:$G$49,MATCH($D829,products!$A$1:$A$49,0),MATCH(orders!L$1,products!$A$1:$G$1,0))</f>
        <v>4.125</v>
      </c>
      <c r="M829" s="6">
        <f t="shared" si="36"/>
        <v>20.625</v>
      </c>
      <c r="N829" t="str">
        <f t="shared" si="37"/>
        <v>Excelsa</v>
      </c>
      <c r="O829" t="str">
        <f t="shared" si="38"/>
        <v>Medium</v>
      </c>
      <c r="P829" t="str">
        <f>_xlfn.XLOOKUP(OrdersTable[[#This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cm="1">
        <f t="array" ref="G830">IF(_xlfn.XLOOKUP(C830,customers!A829:$A$1001,customers!C829:$C$1001,,0)=0,"",_xlfn.XLOOKUP(C830,customers!A829:$A$1001,customers!C829:$C$1001,,0))</f>
        <v>aroubertn0@tmall.com</v>
      </c>
      <c r="H830" s="2" t="str" cm="1">
        <f t="array" ref="H830">_xlfn.IFNA(_xlfn.XLOOKUP(C830,customers!A829:$A$1001,customers!G829:$G$1001,,0),"United Kingdom")</f>
        <v>United States</v>
      </c>
      <c r="I830" t="str">
        <f>INDEX(products!$A$1:$G$49,MATCH($D830,products!$A$1:$A$49,0),MATCH(orders!I$1,products!$A$1:$G$1,0))</f>
        <v>Ara</v>
      </c>
      <c r="J830" t="str">
        <f>INDEX(products!$A$1:$G$49,MATCH($D830,products!$A$1:$A$49,0),MATCH(orders!J$1,products!$A$1:$G$1,0))</f>
        <v>D</v>
      </c>
      <c r="K830" s="5">
        <f>INDEX(products!$A$1:$G$49,MATCH($D830,products!$A$1:$A$49,0),MATCH(orders!K$1,products!$A$1:$G$1,0))</f>
        <v>2.5</v>
      </c>
      <c r="L830" s="6">
        <f>INDEX(products!$A$1:$G$49,MATCH($D830,products!$A$1:$A$49,0),MATCH(orders!L$1,products!$A$1:$G$1,0))</f>
        <v>22.884999999999998</v>
      </c>
      <c r="M830" s="6">
        <f t="shared" si="36"/>
        <v>137.31</v>
      </c>
      <c r="N830" t="str">
        <f t="shared" si="37"/>
        <v>Arabica</v>
      </c>
      <c r="O830" t="str">
        <f t="shared" si="38"/>
        <v>Dark</v>
      </c>
      <c r="P830" t="str">
        <f>_xlfn.XLOOKUP(OrdersTable[[#This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cm="1">
        <f t="array" ref="G831">IF(_xlfn.XLOOKUP(C831,customers!A830:$A$1001,customers!C830:$C$1001,,0)=0,"",_xlfn.XLOOKUP(C831,customers!A830:$A$1001,customers!C830:$C$1001,,0))</f>
        <v>hmairsn1@so-net.ne.jp</v>
      </c>
      <c r="H831" s="2" t="str" cm="1">
        <f t="array" ref="H831">_xlfn.IFNA(_xlfn.XLOOKUP(C831,customers!A830:$A$1001,customers!G830:$G$1001,,0),"United Kingdom")</f>
        <v>United States</v>
      </c>
      <c r="I831" t="str">
        <f>INDEX(products!$A$1:$G$49,MATCH($D831,products!$A$1:$A$49,0),MATCH(orders!I$1,products!$A$1:$G$1,0))</f>
        <v>Ara</v>
      </c>
      <c r="J831" t="str">
        <f>INDEX(products!$A$1:$G$49,MATCH($D831,products!$A$1:$A$49,0),MATCH(orders!J$1,products!$A$1:$G$1,0))</f>
        <v>D</v>
      </c>
      <c r="K831" s="5">
        <f>INDEX(products!$A$1:$G$49,MATCH($D831,products!$A$1:$A$49,0),MATCH(orders!K$1,products!$A$1:$G$1,0))</f>
        <v>0.2</v>
      </c>
      <c r="L831" s="6">
        <f>INDEX(products!$A$1:$G$49,MATCH($D831,products!$A$1:$A$49,0),MATCH(orders!L$1,products!$A$1:$G$1,0))</f>
        <v>2.9849999999999999</v>
      </c>
      <c r="M831" s="6">
        <f t="shared" si="36"/>
        <v>2.9849999999999999</v>
      </c>
      <c r="N831" t="str">
        <f t="shared" si="37"/>
        <v>Arabica</v>
      </c>
      <c r="O831" t="str">
        <f t="shared" si="38"/>
        <v>Dark</v>
      </c>
      <c r="P831" t="str">
        <f>_xlfn.XLOOKUP(OrdersTable[[#This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cm="1">
        <f t="array" ref="H832">_xlfn.IFNA(_xlfn.XLOOKUP(C832,customers!A831:$A$1001,customers!G831:$G$1001,,0),"United Kingdom")</f>
        <v>United States</v>
      </c>
      <c r="I832" t="str">
        <f>INDEX(products!$A$1:$G$49,MATCH($D832,products!$A$1:$A$49,0),MATCH(orders!I$1,products!$A$1:$G$1,0))</f>
        <v>Exc</v>
      </c>
      <c r="J832" t="str">
        <f>INDEX(products!$A$1:$G$49,MATCH($D832,products!$A$1:$A$49,0),MATCH(orders!J$1,products!$A$1:$G$1,0))</f>
        <v>M</v>
      </c>
      <c r="K832" s="5">
        <f>INDEX(products!$A$1:$G$49,MATCH($D832,products!$A$1:$A$49,0),MATCH(orders!K$1,products!$A$1:$G$1,0))</f>
        <v>1</v>
      </c>
      <c r="L832" s="6">
        <f>INDEX(products!$A$1:$G$49,MATCH($D832,products!$A$1:$A$49,0),MATCH(orders!L$1,products!$A$1:$G$1,0))</f>
        <v>13.75</v>
      </c>
      <c r="M832" s="6">
        <f t="shared" si="36"/>
        <v>27.5</v>
      </c>
      <c r="N832" t="str">
        <f t="shared" si="37"/>
        <v>Excelsa</v>
      </c>
      <c r="O832" t="str">
        <f t="shared" si="38"/>
        <v>Medium</v>
      </c>
      <c r="P832" t="str">
        <f>_xlfn.XLOOKUP(OrdersTable[[#This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cm="1">
        <f t="array" ref="H833">_xlfn.IFNA(_xlfn.XLOOKUP(C833,customers!A832:$A$1001,customers!G832:$G$1001,,0),"United Kingdom")</f>
        <v>United States</v>
      </c>
      <c r="I833" t="str">
        <f>INDEX(products!$A$1:$G$49,MATCH($D833,products!$A$1:$A$49,0),MATCH(orders!I$1,products!$A$1:$G$1,0))</f>
        <v>Ara</v>
      </c>
      <c r="J833" t="str">
        <f>INDEX(products!$A$1:$G$49,MATCH($D833,products!$A$1:$A$49,0),MATCH(orders!J$1,products!$A$1:$G$1,0))</f>
        <v>D</v>
      </c>
      <c r="K833" s="5">
        <f>INDEX(products!$A$1:$G$49,MATCH($D833,products!$A$1:$A$49,0),MATCH(orders!K$1,products!$A$1:$G$1,0))</f>
        <v>0.2</v>
      </c>
      <c r="L833" s="6">
        <f>INDEX(products!$A$1:$G$49,MATCH($D833,products!$A$1:$A$49,0),MATCH(orders!L$1,products!$A$1:$G$1,0))</f>
        <v>2.9849999999999999</v>
      </c>
      <c r="M833" s="6">
        <f t="shared" si="36"/>
        <v>5.97</v>
      </c>
      <c r="N833" t="str">
        <f t="shared" si="37"/>
        <v>Arabica</v>
      </c>
      <c r="O833" t="str">
        <f t="shared" si="38"/>
        <v>Dark</v>
      </c>
      <c r="P833" t="str">
        <f>_xlfn.XLOOKUP(OrdersTable[[#This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cm="1">
        <f t="array" ref="H834">_xlfn.IFNA(_xlfn.XLOOKUP(C834,customers!A833:$A$1001,customers!G833:$G$1001,,0),"United Kingdom")</f>
        <v>United States</v>
      </c>
      <c r="I834" t="str">
        <f>INDEX(products!$A$1:$G$49,MATCH($D834,products!$A$1:$A$49,0),MATCH(orders!I$1,products!$A$1:$G$1,0))</f>
        <v>Rob</v>
      </c>
      <c r="J834" t="str">
        <f>INDEX(products!$A$1:$G$49,MATCH($D834,products!$A$1:$A$49,0),MATCH(orders!J$1,products!$A$1:$G$1,0))</f>
        <v>M</v>
      </c>
      <c r="K834" s="5">
        <f>INDEX(products!$A$1:$G$49,MATCH($D834,products!$A$1:$A$49,0),MATCH(orders!K$1,products!$A$1:$G$1,0))</f>
        <v>1</v>
      </c>
      <c r="L834" s="6">
        <f>INDEX(products!$A$1:$G$49,MATCH($D834,products!$A$1:$A$49,0),MATCH(orders!L$1,products!$A$1:$G$1,0))</f>
        <v>9.9499999999999993</v>
      </c>
      <c r="M834" s="6">
        <f t="shared" ref="M834:M897" si="39">E834*L834</f>
        <v>59.699999999999996</v>
      </c>
      <c r="N834" t="str">
        <f t="shared" ref="N834:N897" si="40">IF(I834="Rob","Robusta",IF(I834="Exc","Excelsa",IF(I834="Ara","Arabica",IF(I834="Lib","Liberica"))))</f>
        <v>Robusta</v>
      </c>
      <c r="O834" t="str">
        <f t="shared" ref="O834:O897" si="41">IF(J834="M","Medium",IF(J834="L","Light",IF(J834="D","Dark")))</f>
        <v>Medium</v>
      </c>
      <c r="P834" t="str">
        <f>_xlfn.XLOOKUP(OrdersTable[[#This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cm="1">
        <f t="array" ref="H835">_xlfn.IFNA(_xlfn.XLOOKUP(C835,customers!A834:$A$1001,customers!G834:$G$1001,,0),"United Kingdom")</f>
        <v>United States</v>
      </c>
      <c r="I835" t="str">
        <f>INDEX(products!$A$1:$G$49,MATCH($D835,products!$A$1:$A$49,0),MATCH(orders!I$1,products!$A$1:$G$1,0))</f>
        <v>Rob</v>
      </c>
      <c r="J835" t="str">
        <f>INDEX(products!$A$1:$G$49,MATCH($D835,products!$A$1:$A$49,0),MATCH(orders!J$1,products!$A$1:$G$1,0))</f>
        <v>D</v>
      </c>
      <c r="K835" s="5">
        <f>INDEX(products!$A$1:$G$49,MATCH($D835,products!$A$1:$A$49,0),MATCH(orders!K$1,products!$A$1:$G$1,0))</f>
        <v>2.5</v>
      </c>
      <c r="L835" s="6">
        <f>INDEX(products!$A$1:$G$49,MATCH($D835,products!$A$1:$A$49,0),MATCH(orders!L$1,products!$A$1:$G$1,0))</f>
        <v>20.584999999999997</v>
      </c>
      <c r="M835" s="6">
        <f t="shared" si="39"/>
        <v>82.339999999999989</v>
      </c>
      <c r="N835" t="str">
        <f t="shared" si="40"/>
        <v>Robusta</v>
      </c>
      <c r="O835" t="str">
        <f t="shared" si="41"/>
        <v>Dark</v>
      </c>
      <c r="P835" t="str">
        <f>_xlfn.XLOOKUP(OrdersTable[[#This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cm="1">
        <f t="array" ref="H836">_xlfn.IFNA(_xlfn.XLOOKUP(C836,customers!A835:$A$1001,customers!G835:$G$1001,,0),"United Kingdom")</f>
        <v>United States</v>
      </c>
      <c r="I836" t="str">
        <f>INDEX(products!$A$1:$G$49,MATCH($D836,products!$A$1:$A$49,0),MATCH(orders!I$1,products!$A$1:$G$1,0))</f>
        <v>Ara</v>
      </c>
      <c r="J836" t="str">
        <f>INDEX(products!$A$1:$G$49,MATCH($D836,products!$A$1:$A$49,0),MATCH(orders!J$1,products!$A$1:$G$1,0))</f>
        <v>D</v>
      </c>
      <c r="K836" s="5">
        <f>INDEX(products!$A$1:$G$49,MATCH($D836,products!$A$1:$A$49,0),MATCH(orders!K$1,products!$A$1:$G$1,0))</f>
        <v>2.5</v>
      </c>
      <c r="L836" s="6">
        <f>INDEX(products!$A$1:$G$49,MATCH($D836,products!$A$1:$A$49,0),MATCH(orders!L$1,products!$A$1:$G$1,0))</f>
        <v>22.884999999999998</v>
      </c>
      <c r="M836" s="6">
        <f t="shared" si="39"/>
        <v>22.884999999999998</v>
      </c>
      <c r="N836" t="str">
        <f t="shared" si="40"/>
        <v>Arabica</v>
      </c>
      <c r="O836" t="str">
        <f t="shared" si="41"/>
        <v>Dark</v>
      </c>
      <c r="P836" t="str">
        <f>_xlfn.XLOOKUP(OrdersTable[[#This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cm="1">
        <f t="array" ref="H837">_xlfn.IFNA(_xlfn.XLOOKUP(C837,customers!A836:$A$1001,customers!G836:$G$1001,,0),"United Kingdom")</f>
        <v>United States</v>
      </c>
      <c r="I837" t="str">
        <f>INDEX(products!$A$1:$G$49,MATCH($D837,products!$A$1:$A$49,0),MATCH(orders!I$1,products!$A$1:$G$1,0))</f>
        <v>Exc</v>
      </c>
      <c r="J837" t="str">
        <f>INDEX(products!$A$1:$G$49,MATCH($D837,products!$A$1:$A$49,0),MATCH(orders!J$1,products!$A$1:$G$1,0))</f>
        <v>L</v>
      </c>
      <c r="K837" s="5">
        <f>INDEX(products!$A$1:$G$49,MATCH($D837,products!$A$1:$A$49,0),MATCH(orders!K$1,products!$A$1:$G$1,0))</f>
        <v>0.5</v>
      </c>
      <c r="L837" s="6">
        <f>INDEX(products!$A$1:$G$49,MATCH($D837,products!$A$1:$A$49,0),MATCH(orders!L$1,products!$A$1:$G$1,0))</f>
        <v>8.91</v>
      </c>
      <c r="M837" s="6">
        <f t="shared" si="39"/>
        <v>8.91</v>
      </c>
      <c r="N837" t="str">
        <f t="shared" si="40"/>
        <v>Excelsa</v>
      </c>
      <c r="O837" t="str">
        <f t="shared" si="41"/>
        <v>Light</v>
      </c>
      <c r="P837" t="str">
        <f>_xlfn.XLOOKUP(OrdersTable[[#This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cm="1">
        <f t="array" ref="H838">_xlfn.IFNA(_xlfn.XLOOKUP(C838,customers!A837:$A$1001,customers!G837:$G$1001,,0),"United Kingdom")</f>
        <v>United States</v>
      </c>
      <c r="I838" t="str">
        <f>INDEX(products!$A$1:$G$49,MATCH($D838,products!$A$1:$A$49,0),MATCH(orders!I$1,products!$A$1:$G$1,0))</f>
        <v>Ara</v>
      </c>
      <c r="J838" t="str">
        <f>INDEX(products!$A$1:$G$49,MATCH($D838,products!$A$1:$A$49,0),MATCH(orders!J$1,products!$A$1:$G$1,0))</f>
        <v>D</v>
      </c>
      <c r="K838" s="5">
        <f>INDEX(products!$A$1:$G$49,MATCH($D838,products!$A$1:$A$49,0),MATCH(orders!K$1,products!$A$1:$G$1,0))</f>
        <v>0.2</v>
      </c>
      <c r="L838" s="6">
        <f>INDEX(products!$A$1:$G$49,MATCH($D838,products!$A$1:$A$49,0),MATCH(orders!L$1,products!$A$1:$G$1,0))</f>
        <v>2.9849999999999999</v>
      </c>
      <c r="M838" s="6">
        <f t="shared" si="39"/>
        <v>11.94</v>
      </c>
      <c r="N838" t="str">
        <f t="shared" si="40"/>
        <v>Arabica</v>
      </c>
      <c r="O838" t="str">
        <f t="shared" si="41"/>
        <v>Dark</v>
      </c>
      <c r="P838" t="str">
        <f>_xlfn.XLOOKUP(OrdersTable[[#This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e" cm="1">
        <f t="array" ref="G839">IF(_xlfn.XLOOKUP(C839,customers!A838:$A$1001,customers!C838:$C$1001,,0)=0,"",_xlfn.XLOOKUP(C839,customers!A838:$A$1001,customers!C838:$C$1001,,0))</f>
        <v>#N/A</v>
      </c>
      <c r="H839" s="2" t="str" cm="1">
        <f t="array" ref="H839">_xlfn.IFNA(_xlfn.XLOOKUP(C839,customers!A838:$A$1001,customers!G838:$G$1001,,0),"United Kingdom")</f>
        <v>United Kingdom</v>
      </c>
      <c r="I839" t="str">
        <f>INDEX(products!$A$1:$G$49,MATCH($D839,products!$A$1:$A$49,0),MATCH(orders!I$1,products!$A$1:$G$1,0))</f>
        <v>Lib</v>
      </c>
      <c r="J839" t="str">
        <f>INDEX(products!$A$1:$G$49,MATCH($D839,products!$A$1:$A$49,0),MATCH(orders!J$1,products!$A$1:$G$1,0))</f>
        <v>M</v>
      </c>
      <c r="K839" s="5">
        <f>INDEX(products!$A$1:$G$49,MATCH($D839,products!$A$1:$A$49,0),MATCH(orders!K$1,products!$A$1:$G$1,0))</f>
        <v>2.5</v>
      </c>
      <c r="L839" s="6">
        <f>INDEX(products!$A$1:$G$49,MATCH($D839,products!$A$1:$A$49,0),MATCH(orders!L$1,products!$A$1:$G$1,0))</f>
        <v>33.464999999999996</v>
      </c>
      <c r="M839" s="6">
        <f t="shared" si="39"/>
        <v>100.39499999999998</v>
      </c>
      <c r="N839" t="str">
        <f t="shared" si="40"/>
        <v>Liberica</v>
      </c>
      <c r="O839" t="str">
        <f t="shared" si="41"/>
        <v>Medium</v>
      </c>
      <c r="P839" t="str">
        <f>_xlfn.XLOOKUP(OrdersTable[[#This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cm="1">
        <f t="array" ref="H840">_xlfn.IFNA(_xlfn.XLOOKUP(C840,customers!A839:$A$1001,customers!G839:$G$1001,,0),"United Kingdom")</f>
        <v>United States</v>
      </c>
      <c r="I840" t="str">
        <f>INDEX(products!$A$1:$G$49,MATCH($D840,products!$A$1:$A$49,0),MATCH(orders!I$1,products!$A$1:$G$1,0))</f>
        <v>Ara</v>
      </c>
      <c r="J840" t="str">
        <f>INDEX(products!$A$1:$G$49,MATCH($D840,products!$A$1:$A$49,0),MATCH(orders!J$1,products!$A$1:$G$1,0))</f>
        <v>D</v>
      </c>
      <c r="K840" s="5">
        <f>INDEX(products!$A$1:$G$49,MATCH($D840,products!$A$1:$A$49,0),MATCH(orders!K$1,products!$A$1:$G$1,0))</f>
        <v>2.5</v>
      </c>
      <c r="L840" s="6">
        <f>INDEX(products!$A$1:$G$49,MATCH($D840,products!$A$1:$A$49,0),MATCH(orders!L$1,products!$A$1:$G$1,0))</f>
        <v>22.884999999999998</v>
      </c>
      <c r="M840" s="6">
        <f t="shared" si="39"/>
        <v>114.42499999999998</v>
      </c>
      <c r="N840" t="str">
        <f t="shared" si="40"/>
        <v>Arabica</v>
      </c>
      <c r="O840" t="str">
        <f t="shared" si="41"/>
        <v>Dark</v>
      </c>
      <c r="P840" t="str">
        <f>_xlfn.XLOOKUP(OrdersTable[[#This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cm="1">
        <f t="array" ref="G841">IF(_xlfn.XLOOKUP(C841,customers!A840:$A$1001,customers!C840:$C$1001,,0)=0,"",_xlfn.XLOOKUP(C841,customers!A840:$A$1001,customers!C840:$C$1001,,0))</f>
        <v>mdoidgenb@etsy.com</v>
      </c>
      <c r="H841" s="2" t="str" cm="1">
        <f t="array" ref="H841">_xlfn.IFNA(_xlfn.XLOOKUP(C841,customers!A840:$A$1001,customers!G840:$G$1001,,0),"United Kingdom")</f>
        <v>United States</v>
      </c>
      <c r="I841" t="str">
        <f>INDEX(products!$A$1:$G$49,MATCH($D841,products!$A$1:$A$49,0),MATCH(orders!I$1,products!$A$1:$G$1,0))</f>
        <v>Exc</v>
      </c>
      <c r="J841" t="str">
        <f>INDEX(products!$A$1:$G$49,MATCH($D841,products!$A$1:$A$49,0),MATCH(orders!J$1,products!$A$1:$G$1,0))</f>
        <v>M</v>
      </c>
      <c r="K841" s="5">
        <f>INDEX(products!$A$1:$G$49,MATCH($D841,products!$A$1:$A$49,0),MATCH(orders!K$1,products!$A$1:$G$1,0))</f>
        <v>0.5</v>
      </c>
      <c r="L841" s="6">
        <f>INDEX(products!$A$1:$G$49,MATCH($D841,products!$A$1:$A$49,0),MATCH(orders!L$1,products!$A$1:$G$1,0))</f>
        <v>8.25</v>
      </c>
      <c r="M841" s="6">
        <f t="shared" si="39"/>
        <v>41.25</v>
      </c>
      <c r="N841" t="str">
        <f t="shared" si="40"/>
        <v>Excelsa</v>
      </c>
      <c r="O841" t="str">
        <f t="shared" si="41"/>
        <v>Medium</v>
      </c>
      <c r="P841" t="str">
        <f>_xlfn.XLOOKUP(OrdersTable[[#This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cm="1">
        <f t="array" ref="H842">_xlfn.IFNA(_xlfn.XLOOKUP(C842,customers!A841:$A$1001,customers!G841:$G$1001,,0),"United Kingdom")</f>
        <v>United States</v>
      </c>
      <c r="I842" t="str">
        <f>INDEX(products!$A$1:$G$49,MATCH($D842,products!$A$1:$A$49,0),MATCH(orders!I$1,products!$A$1:$G$1,0))</f>
        <v>Rob</v>
      </c>
      <c r="J842" t="str">
        <f>INDEX(products!$A$1:$G$49,MATCH($D842,products!$A$1:$A$49,0),MATCH(orders!J$1,products!$A$1:$G$1,0))</f>
        <v>L</v>
      </c>
      <c r="K842" s="5">
        <f>INDEX(products!$A$1:$G$49,MATCH($D842,products!$A$1:$A$49,0),MATCH(orders!K$1,products!$A$1:$G$1,0))</f>
        <v>0.5</v>
      </c>
      <c r="L842" s="6">
        <f>INDEX(products!$A$1:$G$49,MATCH($D842,products!$A$1:$A$49,0),MATCH(orders!L$1,products!$A$1:$G$1,0))</f>
        <v>7.169999999999999</v>
      </c>
      <c r="M842" s="6">
        <f t="shared" si="39"/>
        <v>28.679999999999996</v>
      </c>
      <c r="N842" t="str">
        <f t="shared" si="40"/>
        <v>Robusta</v>
      </c>
      <c r="O842" t="str">
        <f t="shared" si="41"/>
        <v>Light</v>
      </c>
      <c r="P842" t="str">
        <f>_xlfn.XLOOKUP(OrdersTable[[#This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cm="1">
        <f t="array" ref="H843">_xlfn.IFNA(_xlfn.XLOOKUP(C843,customers!A842:$A$1001,customers!G842:$G$1001,,0),"United Kingdom")</f>
        <v>United States</v>
      </c>
      <c r="I843" t="str">
        <f>INDEX(products!$A$1:$G$49,MATCH($D843,products!$A$1:$A$49,0),MATCH(orders!I$1,products!$A$1:$G$1,0))</f>
        <v>Lib</v>
      </c>
      <c r="J843" t="str">
        <f>INDEX(products!$A$1:$G$49,MATCH($D843,products!$A$1:$A$49,0),MATCH(orders!J$1,products!$A$1:$G$1,0))</f>
        <v>M</v>
      </c>
      <c r="K843" s="5">
        <f>INDEX(products!$A$1:$G$49,MATCH($D843,products!$A$1:$A$49,0),MATCH(orders!K$1,products!$A$1:$G$1,0))</f>
        <v>0.2</v>
      </c>
      <c r="L843" s="6">
        <f>INDEX(products!$A$1:$G$49,MATCH($D843,products!$A$1:$A$49,0),MATCH(orders!L$1,products!$A$1:$G$1,0))</f>
        <v>4.3650000000000002</v>
      </c>
      <c r="M843" s="6">
        <f t="shared" si="39"/>
        <v>4.3650000000000002</v>
      </c>
      <c r="N843" t="str">
        <f t="shared" si="40"/>
        <v>Liberica</v>
      </c>
      <c r="O843" t="str">
        <f t="shared" si="41"/>
        <v>Medium</v>
      </c>
      <c r="P843" t="str">
        <f>_xlfn.XLOOKUP(OrdersTable[[#This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e" cm="1">
        <f t="array" ref="G844">IF(_xlfn.XLOOKUP(C844,customers!A843:$A$1001,customers!C843:$C$1001,,0)=0,"",_xlfn.XLOOKUP(C844,customers!A843:$A$1001,customers!C843:$C$1001,,0))</f>
        <v>#N/A</v>
      </c>
      <c r="H844" s="2" t="str" cm="1">
        <f t="array" ref="H844">_xlfn.IFNA(_xlfn.XLOOKUP(C844,customers!A843:$A$1001,customers!G843:$G$1001,,0),"United Kingdom")</f>
        <v>United Kingdom</v>
      </c>
      <c r="I844" t="str">
        <f>INDEX(products!$A$1:$G$49,MATCH($D844,products!$A$1:$A$49,0),MATCH(orders!I$1,products!$A$1:$G$1,0))</f>
        <v>Exc</v>
      </c>
      <c r="J844" t="str">
        <f>INDEX(products!$A$1:$G$49,MATCH($D844,products!$A$1:$A$49,0),MATCH(orders!J$1,products!$A$1:$G$1,0))</f>
        <v>M</v>
      </c>
      <c r="K844" s="5">
        <f>INDEX(products!$A$1:$G$49,MATCH($D844,products!$A$1:$A$49,0),MATCH(orders!K$1,products!$A$1:$G$1,0))</f>
        <v>0.2</v>
      </c>
      <c r="L844" s="6">
        <f>INDEX(products!$A$1:$G$49,MATCH($D844,products!$A$1:$A$49,0),MATCH(orders!L$1,products!$A$1:$G$1,0))</f>
        <v>4.125</v>
      </c>
      <c r="M844" s="6">
        <f t="shared" si="39"/>
        <v>8.25</v>
      </c>
      <c r="N844" t="str">
        <f t="shared" si="40"/>
        <v>Excelsa</v>
      </c>
      <c r="O844" t="str">
        <f t="shared" si="41"/>
        <v>Medium</v>
      </c>
      <c r="P844" t="str">
        <f>_xlfn.XLOOKUP(OrdersTable[[#This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cm="1">
        <f t="array" ref="G845">IF(_xlfn.XLOOKUP(C845,customers!A844:$A$1001,customers!C844:$C$1001,,0)=0,"",_xlfn.XLOOKUP(C845,customers!A844:$A$1001,customers!C844:$C$1001,,0))</f>
        <v>ddrewittnf@mapquest.com</v>
      </c>
      <c r="H845" s="2" t="str" cm="1">
        <f t="array" ref="H845">_xlfn.IFNA(_xlfn.XLOOKUP(C845,customers!A844:$A$1001,customers!G844:$G$1001,,0),"United Kingdom")</f>
        <v>United States</v>
      </c>
      <c r="I845" t="str">
        <f>INDEX(products!$A$1:$G$49,MATCH($D845,products!$A$1:$A$49,0),MATCH(orders!I$1,products!$A$1:$G$1,0))</f>
        <v>Exc</v>
      </c>
      <c r="J845" t="str">
        <f>INDEX(products!$A$1:$G$49,MATCH($D845,products!$A$1:$A$49,0),MATCH(orders!J$1,products!$A$1:$G$1,0))</f>
        <v>M</v>
      </c>
      <c r="K845" s="5">
        <f>INDEX(products!$A$1:$G$49,MATCH($D845,products!$A$1:$A$49,0),MATCH(orders!K$1,products!$A$1:$G$1,0))</f>
        <v>0.2</v>
      </c>
      <c r="L845" s="6">
        <f>INDEX(products!$A$1:$G$49,MATCH($D845,products!$A$1:$A$49,0),MATCH(orders!L$1,products!$A$1:$G$1,0))</f>
        <v>4.125</v>
      </c>
      <c r="M845" s="6">
        <f t="shared" si="39"/>
        <v>8.25</v>
      </c>
      <c r="N845" t="str">
        <f t="shared" si="40"/>
        <v>Excelsa</v>
      </c>
      <c r="O845" t="str">
        <f t="shared" si="41"/>
        <v>Medium</v>
      </c>
      <c r="P845" t="str">
        <f>_xlfn.XLOOKUP(OrdersTable[[#This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cm="1">
        <f t="array" ref="H846">_xlfn.IFNA(_xlfn.XLOOKUP(C846,customers!A845:$A$1001,customers!G845:$G$1001,,0),"United Kingdom")</f>
        <v>United States</v>
      </c>
      <c r="I846" t="str">
        <f>INDEX(products!$A$1:$G$49,MATCH($D846,products!$A$1:$A$49,0),MATCH(orders!I$1,products!$A$1:$G$1,0))</f>
        <v>Ara</v>
      </c>
      <c r="J846" t="str">
        <f>INDEX(products!$A$1:$G$49,MATCH($D846,products!$A$1:$A$49,0),MATCH(orders!J$1,products!$A$1:$G$1,0))</f>
        <v>D</v>
      </c>
      <c r="K846" s="5">
        <f>INDEX(products!$A$1:$G$49,MATCH($D846,products!$A$1:$A$49,0),MATCH(orders!K$1,products!$A$1:$G$1,0))</f>
        <v>0.5</v>
      </c>
      <c r="L846" s="6">
        <f>INDEX(products!$A$1:$G$49,MATCH($D846,products!$A$1:$A$49,0),MATCH(orders!L$1,products!$A$1:$G$1,0))</f>
        <v>5.97</v>
      </c>
      <c r="M846" s="6">
        <f t="shared" si="39"/>
        <v>35.82</v>
      </c>
      <c r="N846" t="str">
        <f t="shared" si="40"/>
        <v>Arabica</v>
      </c>
      <c r="O846" t="str">
        <f t="shared" si="41"/>
        <v>Dark</v>
      </c>
      <c r="P846" t="str">
        <f>_xlfn.XLOOKUP(OrdersTable[[#This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cm="1">
        <f t="array" ref="H847">_xlfn.IFNA(_xlfn.XLOOKUP(C847,customers!A846:$A$1001,customers!G846:$G$1001,,0),"United Kingdom")</f>
        <v>United States</v>
      </c>
      <c r="I847" t="str">
        <f>INDEX(products!$A$1:$G$49,MATCH($D847,products!$A$1:$A$49,0),MATCH(orders!I$1,products!$A$1:$G$1,0))</f>
        <v>Exc</v>
      </c>
      <c r="J847" t="str">
        <f>INDEX(products!$A$1:$G$49,MATCH($D847,products!$A$1:$A$49,0),MATCH(orders!J$1,products!$A$1:$G$1,0))</f>
        <v>D</v>
      </c>
      <c r="K847" s="5">
        <f>INDEX(products!$A$1:$G$49,MATCH($D847,products!$A$1:$A$49,0),MATCH(orders!K$1,products!$A$1:$G$1,0))</f>
        <v>2.5</v>
      </c>
      <c r="L847" s="6">
        <f>INDEX(products!$A$1:$G$49,MATCH($D847,products!$A$1:$A$49,0),MATCH(orders!L$1,products!$A$1:$G$1,0))</f>
        <v>27.945</v>
      </c>
      <c r="M847" s="6">
        <f t="shared" si="39"/>
        <v>167.67000000000002</v>
      </c>
      <c r="N847" t="str">
        <f t="shared" si="40"/>
        <v>Excelsa</v>
      </c>
      <c r="O847" t="str">
        <f t="shared" si="41"/>
        <v>Dark</v>
      </c>
      <c r="P847" t="str">
        <f>_xlfn.XLOOKUP(OrdersTable[[#This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cm="1">
        <f t="array" ref="G848">IF(_xlfn.XLOOKUP(C848,customers!A847:$A$1001,customers!C847:$C$1001,,0)=0,"",_xlfn.XLOOKUP(C848,customers!A847:$A$1001,customers!C847:$C$1001,,0))</f>
        <v/>
      </c>
      <c r="H848" s="2" t="str" cm="1">
        <f t="array" ref="H848">_xlfn.IFNA(_xlfn.XLOOKUP(C848,customers!A847:$A$1001,customers!G847:$G$1001,,0),"United Kingdom")</f>
        <v>United States</v>
      </c>
      <c r="I848" t="str">
        <f>INDEX(products!$A$1:$G$49,MATCH($D848,products!$A$1:$A$49,0),MATCH(orders!I$1,products!$A$1:$G$1,0))</f>
        <v>Ara</v>
      </c>
      <c r="J848" t="str">
        <f>INDEX(products!$A$1:$G$49,MATCH($D848,products!$A$1:$A$49,0),MATCH(orders!J$1,products!$A$1:$G$1,0))</f>
        <v>M</v>
      </c>
      <c r="K848" s="5">
        <f>INDEX(products!$A$1:$G$49,MATCH($D848,products!$A$1:$A$49,0),MATCH(orders!K$1,products!$A$1:$G$1,0))</f>
        <v>2.5</v>
      </c>
      <c r="L848" s="6">
        <f>INDEX(products!$A$1:$G$49,MATCH($D848,products!$A$1:$A$49,0),MATCH(orders!L$1,products!$A$1:$G$1,0))</f>
        <v>25.874999999999996</v>
      </c>
      <c r="M848" s="6">
        <f t="shared" si="39"/>
        <v>51.749999999999993</v>
      </c>
      <c r="N848" t="str">
        <f t="shared" si="40"/>
        <v>Arabica</v>
      </c>
      <c r="O848" t="str">
        <f t="shared" si="41"/>
        <v>Medium</v>
      </c>
      <c r="P848" t="str">
        <f>_xlfn.XLOOKUP(OrdersTable[[#This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cm="1">
        <f t="array" ref="H849">_xlfn.IFNA(_xlfn.XLOOKUP(C849,customers!A848:$A$1001,customers!G848:$G$1001,,0),"United Kingdom")</f>
        <v>United States</v>
      </c>
      <c r="I849" t="str">
        <f>INDEX(products!$A$1:$G$49,MATCH($D849,products!$A$1:$A$49,0),MATCH(orders!I$1,products!$A$1:$G$1,0))</f>
        <v>Ara</v>
      </c>
      <c r="J849" t="str">
        <f>INDEX(products!$A$1:$G$49,MATCH($D849,products!$A$1:$A$49,0),MATCH(orders!J$1,products!$A$1:$G$1,0))</f>
        <v>D</v>
      </c>
      <c r="K849" s="5">
        <f>INDEX(products!$A$1:$G$49,MATCH($D849,products!$A$1:$A$49,0),MATCH(orders!K$1,products!$A$1:$G$1,0))</f>
        <v>0.2</v>
      </c>
      <c r="L849" s="6">
        <f>INDEX(products!$A$1:$G$49,MATCH($D849,products!$A$1:$A$49,0),MATCH(orders!L$1,products!$A$1:$G$1,0))</f>
        <v>2.9849999999999999</v>
      </c>
      <c r="M849" s="6">
        <f t="shared" si="39"/>
        <v>8.9550000000000001</v>
      </c>
      <c r="N849" t="str">
        <f t="shared" si="40"/>
        <v>Arabica</v>
      </c>
      <c r="O849" t="str">
        <f t="shared" si="41"/>
        <v>Dark</v>
      </c>
      <c r="P849" t="str">
        <f>_xlfn.XLOOKUP(OrdersTable[[#This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cm="1">
        <f t="array" ref="G850">IF(_xlfn.XLOOKUP(C850,customers!A849:$A$1001,customers!C849:$C$1001,,0)=0,"",_xlfn.XLOOKUP(C850,customers!A849:$A$1001,customers!C849:$C$1001,,0))</f>
        <v/>
      </c>
      <c r="H850" s="2" t="str" cm="1">
        <f t="array" ref="H850">_xlfn.IFNA(_xlfn.XLOOKUP(C850,customers!A849:$A$1001,customers!G849:$G$1001,,0),"United Kingdom")</f>
        <v>United States</v>
      </c>
      <c r="I850" t="str">
        <f>INDEX(products!$A$1:$G$49,MATCH($D850,products!$A$1:$A$49,0),MATCH(orders!I$1,products!$A$1:$G$1,0))</f>
        <v>Exc</v>
      </c>
      <c r="J850" t="str">
        <f>INDEX(products!$A$1:$G$49,MATCH($D850,products!$A$1:$A$49,0),MATCH(orders!J$1,products!$A$1:$G$1,0))</f>
        <v>L</v>
      </c>
      <c r="K850" s="5">
        <f>INDEX(products!$A$1:$G$49,MATCH($D850,products!$A$1:$A$49,0),MATCH(orders!K$1,products!$A$1:$G$1,0))</f>
        <v>0.5</v>
      </c>
      <c r="L850" s="6">
        <f>INDEX(products!$A$1:$G$49,MATCH($D850,products!$A$1:$A$49,0),MATCH(orders!L$1,products!$A$1:$G$1,0))</f>
        <v>8.91</v>
      </c>
      <c r="M850" s="6">
        <f t="shared" si="39"/>
        <v>53.46</v>
      </c>
      <c r="N850" t="str">
        <f t="shared" si="40"/>
        <v>Excelsa</v>
      </c>
      <c r="O850" t="str">
        <f t="shared" si="41"/>
        <v>Light</v>
      </c>
      <c r="P850" t="str">
        <f>_xlfn.XLOOKUP(OrdersTable[[#This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cm="1">
        <f t="array" ref="H851">_xlfn.IFNA(_xlfn.XLOOKUP(C851,customers!A850:$A$1001,customers!G850:$G$1001,,0),"United Kingdom")</f>
        <v>United States</v>
      </c>
      <c r="I851" t="str">
        <f>INDEX(products!$A$1:$G$49,MATCH($D851,products!$A$1:$A$49,0),MATCH(orders!I$1,products!$A$1:$G$1,0))</f>
        <v>Ara</v>
      </c>
      <c r="J851" t="str">
        <f>INDEX(products!$A$1:$G$49,MATCH($D851,products!$A$1:$A$49,0),MATCH(orders!J$1,products!$A$1:$G$1,0))</f>
        <v>L</v>
      </c>
      <c r="K851" s="5">
        <f>INDEX(products!$A$1:$G$49,MATCH($D851,products!$A$1:$A$49,0),MATCH(orders!K$1,products!$A$1:$G$1,0))</f>
        <v>0.2</v>
      </c>
      <c r="L851" s="6">
        <f>INDEX(products!$A$1:$G$49,MATCH($D851,products!$A$1:$A$49,0),MATCH(orders!L$1,products!$A$1:$G$1,0))</f>
        <v>3.8849999999999998</v>
      </c>
      <c r="M851" s="6">
        <f t="shared" si="39"/>
        <v>23.31</v>
      </c>
      <c r="N851" t="str">
        <f t="shared" si="40"/>
        <v>Arabica</v>
      </c>
      <c r="O851" t="str">
        <f t="shared" si="41"/>
        <v>Light</v>
      </c>
      <c r="P851" t="str">
        <f>_xlfn.XLOOKUP(OrdersTable[[#This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cm="1">
        <f t="array" ref="H852">_xlfn.IFNA(_xlfn.XLOOKUP(C852,customers!A851:$A$1001,customers!G851:$G$1001,,0),"United Kingdom")</f>
        <v>United States</v>
      </c>
      <c r="I852" t="str">
        <f>INDEX(products!$A$1:$G$49,MATCH($D852,products!$A$1:$A$49,0),MATCH(orders!I$1,products!$A$1:$G$1,0))</f>
        <v>Ara</v>
      </c>
      <c r="J852" t="str">
        <f>INDEX(products!$A$1:$G$49,MATCH($D852,products!$A$1:$A$49,0),MATCH(orders!J$1,products!$A$1:$G$1,0))</f>
        <v>M</v>
      </c>
      <c r="K852" s="5">
        <f>INDEX(products!$A$1:$G$49,MATCH($D852,products!$A$1:$A$49,0),MATCH(orders!K$1,products!$A$1:$G$1,0))</f>
        <v>0.2</v>
      </c>
      <c r="L852" s="6">
        <f>INDEX(products!$A$1:$G$49,MATCH($D852,products!$A$1:$A$49,0),MATCH(orders!L$1,products!$A$1:$G$1,0))</f>
        <v>3.375</v>
      </c>
      <c r="M852" s="6">
        <f t="shared" si="39"/>
        <v>6.75</v>
      </c>
      <c r="N852" t="str">
        <f t="shared" si="40"/>
        <v>Arabica</v>
      </c>
      <c r="O852" t="str">
        <f t="shared" si="41"/>
        <v>Medium</v>
      </c>
      <c r="P852" t="str">
        <f>_xlfn.XLOOKUP(OrdersTable[[#This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cm="1">
        <f t="array" ref="H853">_xlfn.IFNA(_xlfn.XLOOKUP(C853,customers!A852:$A$1001,customers!G852:$G$1001,,0),"United Kingdom")</f>
        <v>United States</v>
      </c>
      <c r="I853" t="str">
        <f>INDEX(products!$A$1:$G$49,MATCH($D853,products!$A$1:$A$49,0),MATCH(orders!I$1,products!$A$1:$G$1,0))</f>
        <v>Lib</v>
      </c>
      <c r="J853" t="str">
        <f>INDEX(products!$A$1:$G$49,MATCH($D853,products!$A$1:$A$49,0),MATCH(orders!J$1,products!$A$1:$G$1,0))</f>
        <v>D</v>
      </c>
      <c r="K853" s="5">
        <f>INDEX(products!$A$1:$G$49,MATCH($D853,products!$A$1:$A$49,0),MATCH(orders!K$1,products!$A$1:$G$1,0))</f>
        <v>0.5</v>
      </c>
      <c r="L853" s="6">
        <f>INDEX(products!$A$1:$G$49,MATCH($D853,products!$A$1:$A$49,0),MATCH(orders!L$1,products!$A$1:$G$1,0))</f>
        <v>7.77</v>
      </c>
      <c r="M853" s="6">
        <f t="shared" si="39"/>
        <v>7.77</v>
      </c>
      <c r="N853" t="str">
        <f t="shared" si="40"/>
        <v>Liberica</v>
      </c>
      <c r="O853" t="str">
        <f t="shared" si="41"/>
        <v>Dark</v>
      </c>
      <c r="P853" t="str">
        <f>_xlfn.XLOOKUP(OrdersTable[[#This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cm="1">
        <f t="array" ref="G854">IF(_xlfn.XLOOKUP(C854,customers!A853:$A$1001,customers!C853:$C$1001,,0)=0,"",_xlfn.XLOOKUP(C854,customers!A853:$A$1001,customers!C853:$C$1001,,0))</f>
        <v>bgaishno@altervista.org</v>
      </c>
      <c r="H854" s="2" t="str" cm="1">
        <f t="array" ref="H854">_xlfn.IFNA(_xlfn.XLOOKUP(C854,customers!A853:$A$1001,customers!G853:$G$1001,,0),"United Kingdom")</f>
        <v>United States</v>
      </c>
      <c r="I854" t="str">
        <f>INDEX(products!$A$1:$G$49,MATCH($D854,products!$A$1:$A$49,0),MATCH(orders!I$1,products!$A$1:$G$1,0))</f>
        <v>Lib</v>
      </c>
      <c r="J854" t="str">
        <f>INDEX(products!$A$1:$G$49,MATCH($D854,products!$A$1:$A$49,0),MATCH(orders!J$1,products!$A$1:$G$1,0))</f>
        <v>D</v>
      </c>
      <c r="K854" s="5">
        <f>INDEX(products!$A$1:$G$49,MATCH($D854,products!$A$1:$A$49,0),MATCH(orders!K$1,products!$A$1:$G$1,0))</f>
        <v>2.5</v>
      </c>
      <c r="L854" s="6">
        <f>INDEX(products!$A$1:$G$49,MATCH($D854,products!$A$1:$A$49,0),MATCH(orders!L$1,products!$A$1:$G$1,0))</f>
        <v>29.784999999999997</v>
      </c>
      <c r="M854" s="6">
        <f t="shared" si="39"/>
        <v>119.13999999999999</v>
      </c>
      <c r="N854" t="str">
        <f t="shared" si="40"/>
        <v>Liberica</v>
      </c>
      <c r="O854" t="str">
        <f t="shared" si="41"/>
        <v>Dark</v>
      </c>
      <c r="P854" t="str">
        <f>_xlfn.XLOOKUP(OrdersTable[[#This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cm="1">
        <f t="array" ref="H855">_xlfn.IFNA(_xlfn.XLOOKUP(C855,customers!A854:$A$1001,customers!G854:$G$1001,,0),"United Kingdom")</f>
        <v>United States</v>
      </c>
      <c r="I855" t="str">
        <f>INDEX(products!$A$1:$G$49,MATCH($D855,products!$A$1:$A$49,0),MATCH(orders!I$1,products!$A$1:$G$1,0))</f>
        <v>Ara</v>
      </c>
      <c r="J855" t="str">
        <f>INDEX(products!$A$1:$G$49,MATCH($D855,products!$A$1:$A$49,0),MATCH(orders!J$1,products!$A$1:$G$1,0))</f>
        <v>D</v>
      </c>
      <c r="K855" s="5">
        <f>INDEX(products!$A$1:$G$49,MATCH($D855,products!$A$1:$A$49,0),MATCH(orders!K$1,products!$A$1:$G$1,0))</f>
        <v>1</v>
      </c>
      <c r="L855" s="6">
        <f>INDEX(products!$A$1:$G$49,MATCH($D855,products!$A$1:$A$49,0),MATCH(orders!L$1,products!$A$1:$G$1,0))</f>
        <v>9.9499999999999993</v>
      </c>
      <c r="M855" s="6">
        <f t="shared" si="39"/>
        <v>19.899999999999999</v>
      </c>
      <c r="N855" t="str">
        <f t="shared" si="40"/>
        <v>Arabica</v>
      </c>
      <c r="O855" t="str">
        <f t="shared" si="41"/>
        <v>Dark</v>
      </c>
      <c r="P855" t="str">
        <f>_xlfn.XLOOKUP(OrdersTable[[#This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cm="1">
        <f t="array" ref="H856">_xlfn.IFNA(_xlfn.XLOOKUP(C856,customers!A855:$A$1001,customers!G855:$G$1001,,0),"United Kingdom")</f>
        <v>United States</v>
      </c>
      <c r="I856" t="str">
        <f>INDEX(products!$A$1:$G$49,MATCH($D856,products!$A$1:$A$49,0),MATCH(orders!I$1,products!$A$1:$G$1,0))</f>
        <v>Rob</v>
      </c>
      <c r="J856" t="str">
        <f>INDEX(products!$A$1:$G$49,MATCH($D856,products!$A$1:$A$49,0),MATCH(orders!J$1,products!$A$1:$G$1,0))</f>
        <v>L</v>
      </c>
      <c r="K856" s="5">
        <f>INDEX(products!$A$1:$G$49,MATCH($D856,products!$A$1:$A$49,0),MATCH(orders!K$1,products!$A$1:$G$1,0))</f>
        <v>0.5</v>
      </c>
      <c r="L856" s="6">
        <f>INDEX(products!$A$1:$G$49,MATCH($D856,products!$A$1:$A$49,0),MATCH(orders!L$1,products!$A$1:$G$1,0))</f>
        <v>7.169999999999999</v>
      </c>
      <c r="M856" s="6">
        <f t="shared" si="39"/>
        <v>35.849999999999994</v>
      </c>
      <c r="N856" t="str">
        <f t="shared" si="40"/>
        <v>Robusta</v>
      </c>
      <c r="O856" t="str">
        <f t="shared" si="41"/>
        <v>Light</v>
      </c>
      <c r="P856" t="str">
        <f>_xlfn.XLOOKUP(OrdersTable[[#This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cm="1">
        <f t="array" ref="H857">_xlfn.IFNA(_xlfn.XLOOKUP(C857,customers!A856:$A$1001,customers!G856:$G$1001,,0),"United Kingdom")</f>
        <v>United States</v>
      </c>
      <c r="I857" t="str">
        <f>INDEX(products!$A$1:$G$49,MATCH($D857,products!$A$1:$A$49,0),MATCH(orders!I$1,products!$A$1:$G$1,0))</f>
        <v>Lib</v>
      </c>
      <c r="J857" t="str">
        <f>INDEX(products!$A$1:$G$49,MATCH($D857,products!$A$1:$A$49,0),MATCH(orders!J$1,products!$A$1:$G$1,0))</f>
        <v>D</v>
      </c>
      <c r="K857" s="5">
        <f>INDEX(products!$A$1:$G$49,MATCH($D857,products!$A$1:$A$49,0),MATCH(orders!K$1,products!$A$1:$G$1,0))</f>
        <v>2.5</v>
      </c>
      <c r="L857" s="6">
        <f>INDEX(products!$A$1:$G$49,MATCH($D857,products!$A$1:$A$49,0),MATCH(orders!L$1,products!$A$1:$G$1,0))</f>
        <v>29.784999999999997</v>
      </c>
      <c r="M857" s="6">
        <f t="shared" si="39"/>
        <v>89.35499999999999</v>
      </c>
      <c r="N857" t="str">
        <f t="shared" si="40"/>
        <v>Liberica</v>
      </c>
      <c r="O857" t="str">
        <f t="shared" si="41"/>
        <v>Dark</v>
      </c>
      <c r="P857" t="str">
        <f>_xlfn.XLOOKUP(OrdersTable[[#This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e" cm="1">
        <f t="array" ref="G858">IF(_xlfn.XLOOKUP(C858,customers!A857:$A$1001,customers!C857:$C$1001,,0)=0,"",_xlfn.XLOOKUP(C858,customers!A857:$A$1001,customers!C857:$C$1001,,0))</f>
        <v>#N/A</v>
      </c>
      <c r="H858" s="2" t="str" cm="1">
        <f t="array" ref="H858">_xlfn.IFNA(_xlfn.XLOOKUP(C858,customers!A857:$A$1001,customers!G857:$G$1001,,0),"United Kingdom")</f>
        <v>United Kingdom</v>
      </c>
      <c r="I858" t="str">
        <f>INDEX(products!$A$1:$G$49,MATCH($D858,products!$A$1:$A$49,0),MATCH(orders!I$1,products!$A$1:$G$1,0))</f>
        <v>Lib</v>
      </c>
      <c r="J858" t="str">
        <f>INDEX(products!$A$1:$G$49,MATCH($D858,products!$A$1:$A$49,0),MATCH(orders!J$1,products!$A$1:$G$1,0))</f>
        <v>M</v>
      </c>
      <c r="K858" s="5">
        <f>INDEX(products!$A$1:$G$49,MATCH($D858,products!$A$1:$A$49,0),MATCH(orders!K$1,products!$A$1:$G$1,0))</f>
        <v>0.2</v>
      </c>
      <c r="L858" s="6">
        <f>INDEX(products!$A$1:$G$49,MATCH($D858,products!$A$1:$A$49,0),MATCH(orders!L$1,products!$A$1:$G$1,0))</f>
        <v>4.3650000000000002</v>
      </c>
      <c r="M858" s="6">
        <f t="shared" si="39"/>
        <v>8.73</v>
      </c>
      <c r="N858" t="str">
        <f t="shared" si="40"/>
        <v>Liberica</v>
      </c>
      <c r="O858" t="str">
        <f t="shared" si="41"/>
        <v>Medium</v>
      </c>
      <c r="P858" t="str">
        <f>_xlfn.XLOOKUP(OrdersTable[[#This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cm="1">
        <f t="array" ref="H859">_xlfn.IFNA(_xlfn.XLOOKUP(C859,customers!A858:$A$1001,customers!G858:$G$1001,,0),"United Kingdom")</f>
        <v>United States</v>
      </c>
      <c r="I859" t="str">
        <f>INDEX(products!$A$1:$G$49,MATCH($D859,products!$A$1:$A$49,0),MATCH(orders!I$1,products!$A$1:$G$1,0))</f>
        <v>Rob</v>
      </c>
      <c r="J859" t="str">
        <f>INDEX(products!$A$1:$G$49,MATCH($D859,products!$A$1:$A$49,0),MATCH(orders!J$1,products!$A$1:$G$1,0))</f>
        <v>L</v>
      </c>
      <c r="K859" s="5">
        <f>INDEX(products!$A$1:$G$49,MATCH($D859,products!$A$1:$A$49,0),MATCH(orders!K$1,products!$A$1:$G$1,0))</f>
        <v>2.5</v>
      </c>
      <c r="L859" s="6">
        <f>INDEX(products!$A$1:$G$49,MATCH($D859,products!$A$1:$A$49,0),MATCH(orders!L$1,products!$A$1:$G$1,0))</f>
        <v>27.484999999999996</v>
      </c>
      <c r="M859" s="6">
        <f t="shared" si="39"/>
        <v>137.42499999999998</v>
      </c>
      <c r="N859" t="str">
        <f t="shared" si="40"/>
        <v>Robusta</v>
      </c>
      <c r="O859" t="str">
        <f t="shared" si="41"/>
        <v>Light</v>
      </c>
      <c r="P859" t="str">
        <f>_xlfn.XLOOKUP(OrdersTable[[#This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cm="1">
        <f t="array" ref="H860">_xlfn.IFNA(_xlfn.XLOOKUP(C860,customers!A859:$A$1001,customers!G859:$G$1001,,0),"United Kingdom")</f>
        <v>United States</v>
      </c>
      <c r="I860" t="str">
        <f>INDEX(products!$A$1:$G$49,MATCH($D860,products!$A$1:$A$49,0),MATCH(orders!I$1,products!$A$1:$G$1,0))</f>
        <v>Lib</v>
      </c>
      <c r="J860" t="str">
        <f>INDEX(products!$A$1:$G$49,MATCH($D860,products!$A$1:$A$49,0),MATCH(orders!J$1,products!$A$1:$G$1,0))</f>
        <v>M</v>
      </c>
      <c r="K860" s="5">
        <f>INDEX(products!$A$1:$G$49,MATCH($D860,products!$A$1:$A$49,0),MATCH(orders!K$1,products!$A$1:$G$1,0))</f>
        <v>0.5</v>
      </c>
      <c r="L860" s="6">
        <f>INDEX(products!$A$1:$G$49,MATCH($D860,products!$A$1:$A$49,0),MATCH(orders!L$1,products!$A$1:$G$1,0))</f>
        <v>8.73</v>
      </c>
      <c r="M860" s="6">
        <f t="shared" si="39"/>
        <v>34.92</v>
      </c>
      <c r="N860" t="str">
        <f t="shared" si="40"/>
        <v>Liberica</v>
      </c>
      <c r="O860" t="str">
        <f t="shared" si="41"/>
        <v>Medium</v>
      </c>
      <c r="P860" t="str">
        <f>_xlfn.XLOOKUP(OrdersTable[[#This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cm="1">
        <f t="array" ref="H861">_xlfn.IFNA(_xlfn.XLOOKUP(C861,customers!A860:$A$1001,customers!G860:$G$1001,,0),"United Kingdom")</f>
        <v>United States</v>
      </c>
      <c r="I861" t="str">
        <f>INDEX(products!$A$1:$G$49,MATCH($D861,products!$A$1:$A$49,0),MATCH(orders!I$1,products!$A$1:$G$1,0))</f>
        <v>Ara</v>
      </c>
      <c r="J861" t="str">
        <f>INDEX(products!$A$1:$G$49,MATCH($D861,products!$A$1:$A$49,0),MATCH(orders!J$1,products!$A$1:$G$1,0))</f>
        <v>L</v>
      </c>
      <c r="K861" s="5">
        <f>INDEX(products!$A$1:$G$49,MATCH($D861,products!$A$1:$A$49,0),MATCH(orders!K$1,products!$A$1:$G$1,0))</f>
        <v>2.5</v>
      </c>
      <c r="L861" s="6">
        <f>INDEX(products!$A$1:$G$49,MATCH($D861,products!$A$1:$A$49,0),MATCH(orders!L$1,products!$A$1:$G$1,0))</f>
        <v>29.784999999999997</v>
      </c>
      <c r="M861" s="6">
        <f t="shared" si="39"/>
        <v>178.70999999999998</v>
      </c>
      <c r="N861" t="str">
        <f t="shared" si="40"/>
        <v>Arabica</v>
      </c>
      <c r="O861" t="str">
        <f t="shared" si="41"/>
        <v>Light</v>
      </c>
      <c r="P861" t="str">
        <f>_xlfn.XLOOKUP(OrdersTable[[#This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cm="1">
        <f t="array" ref="G862">IF(_xlfn.XLOOKUP(C862,customers!A861:$A$1001,customers!C861:$C$1001,,0)=0,"",_xlfn.XLOOKUP(C862,customers!A861:$A$1001,customers!C861:$C$1001,,0))</f>
        <v/>
      </c>
      <c r="H862" s="2" t="str" cm="1">
        <f t="array" ref="H862">_xlfn.IFNA(_xlfn.XLOOKUP(C862,customers!A861:$A$1001,customers!G861:$G$1001,,0),"United Kingdom")</f>
        <v>United States</v>
      </c>
      <c r="I862" t="str">
        <f>INDEX(products!$A$1:$G$49,MATCH($D862,products!$A$1:$A$49,0),MATCH(orders!I$1,products!$A$1:$G$1,0))</f>
        <v>Ara</v>
      </c>
      <c r="J862" t="str">
        <f>INDEX(products!$A$1:$G$49,MATCH($D862,products!$A$1:$A$49,0),MATCH(orders!J$1,products!$A$1:$G$1,0))</f>
        <v>M</v>
      </c>
      <c r="K862" s="5">
        <f>INDEX(products!$A$1:$G$49,MATCH($D862,products!$A$1:$A$49,0),MATCH(orders!K$1,products!$A$1:$G$1,0))</f>
        <v>2.5</v>
      </c>
      <c r="L862" s="6">
        <f>INDEX(products!$A$1:$G$49,MATCH($D862,products!$A$1:$A$49,0),MATCH(orders!L$1,products!$A$1:$G$1,0))</f>
        <v>25.874999999999996</v>
      </c>
      <c r="M862" s="6">
        <f t="shared" si="39"/>
        <v>25.874999999999996</v>
      </c>
      <c r="N862" t="str">
        <f t="shared" si="40"/>
        <v>Arabica</v>
      </c>
      <c r="O862" t="str">
        <f t="shared" si="41"/>
        <v>Medium</v>
      </c>
      <c r="P862" t="str">
        <f>_xlfn.XLOOKUP(OrdersTable[[#This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cm="1">
        <f t="array" ref="H863">_xlfn.IFNA(_xlfn.XLOOKUP(C863,customers!A862:$A$1001,customers!G862:$G$1001,,0),"United Kingdom")</f>
        <v>United States</v>
      </c>
      <c r="I863" t="str">
        <f>INDEX(products!$A$1:$G$49,MATCH($D863,products!$A$1:$A$49,0),MATCH(orders!I$1,products!$A$1:$G$1,0))</f>
        <v>Lib</v>
      </c>
      <c r="J863" t="str">
        <f>INDEX(products!$A$1:$G$49,MATCH($D863,products!$A$1:$A$49,0),MATCH(orders!J$1,products!$A$1:$G$1,0))</f>
        <v>D</v>
      </c>
      <c r="K863" s="5">
        <f>INDEX(products!$A$1:$G$49,MATCH($D863,products!$A$1:$A$49,0),MATCH(orders!K$1,products!$A$1:$G$1,0))</f>
        <v>1</v>
      </c>
      <c r="L863" s="6">
        <f>INDEX(products!$A$1:$G$49,MATCH($D863,products!$A$1:$A$49,0),MATCH(orders!L$1,products!$A$1:$G$1,0))</f>
        <v>12.95</v>
      </c>
      <c r="M863" s="6">
        <f t="shared" si="39"/>
        <v>77.699999999999989</v>
      </c>
      <c r="N863" t="str">
        <f t="shared" si="40"/>
        <v>Liberica</v>
      </c>
      <c r="O863" t="str">
        <f t="shared" si="41"/>
        <v>Dark</v>
      </c>
      <c r="P863" t="str">
        <f>_xlfn.XLOOKUP(OrdersTable[[#This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cm="1">
        <f t="array" ref="G864">IF(_xlfn.XLOOKUP(C864,customers!A863:$A$1001,customers!C863:$C$1001,,0)=0,"",_xlfn.XLOOKUP(C864,customers!A863:$A$1001,customers!C863:$C$1001,,0))</f>
        <v>goatsny@live.com</v>
      </c>
      <c r="H864" s="2" t="str" cm="1">
        <f t="array" ref="H864">_xlfn.IFNA(_xlfn.XLOOKUP(C864,customers!A863:$A$1001,customers!G863:$G$1001,,0),"United Kingdom")</f>
        <v>United States</v>
      </c>
      <c r="I864" t="str">
        <f>INDEX(products!$A$1:$G$49,MATCH($D864,products!$A$1:$A$49,0),MATCH(orders!I$1,products!$A$1:$G$1,0))</f>
        <v>Rob</v>
      </c>
      <c r="J864" t="str">
        <f>INDEX(products!$A$1:$G$49,MATCH($D864,products!$A$1:$A$49,0),MATCH(orders!J$1,products!$A$1:$G$1,0))</f>
        <v>M</v>
      </c>
      <c r="K864" s="5">
        <f>INDEX(products!$A$1:$G$49,MATCH($D864,products!$A$1:$A$49,0),MATCH(orders!K$1,products!$A$1:$G$1,0))</f>
        <v>1</v>
      </c>
      <c r="L864" s="6">
        <f>INDEX(products!$A$1:$G$49,MATCH($D864,products!$A$1:$A$49,0),MATCH(orders!L$1,products!$A$1:$G$1,0))</f>
        <v>9.9499999999999993</v>
      </c>
      <c r="M864" s="6">
        <f t="shared" si="39"/>
        <v>9.9499999999999993</v>
      </c>
      <c r="N864" t="str">
        <f t="shared" si="40"/>
        <v>Robusta</v>
      </c>
      <c r="O864" t="str">
        <f t="shared" si="41"/>
        <v>Medium</v>
      </c>
      <c r="P864" t="str">
        <f>_xlfn.XLOOKUP(OrdersTable[[#This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cm="1">
        <f t="array" ref="G865">IF(_xlfn.XLOOKUP(C865,customers!A864:$A$1001,customers!C864:$C$1001,,0)=0,"",_xlfn.XLOOKUP(C865,customers!A864:$A$1001,customers!C864:$C$1001,,0))</f>
        <v>mbirkinnz@java.com</v>
      </c>
      <c r="H865" s="2" t="str" cm="1">
        <f t="array" ref="H865">_xlfn.IFNA(_xlfn.XLOOKUP(C865,customers!A864:$A$1001,customers!G864:$G$1001,,0),"United Kingdom")</f>
        <v>United States</v>
      </c>
      <c r="I865" t="str">
        <f>INDEX(products!$A$1:$G$49,MATCH($D865,products!$A$1:$A$49,0),MATCH(orders!I$1,products!$A$1:$G$1,0))</f>
        <v>Lib</v>
      </c>
      <c r="J865" t="str">
        <f>INDEX(products!$A$1:$G$49,MATCH($D865,products!$A$1:$A$49,0),MATCH(orders!J$1,products!$A$1:$G$1,0))</f>
        <v>M</v>
      </c>
      <c r="K865" s="5">
        <f>INDEX(products!$A$1:$G$49,MATCH($D865,products!$A$1:$A$49,0),MATCH(orders!K$1,products!$A$1:$G$1,0))</f>
        <v>1</v>
      </c>
      <c r="L865" s="6">
        <f>INDEX(products!$A$1:$G$49,MATCH($D865,products!$A$1:$A$49,0),MATCH(orders!L$1,products!$A$1:$G$1,0))</f>
        <v>14.55</v>
      </c>
      <c r="M865" s="6">
        <f t="shared" si="39"/>
        <v>29.1</v>
      </c>
      <c r="N865" t="str">
        <f t="shared" si="40"/>
        <v>Liberica</v>
      </c>
      <c r="O865" t="str">
        <f t="shared" si="41"/>
        <v>Medium</v>
      </c>
      <c r="P865" t="str">
        <f>_xlfn.XLOOKUP(OrdersTable[[#This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cm="1">
        <f t="array" ref="H866">_xlfn.IFNA(_xlfn.XLOOKUP(C866,customers!A865:$A$1001,customers!G865:$G$1001,,0),"United Kingdom")</f>
        <v>Ireland</v>
      </c>
      <c r="I866" t="str">
        <f>INDEX(products!$A$1:$G$49,MATCH($D866,products!$A$1:$A$49,0),MATCH(orders!I$1,products!$A$1:$G$1,0))</f>
        <v>Rob</v>
      </c>
      <c r="J866" t="str">
        <f>INDEX(products!$A$1:$G$49,MATCH($D866,products!$A$1:$A$49,0),MATCH(orders!J$1,products!$A$1:$G$1,0))</f>
        <v>L</v>
      </c>
      <c r="K866" s="5">
        <f>INDEX(products!$A$1:$G$49,MATCH($D866,products!$A$1:$A$49,0),MATCH(orders!K$1,products!$A$1:$G$1,0))</f>
        <v>0.2</v>
      </c>
      <c r="L866" s="6">
        <f>INDEX(products!$A$1:$G$49,MATCH($D866,products!$A$1:$A$49,0),MATCH(orders!L$1,products!$A$1:$G$1,0))</f>
        <v>3.5849999999999995</v>
      </c>
      <c r="M866" s="6">
        <f t="shared" si="39"/>
        <v>21.509999999999998</v>
      </c>
      <c r="N866" t="str">
        <f t="shared" si="40"/>
        <v>Robusta</v>
      </c>
      <c r="O866" t="str">
        <f t="shared" si="41"/>
        <v>Light</v>
      </c>
      <c r="P866" t="str">
        <f>_xlfn.XLOOKUP(OrdersTable[[#This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cm="1">
        <f t="array" ref="H867">_xlfn.IFNA(_xlfn.XLOOKUP(C867,customers!A866:$A$1001,customers!G866:$G$1001,,0),"United Kingdom")</f>
        <v>United States</v>
      </c>
      <c r="I867" t="str">
        <f>INDEX(products!$A$1:$G$49,MATCH($D867,products!$A$1:$A$49,0),MATCH(orders!I$1,products!$A$1:$G$1,0))</f>
        <v>Ara</v>
      </c>
      <c r="J867" t="str">
        <f>INDEX(products!$A$1:$G$49,MATCH($D867,products!$A$1:$A$49,0),MATCH(orders!J$1,products!$A$1:$G$1,0))</f>
        <v>M</v>
      </c>
      <c r="K867" s="5">
        <f>INDEX(products!$A$1:$G$49,MATCH($D867,products!$A$1:$A$49,0),MATCH(orders!K$1,products!$A$1:$G$1,0))</f>
        <v>0.5</v>
      </c>
      <c r="L867" s="6">
        <f>INDEX(products!$A$1:$G$49,MATCH($D867,products!$A$1:$A$49,0),MATCH(orders!L$1,products!$A$1:$G$1,0))</f>
        <v>6.75</v>
      </c>
      <c r="M867" s="6">
        <f t="shared" si="39"/>
        <v>6.75</v>
      </c>
      <c r="N867" t="str">
        <f t="shared" si="40"/>
        <v>Arabica</v>
      </c>
      <c r="O867" t="str">
        <f t="shared" si="41"/>
        <v>Medium</v>
      </c>
      <c r="P867" t="str">
        <f>_xlfn.XLOOKUP(OrdersTable[[#This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cm="1">
        <f t="array" ref="H868">_xlfn.IFNA(_xlfn.XLOOKUP(C868,customers!A867:$A$1001,customers!G867:$G$1001,,0),"United Kingdom")</f>
        <v>Ireland</v>
      </c>
      <c r="I868" t="str">
        <f>INDEX(products!$A$1:$G$49,MATCH($D868,products!$A$1:$A$49,0),MATCH(orders!I$1,products!$A$1:$G$1,0))</f>
        <v>Ara</v>
      </c>
      <c r="J868" t="str">
        <f>INDEX(products!$A$1:$G$49,MATCH($D868,products!$A$1:$A$49,0),MATCH(orders!J$1,products!$A$1:$G$1,0))</f>
        <v>D</v>
      </c>
      <c r="K868" s="5">
        <f>INDEX(products!$A$1:$G$49,MATCH($D868,products!$A$1:$A$49,0),MATCH(orders!K$1,products!$A$1:$G$1,0))</f>
        <v>0.5</v>
      </c>
      <c r="L868" s="6">
        <f>INDEX(products!$A$1:$G$49,MATCH($D868,products!$A$1:$A$49,0),MATCH(orders!L$1,products!$A$1:$G$1,0))</f>
        <v>5.97</v>
      </c>
      <c r="M868" s="6">
        <f t="shared" si="39"/>
        <v>17.91</v>
      </c>
      <c r="N868" t="str">
        <f t="shared" si="40"/>
        <v>Arabica</v>
      </c>
      <c r="O868" t="str">
        <f t="shared" si="41"/>
        <v>Dark</v>
      </c>
      <c r="P868" t="str">
        <f>_xlfn.XLOOKUP(OrdersTable[[#This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cm="1">
        <f t="array" ref="H869">_xlfn.IFNA(_xlfn.XLOOKUP(C869,customers!A868:$A$1001,customers!G868:$G$1001,,0),"United Kingdom")</f>
        <v>Ireland</v>
      </c>
      <c r="I869" t="str">
        <f>INDEX(products!$A$1:$G$49,MATCH($D869,products!$A$1:$A$49,0),MATCH(orders!I$1,products!$A$1:$G$1,0))</f>
        <v>Ara</v>
      </c>
      <c r="J869" t="str">
        <f>INDEX(products!$A$1:$G$49,MATCH($D869,products!$A$1:$A$49,0),MATCH(orders!J$1,products!$A$1:$G$1,0))</f>
        <v>L</v>
      </c>
      <c r="K869" s="5">
        <f>INDEX(products!$A$1:$G$49,MATCH($D869,products!$A$1:$A$49,0),MATCH(orders!K$1,products!$A$1:$G$1,0))</f>
        <v>2.5</v>
      </c>
      <c r="L869" s="6">
        <f>INDEX(products!$A$1:$G$49,MATCH($D869,products!$A$1:$A$49,0),MATCH(orders!L$1,products!$A$1:$G$1,0))</f>
        <v>29.784999999999997</v>
      </c>
      <c r="M869" s="6">
        <f t="shared" si="39"/>
        <v>29.784999999999997</v>
      </c>
      <c r="N869" t="str">
        <f t="shared" si="40"/>
        <v>Arabica</v>
      </c>
      <c r="O869" t="str">
        <f t="shared" si="41"/>
        <v>Light</v>
      </c>
      <c r="P869" t="str">
        <f>_xlfn.XLOOKUP(OrdersTable[[#This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cm="1">
        <f t="array" ref="H870">_xlfn.IFNA(_xlfn.XLOOKUP(C870,customers!A869:$A$1001,customers!G869:$G$1001,,0),"United Kingdom")</f>
        <v>United States</v>
      </c>
      <c r="I870" t="str">
        <f>INDEX(products!$A$1:$G$49,MATCH($D870,products!$A$1:$A$49,0),MATCH(orders!I$1,products!$A$1:$G$1,0))</f>
        <v>Exc</v>
      </c>
      <c r="J870" t="str">
        <f>INDEX(products!$A$1:$G$49,MATCH($D870,products!$A$1:$A$49,0),MATCH(orders!J$1,products!$A$1:$G$1,0))</f>
        <v>M</v>
      </c>
      <c r="K870" s="5">
        <f>INDEX(products!$A$1:$G$49,MATCH($D870,products!$A$1:$A$49,0),MATCH(orders!K$1,products!$A$1:$G$1,0))</f>
        <v>0.5</v>
      </c>
      <c r="L870" s="6">
        <f>INDEX(products!$A$1:$G$49,MATCH($D870,products!$A$1:$A$49,0),MATCH(orders!L$1,products!$A$1:$G$1,0))</f>
        <v>8.25</v>
      </c>
      <c r="M870" s="6">
        <f t="shared" si="39"/>
        <v>41.25</v>
      </c>
      <c r="N870" t="str">
        <f t="shared" si="40"/>
        <v>Excelsa</v>
      </c>
      <c r="O870" t="str">
        <f t="shared" si="41"/>
        <v>Medium</v>
      </c>
      <c r="P870" t="str">
        <f>_xlfn.XLOOKUP(OrdersTable[[#This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cm="1">
        <f t="array" ref="G871">IF(_xlfn.XLOOKUP(C871,customers!A870:$A$1001,customers!C870:$C$1001,,0)=0,"",_xlfn.XLOOKUP(C871,customers!A870:$A$1001,customers!C870:$C$1001,,0))</f>
        <v/>
      </c>
      <c r="H871" s="2" t="str" cm="1">
        <f t="array" ref="H871">_xlfn.IFNA(_xlfn.XLOOKUP(C871,customers!A870:$A$1001,customers!G870:$G$1001,,0),"United Kingdom")</f>
        <v>United States</v>
      </c>
      <c r="I871" t="str">
        <f>INDEX(products!$A$1:$G$49,MATCH($D871,products!$A$1:$A$49,0),MATCH(orders!I$1,products!$A$1:$G$1,0))</f>
        <v>Rob</v>
      </c>
      <c r="J871" t="str">
        <f>INDEX(products!$A$1:$G$49,MATCH($D871,products!$A$1:$A$49,0),MATCH(orders!J$1,products!$A$1:$G$1,0))</f>
        <v>M</v>
      </c>
      <c r="K871" s="5">
        <f>INDEX(products!$A$1:$G$49,MATCH($D871,products!$A$1:$A$49,0),MATCH(orders!K$1,products!$A$1:$G$1,0))</f>
        <v>0.5</v>
      </c>
      <c r="L871" s="6">
        <f>INDEX(products!$A$1:$G$49,MATCH($D871,products!$A$1:$A$49,0),MATCH(orders!L$1,products!$A$1:$G$1,0))</f>
        <v>5.97</v>
      </c>
      <c r="M871" s="6">
        <f t="shared" si="39"/>
        <v>17.91</v>
      </c>
      <c r="N871" t="str">
        <f t="shared" si="40"/>
        <v>Robusta</v>
      </c>
      <c r="O871" t="str">
        <f t="shared" si="41"/>
        <v>Medium</v>
      </c>
      <c r="P871" t="str">
        <f>_xlfn.XLOOKUP(OrdersTable[[#This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cm="1">
        <f t="array" ref="H872">_xlfn.IFNA(_xlfn.XLOOKUP(C872,customers!A871:$A$1001,customers!G871:$G$1001,,0),"United Kingdom")</f>
        <v>Ireland</v>
      </c>
      <c r="I872" t="str">
        <f>INDEX(products!$A$1:$G$49,MATCH($D872,products!$A$1:$A$49,0),MATCH(orders!I$1,products!$A$1:$G$1,0))</f>
        <v>Exc</v>
      </c>
      <c r="J872" t="str">
        <f>INDEX(products!$A$1:$G$49,MATCH($D872,products!$A$1:$A$49,0),MATCH(orders!J$1,products!$A$1:$G$1,0))</f>
        <v>D</v>
      </c>
      <c r="K872" s="5">
        <f>INDEX(products!$A$1:$G$49,MATCH($D872,products!$A$1:$A$49,0),MATCH(orders!K$1,products!$A$1:$G$1,0))</f>
        <v>0.5</v>
      </c>
      <c r="L872" s="6">
        <f>INDEX(products!$A$1:$G$49,MATCH($D872,products!$A$1:$A$49,0),MATCH(orders!L$1,products!$A$1:$G$1,0))</f>
        <v>7.29</v>
      </c>
      <c r="M872" s="6">
        <f t="shared" si="39"/>
        <v>7.29</v>
      </c>
      <c r="N872" t="str">
        <f t="shared" si="40"/>
        <v>Excelsa</v>
      </c>
      <c r="O872" t="str">
        <f t="shared" si="41"/>
        <v>Dark</v>
      </c>
      <c r="P872" t="str">
        <f>_xlfn.XLOOKUP(OrdersTable[[#This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cm="1">
        <f t="array" ref="H873">_xlfn.IFNA(_xlfn.XLOOKUP(C873,customers!A872:$A$1001,customers!G872:$G$1001,,0),"United Kingdom")</f>
        <v>United Kingdom</v>
      </c>
      <c r="I873" t="str">
        <f>INDEX(products!$A$1:$G$49,MATCH($D873,products!$A$1:$A$49,0),MATCH(orders!I$1,products!$A$1:$G$1,0))</f>
        <v>Exc</v>
      </c>
      <c r="J873" t="str">
        <f>INDEX(products!$A$1:$G$49,MATCH($D873,products!$A$1:$A$49,0),MATCH(orders!J$1,products!$A$1:$G$1,0))</f>
        <v>L</v>
      </c>
      <c r="K873" s="5">
        <f>INDEX(products!$A$1:$G$49,MATCH($D873,products!$A$1:$A$49,0),MATCH(orders!K$1,products!$A$1:$G$1,0))</f>
        <v>1</v>
      </c>
      <c r="L873" s="6">
        <f>INDEX(products!$A$1:$G$49,MATCH($D873,products!$A$1:$A$49,0),MATCH(orders!L$1,products!$A$1:$G$1,0))</f>
        <v>14.85</v>
      </c>
      <c r="M873" s="6">
        <f t="shared" si="39"/>
        <v>29.7</v>
      </c>
      <c r="N873" t="str">
        <f t="shared" si="40"/>
        <v>Excelsa</v>
      </c>
      <c r="O873" t="str">
        <f t="shared" si="41"/>
        <v>Light</v>
      </c>
      <c r="P873" t="str">
        <f>_xlfn.XLOOKUP(OrdersTable[[#This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cm="1">
        <f t="array" ref="H874">_xlfn.IFNA(_xlfn.XLOOKUP(C874,customers!A873:$A$1001,customers!G873:$G$1001,,0),"United Kingdom")</f>
        <v>United States</v>
      </c>
      <c r="I874" t="str">
        <f>INDEX(products!$A$1:$G$49,MATCH($D874,products!$A$1:$A$49,0),MATCH(orders!I$1,products!$A$1:$G$1,0))</f>
        <v>Ara</v>
      </c>
      <c r="J874" t="str">
        <f>INDEX(products!$A$1:$G$49,MATCH($D874,products!$A$1:$A$49,0),MATCH(orders!J$1,products!$A$1:$G$1,0))</f>
        <v>M</v>
      </c>
      <c r="K874" s="5">
        <f>INDEX(products!$A$1:$G$49,MATCH($D874,products!$A$1:$A$49,0),MATCH(orders!K$1,products!$A$1:$G$1,0))</f>
        <v>1</v>
      </c>
      <c r="L874" s="6">
        <f>INDEX(products!$A$1:$G$49,MATCH($D874,products!$A$1:$A$49,0),MATCH(orders!L$1,products!$A$1:$G$1,0))</f>
        <v>11.25</v>
      </c>
      <c r="M874" s="6">
        <f t="shared" si="39"/>
        <v>22.5</v>
      </c>
      <c r="N874" t="str">
        <f t="shared" si="40"/>
        <v>Arabica</v>
      </c>
      <c r="O874" t="str">
        <f t="shared" si="41"/>
        <v>Medium</v>
      </c>
      <c r="P874" t="str">
        <f>_xlfn.XLOOKUP(OrdersTable[[#This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cm="1">
        <f t="array" ref="H875">_xlfn.IFNA(_xlfn.XLOOKUP(C875,customers!A874:$A$1001,customers!G874:$G$1001,,0),"United Kingdom")</f>
        <v>United States</v>
      </c>
      <c r="I875" t="str">
        <f>INDEX(products!$A$1:$G$49,MATCH($D875,products!$A$1:$A$49,0),MATCH(orders!I$1,products!$A$1:$G$1,0))</f>
        <v>Rob</v>
      </c>
      <c r="J875" t="str">
        <f>INDEX(products!$A$1:$G$49,MATCH($D875,products!$A$1:$A$49,0),MATCH(orders!J$1,products!$A$1:$G$1,0))</f>
        <v>M</v>
      </c>
      <c r="K875" s="5">
        <f>INDEX(products!$A$1:$G$49,MATCH($D875,products!$A$1:$A$49,0),MATCH(orders!K$1,products!$A$1:$G$1,0))</f>
        <v>0.2</v>
      </c>
      <c r="L875" s="6">
        <f>INDEX(products!$A$1:$G$49,MATCH($D875,products!$A$1:$A$49,0),MATCH(orders!L$1,products!$A$1:$G$1,0))</f>
        <v>2.9849999999999999</v>
      </c>
      <c r="M875" s="6">
        <f t="shared" si="39"/>
        <v>11.94</v>
      </c>
      <c r="N875" t="str">
        <f t="shared" si="40"/>
        <v>Robusta</v>
      </c>
      <c r="O875" t="str">
        <f t="shared" si="41"/>
        <v>Medium</v>
      </c>
      <c r="P875" t="str">
        <f>_xlfn.XLOOKUP(OrdersTable[[#This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cm="1">
        <f t="array" ref="H876">_xlfn.IFNA(_xlfn.XLOOKUP(C876,customers!A875:$A$1001,customers!G875:$G$1001,,0),"United Kingdom")</f>
        <v>United States</v>
      </c>
      <c r="I876" t="str">
        <f>INDEX(products!$A$1:$G$49,MATCH($D876,products!$A$1:$A$49,0),MATCH(orders!I$1,products!$A$1:$G$1,0))</f>
        <v>Ara</v>
      </c>
      <c r="J876" t="str">
        <f>INDEX(products!$A$1:$G$49,MATCH($D876,products!$A$1:$A$49,0),MATCH(orders!J$1,products!$A$1:$G$1,0))</f>
        <v>L</v>
      </c>
      <c r="K876" s="5">
        <f>INDEX(products!$A$1:$G$49,MATCH($D876,products!$A$1:$A$49,0),MATCH(orders!K$1,products!$A$1:$G$1,0))</f>
        <v>1</v>
      </c>
      <c r="L876" s="6">
        <f>INDEX(products!$A$1:$G$49,MATCH($D876,products!$A$1:$A$49,0),MATCH(orders!L$1,products!$A$1:$G$1,0))</f>
        <v>12.95</v>
      </c>
      <c r="M876" s="6">
        <f t="shared" si="39"/>
        <v>25.9</v>
      </c>
      <c r="N876" t="str">
        <f t="shared" si="40"/>
        <v>Arabica</v>
      </c>
      <c r="O876" t="str">
        <f t="shared" si="41"/>
        <v>Light</v>
      </c>
      <c r="P876" t="str">
        <f>_xlfn.XLOOKUP(OrdersTable[[#This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cm="1">
        <f t="array" ref="G877">IF(_xlfn.XLOOKUP(C877,customers!A876:$A$1001,customers!C876:$C$1001,,0)=0,"",_xlfn.XLOOKUP(C877,customers!A876:$A$1001,customers!C876:$C$1001,,0))</f>
        <v>ocomberob@goo.gl</v>
      </c>
      <c r="H877" s="2" t="str" cm="1">
        <f t="array" ref="H877">_xlfn.IFNA(_xlfn.XLOOKUP(C877,customers!A876:$A$1001,customers!G876:$G$1001,,0),"United Kingdom")</f>
        <v>Ireland</v>
      </c>
      <c r="I877" t="str">
        <f>INDEX(products!$A$1:$G$49,MATCH($D877,products!$A$1:$A$49,0),MATCH(orders!I$1,products!$A$1:$G$1,0))</f>
        <v>Lib</v>
      </c>
      <c r="J877" t="str">
        <f>INDEX(products!$A$1:$G$49,MATCH($D877,products!$A$1:$A$49,0),MATCH(orders!J$1,products!$A$1:$G$1,0))</f>
        <v>M</v>
      </c>
      <c r="K877" s="5">
        <f>INDEX(products!$A$1:$G$49,MATCH($D877,products!$A$1:$A$49,0),MATCH(orders!K$1,products!$A$1:$G$1,0))</f>
        <v>0.5</v>
      </c>
      <c r="L877" s="6">
        <f>INDEX(products!$A$1:$G$49,MATCH($D877,products!$A$1:$A$49,0),MATCH(orders!L$1,products!$A$1:$G$1,0))</f>
        <v>8.73</v>
      </c>
      <c r="M877" s="6">
        <f t="shared" si="39"/>
        <v>43.650000000000006</v>
      </c>
      <c r="N877" t="str">
        <f t="shared" si="40"/>
        <v>Liberica</v>
      </c>
      <c r="O877" t="str">
        <f t="shared" si="41"/>
        <v>Medium</v>
      </c>
      <c r="P877" t="str">
        <f>_xlfn.XLOOKUP(OrdersTable[[#This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cm="1">
        <f t="array" ref="G878">IF(_xlfn.XLOOKUP(C878,customers!A877:$A$1001,customers!C877:$C$1001,,0)=0,"",_xlfn.XLOOKUP(C878,customers!A877:$A$1001,customers!C877:$C$1001,,0))</f>
        <v>ocomberob@goo.gl</v>
      </c>
      <c r="H878" s="2" t="str" cm="1">
        <f t="array" ref="H878">_xlfn.IFNA(_xlfn.XLOOKUP(C878,customers!A877:$A$1001,customers!G877:$G$1001,,0),"United Kingdom")</f>
        <v>Ireland</v>
      </c>
      <c r="I878" t="str">
        <f>INDEX(products!$A$1:$G$49,MATCH($D878,products!$A$1:$A$49,0),MATCH(orders!I$1,products!$A$1:$G$1,0))</f>
        <v>Ara</v>
      </c>
      <c r="J878" t="str">
        <f>INDEX(products!$A$1:$G$49,MATCH($D878,products!$A$1:$A$49,0),MATCH(orders!J$1,products!$A$1:$G$1,0))</f>
        <v>L</v>
      </c>
      <c r="K878" s="5">
        <f>INDEX(products!$A$1:$G$49,MATCH($D878,products!$A$1:$A$49,0),MATCH(orders!K$1,products!$A$1:$G$1,0))</f>
        <v>0.5</v>
      </c>
      <c r="L878" s="6">
        <f>INDEX(products!$A$1:$G$49,MATCH($D878,products!$A$1:$A$49,0),MATCH(orders!L$1,products!$A$1:$G$1,0))</f>
        <v>7.77</v>
      </c>
      <c r="M878" s="6">
        <f t="shared" si="39"/>
        <v>46.62</v>
      </c>
      <c r="N878" t="str">
        <f t="shared" si="40"/>
        <v>Arabica</v>
      </c>
      <c r="O878" t="str">
        <f t="shared" si="41"/>
        <v>Light</v>
      </c>
      <c r="P878" t="str">
        <f>_xlfn.XLOOKUP(OrdersTable[[#This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cm="1">
        <f t="array" ref="H879">_xlfn.IFNA(_xlfn.XLOOKUP(C879,customers!A878:$A$1001,customers!G878:$G$1001,,0),"United Kingdom")</f>
        <v>United States</v>
      </c>
      <c r="I879" t="str">
        <f>INDEX(products!$A$1:$G$49,MATCH($D879,products!$A$1:$A$49,0),MATCH(orders!I$1,products!$A$1:$G$1,0))</f>
        <v>Lib</v>
      </c>
      <c r="J879" t="str">
        <f>INDEX(products!$A$1:$G$49,MATCH($D879,products!$A$1:$A$49,0),MATCH(orders!J$1,products!$A$1:$G$1,0))</f>
        <v>L</v>
      </c>
      <c r="K879" s="5">
        <f>INDEX(products!$A$1:$G$49,MATCH($D879,products!$A$1:$A$49,0),MATCH(orders!K$1,products!$A$1:$G$1,0))</f>
        <v>0.5</v>
      </c>
      <c r="L879" s="6">
        <f>INDEX(products!$A$1:$G$49,MATCH($D879,products!$A$1:$A$49,0),MATCH(orders!L$1,products!$A$1:$G$1,0))</f>
        <v>9.51</v>
      </c>
      <c r="M879" s="6">
        <f t="shared" si="39"/>
        <v>28.53</v>
      </c>
      <c r="N879" t="str">
        <f t="shared" si="40"/>
        <v>Liberica</v>
      </c>
      <c r="O879" t="str">
        <f t="shared" si="41"/>
        <v>Light</v>
      </c>
      <c r="P879" t="str">
        <f>_xlfn.XLOOKUP(OrdersTable[[#This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cm="1">
        <f t="array" ref="G880">IF(_xlfn.XLOOKUP(C880,customers!A879:$A$1001,customers!C879:$C$1001,,0)=0,"",_xlfn.XLOOKUP(C880,customers!A879:$A$1001,customers!C879:$C$1001,,0))</f>
        <v/>
      </c>
      <c r="H880" s="2" t="str" cm="1">
        <f t="array" ref="H880">_xlfn.IFNA(_xlfn.XLOOKUP(C880,customers!A879:$A$1001,customers!G879:$G$1001,,0),"United Kingdom")</f>
        <v>United States</v>
      </c>
      <c r="I880" t="str">
        <f>INDEX(products!$A$1:$G$49,MATCH($D880,products!$A$1:$A$49,0),MATCH(orders!I$1,products!$A$1:$G$1,0))</f>
        <v>Rob</v>
      </c>
      <c r="J880" t="str">
        <f>INDEX(products!$A$1:$G$49,MATCH($D880,products!$A$1:$A$49,0),MATCH(orders!J$1,products!$A$1:$G$1,0))</f>
        <v>L</v>
      </c>
      <c r="K880" s="5">
        <f>INDEX(products!$A$1:$G$49,MATCH($D880,products!$A$1:$A$49,0),MATCH(orders!K$1,products!$A$1:$G$1,0))</f>
        <v>2.5</v>
      </c>
      <c r="L880" s="6">
        <f>INDEX(products!$A$1:$G$49,MATCH($D880,products!$A$1:$A$49,0),MATCH(orders!L$1,products!$A$1:$G$1,0))</f>
        <v>27.484999999999996</v>
      </c>
      <c r="M880" s="6">
        <f t="shared" si="39"/>
        <v>27.484999999999996</v>
      </c>
      <c r="N880" t="str">
        <f t="shared" si="40"/>
        <v>Robusta</v>
      </c>
      <c r="O880" t="str">
        <f t="shared" si="41"/>
        <v>Light</v>
      </c>
      <c r="P880" t="str">
        <f>_xlfn.XLOOKUP(OrdersTable[[#This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cm="1">
        <f t="array" ref="G881">IF(_xlfn.XLOOKUP(C881,customers!A880:$A$1001,customers!C880:$C$1001,,0)=0,"",_xlfn.XLOOKUP(C881,customers!A880:$A$1001,customers!C880:$C$1001,,0))</f>
        <v/>
      </c>
      <c r="H881" s="2" t="str" cm="1">
        <f t="array" ref="H881">_xlfn.IFNA(_xlfn.XLOOKUP(C881,customers!A880:$A$1001,customers!G880:$G$1001,,0),"United Kingdom")</f>
        <v>United States</v>
      </c>
      <c r="I881" t="str">
        <f>INDEX(products!$A$1:$G$49,MATCH($D881,products!$A$1:$A$49,0),MATCH(orders!I$1,products!$A$1:$G$1,0))</f>
        <v>Exc</v>
      </c>
      <c r="J881" t="str">
        <f>INDEX(products!$A$1:$G$49,MATCH($D881,products!$A$1:$A$49,0),MATCH(orders!J$1,products!$A$1:$G$1,0))</f>
        <v>D</v>
      </c>
      <c r="K881" s="5">
        <f>INDEX(products!$A$1:$G$49,MATCH($D881,products!$A$1:$A$49,0),MATCH(orders!K$1,products!$A$1:$G$1,0))</f>
        <v>0.2</v>
      </c>
      <c r="L881" s="6">
        <f>INDEX(products!$A$1:$G$49,MATCH($D881,products!$A$1:$A$49,0),MATCH(orders!L$1,products!$A$1:$G$1,0))</f>
        <v>3.645</v>
      </c>
      <c r="M881" s="6">
        <f t="shared" si="39"/>
        <v>10.935</v>
      </c>
      <c r="N881" t="str">
        <f t="shared" si="40"/>
        <v>Excelsa</v>
      </c>
      <c r="O881" t="str">
        <f t="shared" si="41"/>
        <v>Dark</v>
      </c>
      <c r="P881" t="str">
        <f>_xlfn.XLOOKUP(OrdersTable[[#This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cm="1">
        <f t="array" ref="H882">_xlfn.IFNA(_xlfn.XLOOKUP(C882,customers!A881:$A$1001,customers!G881:$G$1001,,0),"United Kingdom")</f>
        <v>United States</v>
      </c>
      <c r="I882" t="str">
        <f>INDEX(products!$A$1:$G$49,MATCH($D882,products!$A$1:$A$49,0),MATCH(orders!I$1,products!$A$1:$G$1,0))</f>
        <v>Rob</v>
      </c>
      <c r="J882" t="str">
        <f>INDEX(products!$A$1:$G$49,MATCH($D882,products!$A$1:$A$49,0),MATCH(orders!J$1,products!$A$1:$G$1,0))</f>
        <v>L</v>
      </c>
      <c r="K882" s="5">
        <f>INDEX(products!$A$1:$G$49,MATCH($D882,products!$A$1:$A$49,0),MATCH(orders!K$1,products!$A$1:$G$1,0))</f>
        <v>0.2</v>
      </c>
      <c r="L882" s="6">
        <f>INDEX(products!$A$1:$G$49,MATCH($D882,products!$A$1:$A$49,0),MATCH(orders!L$1,products!$A$1:$G$1,0))</f>
        <v>3.5849999999999995</v>
      </c>
      <c r="M882" s="6">
        <f t="shared" si="39"/>
        <v>7.169999999999999</v>
      </c>
      <c r="N882" t="str">
        <f t="shared" si="40"/>
        <v>Robusta</v>
      </c>
      <c r="O882" t="str">
        <f t="shared" si="41"/>
        <v>Light</v>
      </c>
      <c r="P882" t="str">
        <f>_xlfn.XLOOKUP(OrdersTable[[#This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cm="1">
        <f t="array" ref="G883">IF(_xlfn.XLOOKUP(C883,customers!A882:$A$1001,customers!C882:$C$1001,,0)=0,"",_xlfn.XLOOKUP(C883,customers!A882:$A$1001,customers!C882:$C$1001,,0))</f>
        <v/>
      </c>
      <c r="H883" s="2" t="str" cm="1">
        <f t="array" ref="H883">_xlfn.IFNA(_xlfn.XLOOKUP(C883,customers!A882:$A$1001,customers!G882:$G$1001,,0),"United Kingdom")</f>
        <v>United States</v>
      </c>
      <c r="I883" t="str">
        <f>INDEX(products!$A$1:$G$49,MATCH($D883,products!$A$1:$A$49,0),MATCH(orders!I$1,products!$A$1:$G$1,0))</f>
        <v>Ara</v>
      </c>
      <c r="J883" t="str">
        <f>INDEX(products!$A$1:$G$49,MATCH($D883,products!$A$1:$A$49,0),MATCH(orders!J$1,products!$A$1:$G$1,0))</f>
        <v>L</v>
      </c>
      <c r="K883" s="5">
        <f>INDEX(products!$A$1:$G$49,MATCH($D883,products!$A$1:$A$49,0),MATCH(orders!K$1,products!$A$1:$G$1,0))</f>
        <v>0.2</v>
      </c>
      <c r="L883" s="6">
        <f>INDEX(products!$A$1:$G$49,MATCH($D883,products!$A$1:$A$49,0),MATCH(orders!L$1,products!$A$1:$G$1,0))</f>
        <v>3.8849999999999998</v>
      </c>
      <c r="M883" s="6">
        <f t="shared" si="39"/>
        <v>23.31</v>
      </c>
      <c r="N883" t="str">
        <f t="shared" si="40"/>
        <v>Arabica</v>
      </c>
      <c r="O883" t="str">
        <f t="shared" si="41"/>
        <v>Light</v>
      </c>
      <c r="P883" t="str">
        <f>_xlfn.XLOOKUP(OrdersTable[[#This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cm="1">
        <f t="array" ref="H884">_xlfn.IFNA(_xlfn.XLOOKUP(C884,customers!A883:$A$1001,customers!G883:$G$1001,,0),"United Kingdom")</f>
        <v>United States</v>
      </c>
      <c r="I884" t="str">
        <f>INDEX(products!$A$1:$G$49,MATCH($D884,products!$A$1:$A$49,0),MATCH(orders!I$1,products!$A$1:$G$1,0))</f>
        <v>Ara</v>
      </c>
      <c r="J884" t="str">
        <f>INDEX(products!$A$1:$G$49,MATCH($D884,products!$A$1:$A$49,0),MATCH(orders!J$1,products!$A$1:$G$1,0))</f>
        <v>D</v>
      </c>
      <c r="K884" s="5">
        <f>INDEX(products!$A$1:$G$49,MATCH($D884,products!$A$1:$A$49,0),MATCH(orders!K$1,products!$A$1:$G$1,0))</f>
        <v>2.5</v>
      </c>
      <c r="L884" s="6">
        <f>INDEX(products!$A$1:$G$49,MATCH($D884,products!$A$1:$A$49,0),MATCH(orders!L$1,products!$A$1:$G$1,0))</f>
        <v>22.884999999999998</v>
      </c>
      <c r="M884" s="6">
        <f t="shared" si="39"/>
        <v>114.42499999999998</v>
      </c>
      <c r="N884" t="str">
        <f t="shared" si="40"/>
        <v>Arabica</v>
      </c>
      <c r="O884" t="str">
        <f t="shared" si="41"/>
        <v>Dark</v>
      </c>
      <c r="P884" t="str">
        <f>_xlfn.XLOOKUP(OrdersTable[[#This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cm="1">
        <f t="array" ref="H885">_xlfn.IFNA(_xlfn.XLOOKUP(C885,customers!A884:$A$1001,customers!G884:$G$1001,,0),"United Kingdom")</f>
        <v>United States</v>
      </c>
      <c r="I885" t="str">
        <f>INDEX(products!$A$1:$G$49,MATCH($D885,products!$A$1:$A$49,0),MATCH(orders!I$1,products!$A$1:$G$1,0))</f>
        <v>Ara</v>
      </c>
      <c r="J885" t="str">
        <f>INDEX(products!$A$1:$G$49,MATCH($D885,products!$A$1:$A$49,0),MATCH(orders!J$1,products!$A$1:$G$1,0))</f>
        <v>M</v>
      </c>
      <c r="K885" s="5">
        <f>INDEX(products!$A$1:$G$49,MATCH($D885,products!$A$1:$A$49,0),MATCH(orders!K$1,products!$A$1:$G$1,0))</f>
        <v>2.5</v>
      </c>
      <c r="L885" s="6">
        <f>INDEX(products!$A$1:$G$49,MATCH($D885,products!$A$1:$A$49,0),MATCH(orders!L$1,products!$A$1:$G$1,0))</f>
        <v>25.874999999999996</v>
      </c>
      <c r="M885" s="6">
        <f t="shared" si="39"/>
        <v>77.624999999999986</v>
      </c>
      <c r="N885" t="str">
        <f t="shared" si="40"/>
        <v>Arabica</v>
      </c>
      <c r="O885" t="str">
        <f t="shared" si="41"/>
        <v>Medium</v>
      </c>
      <c r="P885" t="str">
        <f>_xlfn.XLOOKUP(OrdersTable[[#This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cm="1">
        <f t="array" ref="G886">IF(_xlfn.XLOOKUP(C886,customers!A885:$A$1001,customers!C885:$C$1001,,0)=0,"",_xlfn.XLOOKUP(C886,customers!A885:$A$1001,customers!C885:$C$1001,,0))</f>
        <v>dkiddyok@fda.gov</v>
      </c>
      <c r="H886" s="2" t="str" cm="1">
        <f t="array" ref="H886">_xlfn.IFNA(_xlfn.XLOOKUP(C886,customers!A885:$A$1001,customers!G885:$G$1001,,0),"United Kingdom")</f>
        <v>United States</v>
      </c>
      <c r="I886" t="str">
        <f>INDEX(products!$A$1:$G$49,MATCH($D886,products!$A$1:$A$49,0),MATCH(orders!I$1,products!$A$1:$G$1,0))</f>
        <v>Rob</v>
      </c>
      <c r="J886" t="str">
        <f>INDEX(products!$A$1:$G$49,MATCH($D886,products!$A$1:$A$49,0),MATCH(orders!J$1,products!$A$1:$G$1,0))</f>
        <v>D</v>
      </c>
      <c r="K886" s="5">
        <f>INDEX(products!$A$1:$G$49,MATCH($D886,products!$A$1:$A$49,0),MATCH(orders!K$1,products!$A$1:$G$1,0))</f>
        <v>0.5</v>
      </c>
      <c r="L886" s="6">
        <f>INDEX(products!$A$1:$G$49,MATCH($D886,products!$A$1:$A$49,0),MATCH(orders!L$1,products!$A$1:$G$1,0))</f>
        <v>5.3699999999999992</v>
      </c>
      <c r="M886" s="6">
        <f t="shared" si="39"/>
        <v>5.3699999999999992</v>
      </c>
      <c r="N886" t="str">
        <f t="shared" si="40"/>
        <v>Robusta</v>
      </c>
      <c r="O886" t="str">
        <f t="shared" si="41"/>
        <v>Dark</v>
      </c>
      <c r="P886" t="str">
        <f>_xlfn.XLOOKUP(OrdersTable[[#This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cm="1">
        <f t="array" ref="H887">_xlfn.IFNA(_xlfn.XLOOKUP(C887,customers!A886:$A$1001,customers!G886:$G$1001,,0),"United Kingdom")</f>
        <v>Ireland</v>
      </c>
      <c r="I887" t="str">
        <f>INDEX(products!$A$1:$G$49,MATCH($D887,products!$A$1:$A$49,0),MATCH(orders!I$1,products!$A$1:$G$1,0))</f>
        <v>Rob</v>
      </c>
      <c r="J887" t="str">
        <f>INDEX(products!$A$1:$G$49,MATCH($D887,products!$A$1:$A$49,0),MATCH(orders!J$1,products!$A$1:$G$1,0))</f>
        <v>D</v>
      </c>
      <c r="K887" s="5">
        <f>INDEX(products!$A$1:$G$49,MATCH($D887,products!$A$1:$A$49,0),MATCH(orders!K$1,products!$A$1:$G$1,0))</f>
        <v>2.5</v>
      </c>
      <c r="L887" s="6">
        <f>INDEX(products!$A$1:$G$49,MATCH($D887,products!$A$1:$A$49,0),MATCH(orders!L$1,products!$A$1:$G$1,0))</f>
        <v>20.584999999999997</v>
      </c>
      <c r="M887" s="6">
        <f t="shared" si="39"/>
        <v>123.50999999999999</v>
      </c>
      <c r="N887" t="str">
        <f t="shared" si="40"/>
        <v>Robusta</v>
      </c>
      <c r="O887" t="str">
        <f t="shared" si="41"/>
        <v>Dark</v>
      </c>
      <c r="P887" t="str">
        <f>_xlfn.XLOOKUP(OrdersTable[[#This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cm="1">
        <f t="array" ref="G888">IF(_xlfn.XLOOKUP(C888,customers!A887:$A$1001,customers!C887:$C$1001,,0)=0,"",_xlfn.XLOOKUP(C888,customers!A887:$A$1001,customers!C887:$C$1001,,0))</f>
        <v>mschollom@taobao.com</v>
      </c>
      <c r="H888" s="2" t="str" cm="1">
        <f t="array" ref="H888">_xlfn.IFNA(_xlfn.XLOOKUP(C888,customers!A887:$A$1001,customers!G887:$G$1001,,0),"United Kingdom")</f>
        <v>United States</v>
      </c>
      <c r="I888" t="str">
        <f>INDEX(products!$A$1:$G$49,MATCH($D888,products!$A$1:$A$49,0),MATCH(orders!I$1,products!$A$1:$G$1,0))</f>
        <v>Lib</v>
      </c>
      <c r="J888" t="str">
        <f>INDEX(products!$A$1:$G$49,MATCH($D888,products!$A$1:$A$49,0),MATCH(orders!J$1,products!$A$1:$G$1,0))</f>
        <v>M</v>
      </c>
      <c r="K888" s="5">
        <f>INDEX(products!$A$1:$G$49,MATCH($D888,products!$A$1:$A$49,0),MATCH(orders!K$1,products!$A$1:$G$1,0))</f>
        <v>0.5</v>
      </c>
      <c r="L888" s="6">
        <f>INDEX(products!$A$1:$G$49,MATCH($D888,products!$A$1:$A$49,0),MATCH(orders!L$1,products!$A$1:$G$1,0))</f>
        <v>8.73</v>
      </c>
      <c r="M888" s="6">
        <f t="shared" si="39"/>
        <v>17.46</v>
      </c>
      <c r="N888" t="str">
        <f t="shared" si="40"/>
        <v>Liberica</v>
      </c>
      <c r="O888" t="str">
        <f t="shared" si="41"/>
        <v>Medium</v>
      </c>
      <c r="P888" t="str">
        <f>_xlfn.XLOOKUP(OrdersTable[[#This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cm="1">
        <f t="array" ref="G889">IF(_xlfn.XLOOKUP(C889,customers!A888:$A$1001,customers!C888:$C$1001,,0)=0,"",_xlfn.XLOOKUP(C889,customers!A888:$A$1001,customers!C888:$C$1001,,0))</f>
        <v>kfersonon@g.co</v>
      </c>
      <c r="H889" s="2" t="str" cm="1">
        <f t="array" ref="H889">_xlfn.IFNA(_xlfn.XLOOKUP(C889,customers!A888:$A$1001,customers!G888:$G$1001,,0),"United Kingdom")</f>
        <v>United States</v>
      </c>
      <c r="I889" t="str">
        <f>INDEX(products!$A$1:$G$49,MATCH($D889,products!$A$1:$A$49,0),MATCH(orders!I$1,products!$A$1:$G$1,0))</f>
        <v>Exc</v>
      </c>
      <c r="J889" t="str">
        <f>INDEX(products!$A$1:$G$49,MATCH($D889,products!$A$1:$A$49,0),MATCH(orders!J$1,products!$A$1:$G$1,0))</f>
        <v>L</v>
      </c>
      <c r="K889" s="5">
        <f>INDEX(products!$A$1:$G$49,MATCH($D889,products!$A$1:$A$49,0),MATCH(orders!K$1,products!$A$1:$G$1,0))</f>
        <v>0.2</v>
      </c>
      <c r="L889" s="6">
        <f>INDEX(products!$A$1:$G$49,MATCH($D889,products!$A$1:$A$49,0),MATCH(orders!L$1,products!$A$1:$G$1,0))</f>
        <v>4.4550000000000001</v>
      </c>
      <c r="M889" s="6">
        <f t="shared" si="39"/>
        <v>13.365</v>
      </c>
      <c r="N889" t="str">
        <f t="shared" si="40"/>
        <v>Excelsa</v>
      </c>
      <c r="O889" t="str">
        <f t="shared" si="41"/>
        <v>Light</v>
      </c>
      <c r="P889" t="str">
        <f>_xlfn.XLOOKUP(OrdersTable[[#This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cm="1">
        <f t="array" ref="H890">_xlfn.IFNA(_xlfn.XLOOKUP(C890,customers!A889:$A$1001,customers!G889:$G$1001,,0),"United Kingdom")</f>
        <v>United States</v>
      </c>
      <c r="I890" t="str">
        <f>INDEX(products!$A$1:$G$49,MATCH($D890,products!$A$1:$A$49,0),MATCH(orders!I$1,products!$A$1:$G$1,0))</f>
        <v>Ara</v>
      </c>
      <c r="J890" t="str">
        <f>INDEX(products!$A$1:$G$49,MATCH($D890,products!$A$1:$A$49,0),MATCH(orders!J$1,products!$A$1:$G$1,0))</f>
        <v>L</v>
      </c>
      <c r="K890" s="5">
        <f>INDEX(products!$A$1:$G$49,MATCH($D890,products!$A$1:$A$49,0),MATCH(orders!K$1,products!$A$1:$G$1,0))</f>
        <v>0.2</v>
      </c>
      <c r="L890" s="6">
        <f>INDEX(products!$A$1:$G$49,MATCH($D890,products!$A$1:$A$49,0),MATCH(orders!L$1,products!$A$1:$G$1,0))</f>
        <v>3.8849999999999998</v>
      </c>
      <c r="M890" s="6">
        <f t="shared" si="39"/>
        <v>7.77</v>
      </c>
      <c r="N890" t="str">
        <f t="shared" si="40"/>
        <v>Arabica</v>
      </c>
      <c r="O890" t="str">
        <f t="shared" si="41"/>
        <v>Light</v>
      </c>
      <c r="P890" t="str">
        <f>_xlfn.XLOOKUP(OrdersTable[[#This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cm="1">
        <f t="array" ref="H891">_xlfn.IFNA(_xlfn.XLOOKUP(C891,customers!A890:$A$1001,customers!G890:$G$1001,,0),"United Kingdom")</f>
        <v>United States</v>
      </c>
      <c r="I891" t="str">
        <f>INDEX(products!$A$1:$G$49,MATCH($D891,products!$A$1:$A$49,0),MATCH(orders!I$1,products!$A$1:$G$1,0))</f>
        <v>Rob</v>
      </c>
      <c r="J891" t="str">
        <f>INDEX(products!$A$1:$G$49,MATCH($D891,products!$A$1:$A$49,0),MATCH(orders!J$1,products!$A$1:$G$1,0))</f>
        <v>D</v>
      </c>
      <c r="K891" s="5">
        <f>INDEX(products!$A$1:$G$49,MATCH($D891,products!$A$1:$A$49,0),MATCH(orders!K$1,products!$A$1:$G$1,0))</f>
        <v>0.2</v>
      </c>
      <c r="L891" s="6">
        <f>INDEX(products!$A$1:$G$49,MATCH($D891,products!$A$1:$A$49,0),MATCH(orders!L$1,products!$A$1:$G$1,0))</f>
        <v>2.6849999999999996</v>
      </c>
      <c r="M891" s="6">
        <f t="shared" si="39"/>
        <v>2.6849999999999996</v>
      </c>
      <c r="N891" t="str">
        <f t="shared" si="40"/>
        <v>Robusta</v>
      </c>
      <c r="O891" t="str">
        <f t="shared" si="41"/>
        <v>Dark</v>
      </c>
      <c r="P891" t="str">
        <f>_xlfn.XLOOKUP(OrdersTable[[#This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cm="1">
        <f t="array" ref="H892">_xlfn.IFNA(_xlfn.XLOOKUP(C892,customers!A891:$A$1001,customers!G891:$G$1001,,0),"United Kingdom")</f>
        <v>United States</v>
      </c>
      <c r="I892" t="str">
        <f>INDEX(products!$A$1:$G$49,MATCH($D892,products!$A$1:$A$49,0),MATCH(orders!I$1,products!$A$1:$G$1,0))</f>
        <v>Rob</v>
      </c>
      <c r="J892" t="str">
        <f>INDEX(products!$A$1:$G$49,MATCH($D892,products!$A$1:$A$49,0),MATCH(orders!J$1,products!$A$1:$G$1,0))</f>
        <v>D</v>
      </c>
      <c r="K892" s="5">
        <f>INDEX(products!$A$1:$G$49,MATCH($D892,products!$A$1:$A$49,0),MATCH(orders!K$1,products!$A$1:$G$1,0))</f>
        <v>2.5</v>
      </c>
      <c r="L892" s="6">
        <f>INDEX(products!$A$1:$G$49,MATCH($D892,products!$A$1:$A$49,0),MATCH(orders!L$1,products!$A$1:$G$1,0))</f>
        <v>20.584999999999997</v>
      </c>
      <c r="M892" s="6">
        <f t="shared" si="39"/>
        <v>20.584999999999997</v>
      </c>
      <c r="N892" t="str">
        <f t="shared" si="40"/>
        <v>Robusta</v>
      </c>
      <c r="O892" t="str">
        <f t="shared" si="41"/>
        <v>Dark</v>
      </c>
      <c r="P892" t="str">
        <f>_xlfn.XLOOKUP(OrdersTable[[#This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cm="1">
        <f t="array" ref="H893">_xlfn.IFNA(_xlfn.XLOOKUP(C893,customers!A892:$A$1001,customers!G892:$G$1001,,0),"United Kingdom")</f>
        <v>United States</v>
      </c>
      <c r="I893" t="str">
        <f>INDEX(products!$A$1:$G$49,MATCH($D893,products!$A$1:$A$49,0),MATCH(orders!I$1,products!$A$1:$G$1,0))</f>
        <v>Ara</v>
      </c>
      <c r="J893" t="str">
        <f>INDEX(products!$A$1:$G$49,MATCH($D893,products!$A$1:$A$49,0),MATCH(orders!J$1,products!$A$1:$G$1,0))</f>
        <v>D</v>
      </c>
      <c r="K893" s="5">
        <f>INDEX(products!$A$1:$G$49,MATCH($D893,products!$A$1:$A$49,0),MATCH(orders!K$1,products!$A$1:$G$1,0))</f>
        <v>2.5</v>
      </c>
      <c r="L893" s="6">
        <f>INDEX(products!$A$1:$G$49,MATCH($D893,products!$A$1:$A$49,0),MATCH(orders!L$1,products!$A$1:$G$1,0))</f>
        <v>22.884999999999998</v>
      </c>
      <c r="M893" s="6">
        <f t="shared" si="39"/>
        <v>114.42499999999998</v>
      </c>
      <c r="N893" t="str">
        <f t="shared" si="40"/>
        <v>Arabica</v>
      </c>
      <c r="O893" t="str">
        <f t="shared" si="41"/>
        <v>Dark</v>
      </c>
      <c r="P893" t="str">
        <f>_xlfn.XLOOKUP(OrdersTable[[#This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cm="1">
        <f t="array" ref="H894">_xlfn.IFNA(_xlfn.XLOOKUP(C894,customers!A893:$A$1001,customers!G893:$G$1001,,0),"United Kingdom")</f>
        <v>United Kingdom</v>
      </c>
      <c r="I894" t="str">
        <f>INDEX(products!$A$1:$G$49,MATCH($D894,products!$A$1:$A$49,0),MATCH(orders!I$1,products!$A$1:$G$1,0))</f>
        <v>Exc</v>
      </c>
      <c r="J894" t="str">
        <f>INDEX(products!$A$1:$G$49,MATCH($D894,products!$A$1:$A$49,0),MATCH(orders!J$1,products!$A$1:$G$1,0))</f>
        <v>M</v>
      </c>
      <c r="K894" s="5">
        <f>INDEX(products!$A$1:$G$49,MATCH($D894,products!$A$1:$A$49,0),MATCH(orders!K$1,products!$A$1:$G$1,0))</f>
        <v>0.2</v>
      </c>
      <c r="L894" s="6">
        <f>INDEX(products!$A$1:$G$49,MATCH($D894,products!$A$1:$A$49,0),MATCH(orders!L$1,products!$A$1:$G$1,0))</f>
        <v>4.125</v>
      </c>
      <c r="M894" s="6">
        <f t="shared" si="39"/>
        <v>20.625</v>
      </c>
      <c r="N894" t="str">
        <f t="shared" si="40"/>
        <v>Excelsa</v>
      </c>
      <c r="O894" t="str">
        <f t="shared" si="41"/>
        <v>Medium</v>
      </c>
      <c r="P894" t="str">
        <f>_xlfn.XLOOKUP(OrdersTable[[#This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cm="1">
        <f t="array" ref="H895">_xlfn.IFNA(_xlfn.XLOOKUP(C895,customers!A894:$A$1001,customers!G894:$G$1001,,0),"United Kingdom")</f>
        <v>United States</v>
      </c>
      <c r="I895" t="str">
        <f>INDEX(products!$A$1:$G$49,MATCH($D895,products!$A$1:$A$49,0),MATCH(orders!I$1,products!$A$1:$G$1,0))</f>
        <v>Lib</v>
      </c>
      <c r="J895" t="str">
        <f>INDEX(products!$A$1:$G$49,MATCH($D895,products!$A$1:$A$49,0),MATCH(orders!J$1,products!$A$1:$G$1,0))</f>
        <v>L</v>
      </c>
      <c r="K895" s="5">
        <f>INDEX(products!$A$1:$G$49,MATCH($D895,products!$A$1:$A$49,0),MATCH(orders!K$1,products!$A$1:$G$1,0))</f>
        <v>0.5</v>
      </c>
      <c r="L895" s="6">
        <f>INDEX(products!$A$1:$G$49,MATCH($D895,products!$A$1:$A$49,0),MATCH(orders!L$1,products!$A$1:$G$1,0))</f>
        <v>9.51</v>
      </c>
      <c r="M895" s="6">
        <f t="shared" si="39"/>
        <v>57.06</v>
      </c>
      <c r="N895" t="str">
        <f t="shared" si="40"/>
        <v>Liberica</v>
      </c>
      <c r="O895" t="str">
        <f t="shared" si="41"/>
        <v>Light</v>
      </c>
      <c r="P895" t="str">
        <f>_xlfn.XLOOKUP(OrdersTable[[#This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cm="1">
        <f t="array" ref="G896">IF(_xlfn.XLOOKUP(C896,customers!A895:$A$1001,customers!C895:$C$1001,,0)=0,"",_xlfn.XLOOKUP(C896,customers!A895:$A$1001,customers!C895:$C$1001,,0))</f>
        <v/>
      </c>
      <c r="H896" s="2" t="str" cm="1">
        <f t="array" ref="H896">_xlfn.IFNA(_xlfn.XLOOKUP(C896,customers!A895:$A$1001,customers!G895:$G$1001,,0),"United Kingdom")</f>
        <v>Ireland</v>
      </c>
      <c r="I896" t="str">
        <f>INDEX(products!$A$1:$G$49,MATCH($D896,products!$A$1:$A$49,0),MATCH(orders!I$1,products!$A$1:$G$1,0))</f>
        <v>Rob</v>
      </c>
      <c r="J896" t="str">
        <f>INDEX(products!$A$1:$G$49,MATCH($D896,products!$A$1:$A$49,0),MATCH(orders!J$1,products!$A$1:$G$1,0))</f>
        <v>D</v>
      </c>
      <c r="K896" s="5">
        <f>INDEX(products!$A$1:$G$49,MATCH($D896,products!$A$1:$A$49,0),MATCH(orders!K$1,products!$A$1:$G$1,0))</f>
        <v>2.5</v>
      </c>
      <c r="L896" s="6">
        <f>INDEX(products!$A$1:$G$49,MATCH($D896,products!$A$1:$A$49,0),MATCH(orders!L$1,products!$A$1:$G$1,0))</f>
        <v>20.584999999999997</v>
      </c>
      <c r="M896" s="6">
        <f t="shared" si="39"/>
        <v>82.339999999999989</v>
      </c>
      <c r="N896" t="str">
        <f t="shared" si="40"/>
        <v>Robusta</v>
      </c>
      <c r="O896" t="str">
        <f t="shared" si="41"/>
        <v>Dark</v>
      </c>
      <c r="P896" t="str">
        <f>_xlfn.XLOOKUP(OrdersTable[[#This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cm="1">
        <f t="array" ref="G897">IF(_xlfn.XLOOKUP(C897,customers!A896:$A$1001,customers!C896:$C$1001,,0)=0,"",_xlfn.XLOOKUP(C897,customers!A896:$A$1001,customers!C896:$C$1001,,0))</f>
        <v/>
      </c>
      <c r="H897" s="2" t="str" cm="1">
        <f t="array" ref="H897">_xlfn.IFNA(_xlfn.XLOOKUP(C897,customers!A896:$A$1001,customers!G896:$G$1001,,0),"United Kingdom")</f>
        <v>United States</v>
      </c>
      <c r="I897" t="str">
        <f>INDEX(products!$A$1:$G$49,MATCH($D897,products!$A$1:$A$49,0),MATCH(orders!I$1,products!$A$1:$G$1,0))</f>
        <v>Exc</v>
      </c>
      <c r="J897" t="str">
        <f>INDEX(products!$A$1:$G$49,MATCH($D897,products!$A$1:$A$49,0),MATCH(orders!J$1,products!$A$1:$G$1,0))</f>
        <v>M</v>
      </c>
      <c r="K897" s="5">
        <f>INDEX(products!$A$1:$G$49,MATCH($D897,products!$A$1:$A$49,0),MATCH(orders!K$1,products!$A$1:$G$1,0))</f>
        <v>2.5</v>
      </c>
      <c r="L897" s="6">
        <f>INDEX(products!$A$1:$G$49,MATCH($D897,products!$A$1:$A$49,0),MATCH(orders!L$1,products!$A$1:$G$1,0))</f>
        <v>31.624999999999996</v>
      </c>
      <c r="M897" s="6">
        <f t="shared" si="39"/>
        <v>158.12499999999997</v>
      </c>
      <c r="N897" t="str">
        <f t="shared" si="40"/>
        <v>Excelsa</v>
      </c>
      <c r="O897" t="str">
        <f t="shared" si="41"/>
        <v>Medium</v>
      </c>
      <c r="P897" t="str">
        <f>_xlfn.XLOOKUP(OrdersTable[[#This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cm="1">
        <f t="array" ref="G898">IF(_xlfn.XLOOKUP(C898,customers!A897:$A$1001,customers!C897:$C$1001,,0)=0,"",_xlfn.XLOOKUP(C898,customers!A897:$A$1001,customers!C897:$C$1001,,0))</f>
        <v>bcargenow@geocities.jp</v>
      </c>
      <c r="H898" s="2" t="str" cm="1">
        <f t="array" ref="H898">_xlfn.IFNA(_xlfn.XLOOKUP(C898,customers!A897:$A$1001,customers!G897:$G$1001,,0),"United Kingdom")</f>
        <v>United States</v>
      </c>
      <c r="I898" t="str">
        <f>INDEX(products!$A$1:$G$49,MATCH($D898,products!$A$1:$A$49,0),MATCH(orders!I$1,products!$A$1:$G$1,0))</f>
        <v>Rob</v>
      </c>
      <c r="J898" t="str">
        <f>INDEX(products!$A$1:$G$49,MATCH($D898,products!$A$1:$A$49,0),MATCH(orders!J$1,products!$A$1:$G$1,0))</f>
        <v>D</v>
      </c>
      <c r="K898" s="5">
        <f>INDEX(products!$A$1:$G$49,MATCH($D898,products!$A$1:$A$49,0),MATCH(orders!K$1,products!$A$1:$G$1,0))</f>
        <v>0.5</v>
      </c>
      <c r="L898" s="6">
        <f>INDEX(products!$A$1:$G$49,MATCH($D898,products!$A$1:$A$49,0),MATCH(orders!L$1,products!$A$1:$G$1,0))</f>
        <v>5.3699999999999992</v>
      </c>
      <c r="M898" s="6">
        <f t="shared" ref="M898:M961" si="42">E898*L898</f>
        <v>32.22</v>
      </c>
      <c r="N898" t="str">
        <f t="shared" ref="N898:N961" si="43">IF(I898="Rob","Robusta",IF(I898="Exc","Excelsa",IF(I898="Ara","Arabica",IF(I898="Lib","Liberica"))))</f>
        <v>Robusta</v>
      </c>
      <c r="O898" t="str">
        <f t="shared" ref="O898:O961" si="44">IF(J898="M","Medium",IF(J898="L","Light",IF(J898="D","Dark")))</f>
        <v>Dark</v>
      </c>
      <c r="P898" t="str">
        <f>_xlfn.XLOOKUP(OrdersTable[[#This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cm="1">
        <f t="array" ref="H899">_xlfn.IFNA(_xlfn.XLOOKUP(C899,customers!A898:$A$1001,customers!G898:$G$1001,,0),"United Kingdom")</f>
        <v>United Kingdom</v>
      </c>
      <c r="I899" t="str">
        <f>INDEX(products!$A$1:$G$49,MATCH($D899,products!$A$1:$A$49,0),MATCH(orders!I$1,products!$A$1:$G$1,0))</f>
        <v>Exc</v>
      </c>
      <c r="J899" t="str">
        <f>INDEX(products!$A$1:$G$49,MATCH($D899,products!$A$1:$A$49,0),MATCH(orders!J$1,products!$A$1:$G$1,0))</f>
        <v>D</v>
      </c>
      <c r="K899" s="5">
        <f>INDEX(products!$A$1:$G$49,MATCH($D899,products!$A$1:$A$49,0),MATCH(orders!K$1,products!$A$1:$G$1,0))</f>
        <v>1</v>
      </c>
      <c r="L899" s="6">
        <f>INDEX(products!$A$1:$G$49,MATCH($D899,products!$A$1:$A$49,0),MATCH(orders!L$1,products!$A$1:$G$1,0))</f>
        <v>12.15</v>
      </c>
      <c r="M899" s="6">
        <f t="shared" si="42"/>
        <v>24.3</v>
      </c>
      <c r="N899" t="str">
        <f t="shared" si="43"/>
        <v>Excelsa</v>
      </c>
      <c r="O899" t="str">
        <f t="shared" si="44"/>
        <v>Dark</v>
      </c>
      <c r="P899" t="str">
        <f>_xlfn.XLOOKUP(OrdersTable[[#This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cm="1">
        <f t="array" ref="G900">IF(_xlfn.XLOOKUP(C900,customers!A899:$A$1001,customers!C899:$C$1001,,0)=0,"",_xlfn.XLOOKUP(C900,customers!A899:$A$1001,customers!C899:$C$1001,,0))</f>
        <v/>
      </c>
      <c r="H900" s="2" t="str" cm="1">
        <f t="array" ref="H900">_xlfn.IFNA(_xlfn.XLOOKUP(C900,customers!A899:$A$1001,customers!G899:$G$1001,,0),"United Kingdom")</f>
        <v>United States</v>
      </c>
      <c r="I900" t="str">
        <f>INDEX(products!$A$1:$G$49,MATCH($D900,products!$A$1:$A$49,0),MATCH(orders!I$1,products!$A$1:$G$1,0))</f>
        <v>Rob</v>
      </c>
      <c r="J900" t="str">
        <f>INDEX(products!$A$1:$G$49,MATCH($D900,products!$A$1:$A$49,0),MATCH(orders!J$1,products!$A$1:$G$1,0))</f>
        <v>L</v>
      </c>
      <c r="K900" s="5">
        <f>INDEX(products!$A$1:$G$49,MATCH($D900,products!$A$1:$A$49,0),MATCH(orders!K$1,products!$A$1:$G$1,0))</f>
        <v>0.5</v>
      </c>
      <c r="L900" s="6">
        <f>INDEX(products!$A$1:$G$49,MATCH($D900,products!$A$1:$A$49,0),MATCH(orders!L$1,products!$A$1:$G$1,0))</f>
        <v>7.169999999999999</v>
      </c>
      <c r="M900" s="6">
        <f t="shared" si="42"/>
        <v>35.849999999999994</v>
      </c>
      <c r="N900" t="str">
        <f t="shared" si="43"/>
        <v>Robusta</v>
      </c>
      <c r="O900" t="str">
        <f t="shared" si="44"/>
        <v>Light</v>
      </c>
      <c r="P900" t="str">
        <f>_xlfn.XLOOKUP(OrdersTable[[#This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e" cm="1">
        <f t="array" ref="G901">IF(_xlfn.XLOOKUP(C901,customers!A900:$A$1001,customers!C900:$C$1001,,0)=0,"",_xlfn.XLOOKUP(C901,customers!A900:$A$1001,customers!C900:$C$1001,,0))</f>
        <v>#N/A</v>
      </c>
      <c r="H901" s="2" t="str" cm="1">
        <f t="array" ref="H901">_xlfn.IFNA(_xlfn.XLOOKUP(C901,customers!A900:$A$1001,customers!G900:$G$1001,,0),"United Kingdom")</f>
        <v>United Kingdom</v>
      </c>
      <c r="I901" t="str">
        <f>INDEX(products!$A$1:$G$49,MATCH($D901,products!$A$1:$A$49,0),MATCH(orders!I$1,products!$A$1:$G$1,0))</f>
        <v>Lib</v>
      </c>
      <c r="J901" t="str">
        <f>INDEX(products!$A$1:$G$49,MATCH($D901,products!$A$1:$A$49,0),MATCH(orders!J$1,products!$A$1:$G$1,0))</f>
        <v>M</v>
      </c>
      <c r="K901" s="5">
        <f>INDEX(products!$A$1:$G$49,MATCH($D901,products!$A$1:$A$49,0),MATCH(orders!K$1,products!$A$1:$G$1,0))</f>
        <v>1</v>
      </c>
      <c r="L901" s="6">
        <f>INDEX(products!$A$1:$G$49,MATCH($D901,products!$A$1:$A$49,0),MATCH(orders!L$1,products!$A$1:$G$1,0))</f>
        <v>14.55</v>
      </c>
      <c r="M901" s="6">
        <f t="shared" si="42"/>
        <v>72.75</v>
      </c>
      <c r="N901" t="str">
        <f t="shared" si="43"/>
        <v>Liberica</v>
      </c>
      <c r="O901" t="str">
        <f t="shared" si="44"/>
        <v>Medium</v>
      </c>
      <c r="P901" t="str">
        <f>_xlfn.XLOOKUP(OrdersTable[[#This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cm="1">
        <f t="array" ref="G902">IF(_xlfn.XLOOKUP(C902,customers!A901:$A$1001,customers!C901:$C$1001,,0)=0,"",_xlfn.XLOOKUP(C902,customers!A901:$A$1001,customers!C901:$C$1001,,0))</f>
        <v/>
      </c>
      <c r="H902" s="2" t="str" cm="1">
        <f t="array" ref="H902">_xlfn.IFNA(_xlfn.XLOOKUP(C902,customers!A901:$A$1001,customers!G901:$G$1001,,0),"United Kingdom")</f>
        <v>Ireland</v>
      </c>
      <c r="I902" t="str">
        <f>INDEX(products!$A$1:$G$49,MATCH($D902,products!$A$1:$A$49,0),MATCH(orders!I$1,products!$A$1:$G$1,0))</f>
        <v>Lib</v>
      </c>
      <c r="J902" t="str">
        <f>INDEX(products!$A$1:$G$49,MATCH($D902,products!$A$1:$A$49,0),MATCH(orders!J$1,products!$A$1:$G$1,0))</f>
        <v>L</v>
      </c>
      <c r="K902" s="5">
        <f>INDEX(products!$A$1:$G$49,MATCH($D902,products!$A$1:$A$49,0),MATCH(orders!K$1,products!$A$1:$G$1,0))</f>
        <v>1</v>
      </c>
      <c r="L902" s="6">
        <f>INDEX(products!$A$1:$G$49,MATCH($D902,products!$A$1:$A$49,0),MATCH(orders!L$1,products!$A$1:$G$1,0))</f>
        <v>15.85</v>
      </c>
      <c r="M902" s="6">
        <f t="shared" si="42"/>
        <v>47.55</v>
      </c>
      <c r="N902" t="str">
        <f t="shared" si="43"/>
        <v>Liberica</v>
      </c>
      <c r="O902" t="str">
        <f t="shared" si="44"/>
        <v>Light</v>
      </c>
      <c r="P902" t="str">
        <f>_xlfn.XLOOKUP(OrdersTable[[#This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cm="1">
        <f t="array" ref="G903">IF(_xlfn.XLOOKUP(C903,customers!A902:$A$1001,customers!C902:$C$1001,,0)=0,"",_xlfn.XLOOKUP(C903,customers!A902:$A$1001,customers!C902:$C$1001,,0))</f>
        <v>djevonp1@ibm.com</v>
      </c>
      <c r="H903" s="2" t="str" cm="1">
        <f t="array" ref="H903">_xlfn.IFNA(_xlfn.XLOOKUP(C903,customers!A902:$A$1001,customers!G902:$G$1001,,0),"United Kingdom")</f>
        <v>United States</v>
      </c>
      <c r="I903" t="str">
        <f>INDEX(products!$A$1:$G$49,MATCH($D903,products!$A$1:$A$49,0),MATCH(orders!I$1,products!$A$1:$G$1,0))</f>
        <v>Rob</v>
      </c>
      <c r="J903" t="str">
        <f>INDEX(products!$A$1:$G$49,MATCH($D903,products!$A$1:$A$49,0),MATCH(orders!J$1,products!$A$1:$G$1,0))</f>
        <v>L</v>
      </c>
      <c r="K903" s="5">
        <f>INDEX(products!$A$1:$G$49,MATCH($D903,products!$A$1:$A$49,0),MATCH(orders!K$1,products!$A$1:$G$1,0))</f>
        <v>0.2</v>
      </c>
      <c r="L903" s="6">
        <f>INDEX(products!$A$1:$G$49,MATCH($D903,products!$A$1:$A$49,0),MATCH(orders!L$1,products!$A$1:$G$1,0))</f>
        <v>3.5849999999999995</v>
      </c>
      <c r="M903" s="6">
        <f t="shared" si="42"/>
        <v>3.5849999999999995</v>
      </c>
      <c r="N903" t="str">
        <f t="shared" si="43"/>
        <v>Robusta</v>
      </c>
      <c r="O903" t="str">
        <f t="shared" si="44"/>
        <v>Light</v>
      </c>
      <c r="P903" t="str">
        <f>_xlfn.XLOOKUP(OrdersTable[[#This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cm="1">
        <f t="array" ref="G904">IF(_xlfn.XLOOKUP(C904,customers!A903:$A$1001,customers!C903:$C$1001,,0)=0,"",_xlfn.XLOOKUP(C904,customers!A903:$A$1001,customers!C903:$C$1001,,0))</f>
        <v>hrannerp2@omniture.com</v>
      </c>
      <c r="H904" s="2" t="str" cm="1">
        <f t="array" ref="H904">_xlfn.IFNA(_xlfn.XLOOKUP(C904,customers!A903:$A$1001,customers!G903:$G$1001,,0),"United Kingdom")</f>
        <v>United States</v>
      </c>
      <c r="I904" t="str">
        <f>INDEX(products!$A$1:$G$49,MATCH($D904,products!$A$1:$A$49,0),MATCH(orders!I$1,products!$A$1:$G$1,0))</f>
        <v>Exc</v>
      </c>
      <c r="J904" t="str">
        <f>INDEX(products!$A$1:$G$49,MATCH($D904,products!$A$1:$A$49,0),MATCH(orders!J$1,products!$A$1:$G$1,0))</f>
        <v>M</v>
      </c>
      <c r="K904" s="5">
        <f>INDEX(products!$A$1:$G$49,MATCH($D904,products!$A$1:$A$49,0),MATCH(orders!K$1,products!$A$1:$G$1,0))</f>
        <v>2.5</v>
      </c>
      <c r="L904" s="6">
        <f>INDEX(products!$A$1:$G$49,MATCH($D904,products!$A$1:$A$49,0),MATCH(orders!L$1,products!$A$1:$G$1,0))</f>
        <v>31.624999999999996</v>
      </c>
      <c r="M904" s="6">
        <f t="shared" si="42"/>
        <v>158.12499999999997</v>
      </c>
      <c r="N904" t="str">
        <f t="shared" si="43"/>
        <v>Excelsa</v>
      </c>
      <c r="O904" t="str">
        <f t="shared" si="44"/>
        <v>Medium</v>
      </c>
      <c r="P904" t="str">
        <f>_xlfn.XLOOKUP(OrdersTable[[#This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cm="1">
        <f t="array" ref="G905">IF(_xlfn.XLOOKUP(C905,customers!A904:$A$1001,customers!C904:$C$1001,,0)=0,"",_xlfn.XLOOKUP(C905,customers!A904:$A$1001,customers!C904:$C$1001,,0))</f>
        <v>bimriep3@addtoany.com</v>
      </c>
      <c r="H905" s="2" t="str" cm="1">
        <f t="array" ref="H905">_xlfn.IFNA(_xlfn.XLOOKUP(C905,customers!A904:$A$1001,customers!G904:$G$1001,,0),"United Kingdom")</f>
        <v>United States</v>
      </c>
      <c r="I905" t="str">
        <f>INDEX(products!$A$1:$G$49,MATCH($D905,products!$A$1:$A$49,0),MATCH(orders!I$1,products!$A$1:$G$1,0))</f>
        <v>Lib</v>
      </c>
      <c r="J905" t="str">
        <f>INDEX(products!$A$1:$G$49,MATCH($D905,products!$A$1:$A$49,0),MATCH(orders!J$1,products!$A$1:$G$1,0))</f>
        <v>M</v>
      </c>
      <c r="K905" s="5">
        <f>INDEX(products!$A$1:$G$49,MATCH($D905,products!$A$1:$A$49,0),MATCH(orders!K$1,products!$A$1:$G$1,0))</f>
        <v>0.5</v>
      </c>
      <c r="L905" s="6">
        <f>INDEX(products!$A$1:$G$49,MATCH($D905,products!$A$1:$A$49,0),MATCH(orders!L$1,products!$A$1:$G$1,0))</f>
        <v>8.73</v>
      </c>
      <c r="M905" s="6">
        <f t="shared" si="42"/>
        <v>17.46</v>
      </c>
      <c r="N905" t="str">
        <f t="shared" si="43"/>
        <v>Liberica</v>
      </c>
      <c r="O905" t="str">
        <f t="shared" si="44"/>
        <v>Medium</v>
      </c>
      <c r="P905" t="str">
        <f>_xlfn.XLOOKUP(OrdersTable[[#This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cm="1">
        <f t="array" ref="H906">_xlfn.IFNA(_xlfn.XLOOKUP(C906,customers!A905:$A$1001,customers!G905:$G$1001,,0),"United Kingdom")</f>
        <v>United States</v>
      </c>
      <c r="I906" t="str">
        <f>INDEX(products!$A$1:$G$49,MATCH($D906,products!$A$1:$A$49,0),MATCH(orders!I$1,products!$A$1:$G$1,0))</f>
        <v>Ara</v>
      </c>
      <c r="J906" t="str">
        <f>INDEX(products!$A$1:$G$49,MATCH($D906,products!$A$1:$A$49,0),MATCH(orders!J$1,products!$A$1:$G$1,0))</f>
        <v>L</v>
      </c>
      <c r="K906" s="5">
        <f>INDEX(products!$A$1:$G$49,MATCH($D906,products!$A$1:$A$49,0),MATCH(orders!K$1,products!$A$1:$G$1,0))</f>
        <v>2.5</v>
      </c>
      <c r="L906" s="6">
        <f>INDEX(products!$A$1:$G$49,MATCH($D906,products!$A$1:$A$49,0),MATCH(orders!L$1,products!$A$1:$G$1,0))</f>
        <v>29.784999999999997</v>
      </c>
      <c r="M906" s="6">
        <f t="shared" si="42"/>
        <v>148.92499999999998</v>
      </c>
      <c r="N906" t="str">
        <f t="shared" si="43"/>
        <v>Arabica</v>
      </c>
      <c r="O906" t="str">
        <f t="shared" si="44"/>
        <v>Light</v>
      </c>
      <c r="P906" t="str">
        <f>_xlfn.XLOOKUP(OrdersTable[[#This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cm="1">
        <f t="array" ref="G907">IF(_xlfn.XLOOKUP(C907,customers!A906:$A$1001,customers!C906:$C$1001,,0)=0,"",_xlfn.XLOOKUP(C907,customers!A906:$A$1001,customers!C906:$C$1001,,0))</f>
        <v/>
      </c>
      <c r="H907" s="2" t="str" cm="1">
        <f t="array" ref="H907">_xlfn.IFNA(_xlfn.XLOOKUP(C907,customers!A906:$A$1001,customers!G906:$G$1001,,0),"United Kingdom")</f>
        <v>United States</v>
      </c>
      <c r="I907" t="str">
        <f>INDEX(products!$A$1:$G$49,MATCH($D907,products!$A$1:$A$49,0),MATCH(orders!I$1,products!$A$1:$G$1,0))</f>
        <v>Ara</v>
      </c>
      <c r="J907" t="str">
        <f>INDEX(products!$A$1:$G$49,MATCH($D907,products!$A$1:$A$49,0),MATCH(orders!J$1,products!$A$1:$G$1,0))</f>
        <v>M</v>
      </c>
      <c r="K907" s="5">
        <f>INDEX(products!$A$1:$G$49,MATCH($D907,products!$A$1:$A$49,0),MATCH(orders!K$1,products!$A$1:$G$1,0))</f>
        <v>0.5</v>
      </c>
      <c r="L907" s="6">
        <f>INDEX(products!$A$1:$G$49,MATCH($D907,products!$A$1:$A$49,0),MATCH(orders!L$1,products!$A$1:$G$1,0))</f>
        <v>6.75</v>
      </c>
      <c r="M907" s="6">
        <f t="shared" si="42"/>
        <v>40.5</v>
      </c>
      <c r="N907" t="str">
        <f t="shared" si="43"/>
        <v>Arabica</v>
      </c>
      <c r="O907" t="str">
        <f t="shared" si="44"/>
        <v>Medium</v>
      </c>
      <c r="P907" t="str">
        <f>_xlfn.XLOOKUP(OrdersTable[[#This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cm="1">
        <f t="array" ref="G908">IF(_xlfn.XLOOKUP(C908,customers!A907:$A$1001,customers!C907:$C$1001,,0)=0,"",_xlfn.XLOOKUP(C908,customers!A907:$A$1001,customers!C907:$C$1001,,0))</f>
        <v>lledgleyp6@de.vu</v>
      </c>
      <c r="H908" s="2" t="str" cm="1">
        <f t="array" ref="H908">_xlfn.IFNA(_xlfn.XLOOKUP(C908,customers!A907:$A$1001,customers!G907:$G$1001,,0),"United Kingdom")</f>
        <v>United States</v>
      </c>
      <c r="I908" t="str">
        <f>INDEX(products!$A$1:$G$49,MATCH($D908,products!$A$1:$A$49,0),MATCH(orders!I$1,products!$A$1:$G$1,0))</f>
        <v>Ara</v>
      </c>
      <c r="J908" t="str">
        <f>INDEX(products!$A$1:$G$49,MATCH($D908,products!$A$1:$A$49,0),MATCH(orders!J$1,products!$A$1:$G$1,0))</f>
        <v>M</v>
      </c>
      <c r="K908" s="5">
        <f>INDEX(products!$A$1:$G$49,MATCH($D908,products!$A$1:$A$49,0),MATCH(orders!K$1,products!$A$1:$G$1,0))</f>
        <v>0.5</v>
      </c>
      <c r="L908" s="6">
        <f>INDEX(products!$A$1:$G$49,MATCH($D908,products!$A$1:$A$49,0),MATCH(orders!L$1,products!$A$1:$G$1,0))</f>
        <v>6.75</v>
      </c>
      <c r="M908" s="6">
        <f t="shared" si="42"/>
        <v>27</v>
      </c>
      <c r="N908" t="str">
        <f t="shared" si="43"/>
        <v>Arabica</v>
      </c>
      <c r="O908" t="str">
        <f t="shared" si="44"/>
        <v>Medium</v>
      </c>
      <c r="P908" t="str">
        <f>_xlfn.XLOOKUP(OrdersTable[[#This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cm="1">
        <f t="array" ref="G909">IF(_xlfn.XLOOKUP(C909,customers!A908:$A$1001,customers!C908:$C$1001,,0)=0,"",_xlfn.XLOOKUP(C909,customers!A908:$A$1001,customers!C908:$C$1001,,0))</f>
        <v>tmenaryp7@phoca.cz</v>
      </c>
      <c r="H909" s="2" t="str" cm="1">
        <f t="array" ref="H909">_xlfn.IFNA(_xlfn.XLOOKUP(C909,customers!A908:$A$1001,customers!G908:$G$1001,,0),"United Kingdom")</f>
        <v>United States</v>
      </c>
      <c r="I909" t="str">
        <f>INDEX(products!$A$1:$G$49,MATCH($D909,products!$A$1:$A$49,0),MATCH(orders!I$1,products!$A$1:$G$1,0))</f>
        <v>Lib</v>
      </c>
      <c r="J909" t="str">
        <f>INDEX(products!$A$1:$G$49,MATCH($D909,products!$A$1:$A$49,0),MATCH(orders!J$1,products!$A$1:$G$1,0))</f>
        <v>D</v>
      </c>
      <c r="K909" s="5">
        <f>INDEX(products!$A$1:$G$49,MATCH($D909,products!$A$1:$A$49,0),MATCH(orders!K$1,products!$A$1:$G$1,0))</f>
        <v>1</v>
      </c>
      <c r="L909" s="6">
        <f>INDEX(products!$A$1:$G$49,MATCH($D909,products!$A$1:$A$49,0),MATCH(orders!L$1,products!$A$1:$G$1,0))</f>
        <v>12.95</v>
      </c>
      <c r="M909" s="6">
        <f t="shared" si="42"/>
        <v>38.849999999999994</v>
      </c>
      <c r="N909" t="str">
        <f t="shared" si="43"/>
        <v>Liberica</v>
      </c>
      <c r="O909" t="str">
        <f t="shared" si="44"/>
        <v>Dark</v>
      </c>
      <c r="P909" t="str">
        <f>_xlfn.XLOOKUP(OrdersTable[[#This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cm="1">
        <f t="array" ref="H910">_xlfn.IFNA(_xlfn.XLOOKUP(C910,customers!A909:$A$1001,customers!G909:$G$1001,,0),"United Kingdom")</f>
        <v>United States</v>
      </c>
      <c r="I910" t="str">
        <f>INDEX(products!$A$1:$G$49,MATCH($D910,products!$A$1:$A$49,0),MATCH(orders!I$1,products!$A$1:$G$1,0))</f>
        <v>Rob</v>
      </c>
      <c r="J910" t="str">
        <f>INDEX(products!$A$1:$G$49,MATCH($D910,products!$A$1:$A$49,0),MATCH(orders!J$1,products!$A$1:$G$1,0))</f>
        <v>L</v>
      </c>
      <c r="K910" s="5">
        <f>INDEX(products!$A$1:$G$49,MATCH($D910,products!$A$1:$A$49,0),MATCH(orders!K$1,products!$A$1:$G$1,0))</f>
        <v>1</v>
      </c>
      <c r="L910" s="6">
        <f>INDEX(products!$A$1:$G$49,MATCH($D910,products!$A$1:$A$49,0),MATCH(orders!L$1,products!$A$1:$G$1,0))</f>
        <v>11.95</v>
      </c>
      <c r="M910" s="6">
        <f t="shared" si="42"/>
        <v>59.75</v>
      </c>
      <c r="N910" t="str">
        <f t="shared" si="43"/>
        <v>Robusta</v>
      </c>
      <c r="O910" t="str">
        <f t="shared" si="44"/>
        <v>Light</v>
      </c>
      <c r="P910" t="str">
        <f>_xlfn.XLOOKUP(OrdersTable[[#This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cm="1">
        <f t="array" ref="G911">IF(_xlfn.XLOOKUP(C911,customers!A910:$A$1001,customers!C910:$C$1001,,0)=0,"",_xlfn.XLOOKUP(C911,customers!A910:$A$1001,customers!C910:$C$1001,,0))</f>
        <v/>
      </c>
      <c r="H911" s="2" t="str" cm="1">
        <f t="array" ref="H911">_xlfn.IFNA(_xlfn.XLOOKUP(C911,customers!A910:$A$1001,customers!G910:$G$1001,,0),"United Kingdom")</f>
        <v>United States</v>
      </c>
      <c r="I911" t="str">
        <f>INDEX(products!$A$1:$G$49,MATCH($D911,products!$A$1:$A$49,0),MATCH(orders!I$1,products!$A$1:$G$1,0))</f>
        <v>Rob</v>
      </c>
      <c r="J911" t="str">
        <f>INDEX(products!$A$1:$G$49,MATCH($D911,products!$A$1:$A$49,0),MATCH(orders!J$1,products!$A$1:$G$1,0))</f>
        <v>L</v>
      </c>
      <c r="K911" s="5">
        <f>INDEX(products!$A$1:$G$49,MATCH($D911,products!$A$1:$A$49,0),MATCH(orders!K$1,products!$A$1:$G$1,0))</f>
        <v>0.2</v>
      </c>
      <c r="L911" s="6">
        <f>INDEX(products!$A$1:$G$49,MATCH($D911,products!$A$1:$A$49,0),MATCH(orders!L$1,products!$A$1:$G$1,0))</f>
        <v>3.5849999999999995</v>
      </c>
      <c r="M911" s="6">
        <f t="shared" si="42"/>
        <v>10.754999999999999</v>
      </c>
      <c r="N911" t="str">
        <f t="shared" si="43"/>
        <v>Robusta</v>
      </c>
      <c r="O911" t="str">
        <f t="shared" si="44"/>
        <v>Light</v>
      </c>
      <c r="P911" t="str">
        <f>_xlfn.XLOOKUP(OrdersTable[[#This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cm="1">
        <f t="array" ref="H912">_xlfn.IFNA(_xlfn.XLOOKUP(C912,customers!A911:$A$1001,customers!G911:$G$1001,,0),"United Kingdom")</f>
        <v>United States</v>
      </c>
      <c r="I912" t="str">
        <f>INDEX(products!$A$1:$G$49,MATCH($D912,products!$A$1:$A$49,0),MATCH(orders!I$1,products!$A$1:$G$1,0))</f>
        <v>Ara</v>
      </c>
      <c r="J912" t="str">
        <f>INDEX(products!$A$1:$G$49,MATCH($D912,products!$A$1:$A$49,0),MATCH(orders!J$1,products!$A$1:$G$1,0))</f>
        <v>D</v>
      </c>
      <c r="K912" s="5">
        <f>INDEX(products!$A$1:$G$49,MATCH($D912,products!$A$1:$A$49,0),MATCH(orders!K$1,products!$A$1:$G$1,0))</f>
        <v>2.5</v>
      </c>
      <c r="L912" s="6">
        <f>INDEX(products!$A$1:$G$49,MATCH($D912,products!$A$1:$A$49,0),MATCH(orders!L$1,products!$A$1:$G$1,0))</f>
        <v>22.884999999999998</v>
      </c>
      <c r="M912" s="6">
        <f t="shared" si="42"/>
        <v>91.539999999999992</v>
      </c>
      <c r="N912" t="str">
        <f t="shared" si="43"/>
        <v>Arabica</v>
      </c>
      <c r="O912" t="str">
        <f t="shared" si="44"/>
        <v>Dark</v>
      </c>
      <c r="P912" t="str">
        <f>_xlfn.XLOOKUP(OrdersTable[[#This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cm="1">
        <f t="array" ref="G913">IF(_xlfn.XLOOKUP(C913,customers!A912:$A$1001,customers!C912:$C$1001,,0)=0,"",_xlfn.XLOOKUP(C913,customers!A912:$A$1001,customers!C912:$C$1001,,0))</f>
        <v>mbogeypb@thetimes.co.uk</v>
      </c>
      <c r="H913" s="2" t="str" cm="1">
        <f t="array" ref="H913">_xlfn.IFNA(_xlfn.XLOOKUP(C913,customers!A912:$A$1001,customers!G912:$G$1001,,0),"United Kingdom")</f>
        <v>United States</v>
      </c>
      <c r="I913" t="str">
        <f>INDEX(products!$A$1:$G$49,MATCH($D913,products!$A$1:$A$49,0),MATCH(orders!I$1,products!$A$1:$G$1,0))</f>
        <v>Ara</v>
      </c>
      <c r="J913" t="str">
        <f>INDEX(products!$A$1:$G$49,MATCH($D913,products!$A$1:$A$49,0),MATCH(orders!J$1,products!$A$1:$G$1,0))</f>
        <v>M</v>
      </c>
      <c r="K913" s="5">
        <f>INDEX(products!$A$1:$G$49,MATCH($D913,products!$A$1:$A$49,0),MATCH(orders!K$1,products!$A$1:$G$1,0))</f>
        <v>1</v>
      </c>
      <c r="L913" s="6">
        <f>INDEX(products!$A$1:$G$49,MATCH($D913,products!$A$1:$A$49,0),MATCH(orders!L$1,products!$A$1:$G$1,0))</f>
        <v>11.25</v>
      </c>
      <c r="M913" s="6">
        <f t="shared" si="42"/>
        <v>45</v>
      </c>
      <c r="N913" t="str">
        <f t="shared" si="43"/>
        <v>Arabica</v>
      </c>
      <c r="O913" t="str">
        <f t="shared" si="44"/>
        <v>Medium</v>
      </c>
      <c r="P913" t="str">
        <f>_xlfn.XLOOKUP(OrdersTable[[#This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cm="1">
        <f t="array" ref="G914">IF(_xlfn.XLOOKUP(C914,customers!A913:$A$1001,customers!C913:$C$1001,,0)=0,"",_xlfn.XLOOKUP(C914,customers!A913:$A$1001,customers!C913:$C$1001,,0))</f>
        <v/>
      </c>
      <c r="H914" s="2" t="str" cm="1">
        <f t="array" ref="H914">_xlfn.IFNA(_xlfn.XLOOKUP(C914,customers!A913:$A$1001,customers!G913:$G$1001,,0),"United Kingdom")</f>
        <v>United States</v>
      </c>
      <c r="I914" t="str">
        <f>INDEX(products!$A$1:$G$49,MATCH($D914,products!$A$1:$A$49,0),MATCH(orders!I$1,products!$A$1:$G$1,0))</f>
        <v>Rob</v>
      </c>
      <c r="J914" t="str">
        <f>INDEX(products!$A$1:$G$49,MATCH($D914,products!$A$1:$A$49,0),MATCH(orders!J$1,products!$A$1:$G$1,0))</f>
        <v>M</v>
      </c>
      <c r="K914" s="5">
        <f>INDEX(products!$A$1:$G$49,MATCH($D914,products!$A$1:$A$49,0),MATCH(orders!K$1,products!$A$1:$G$1,0))</f>
        <v>2.5</v>
      </c>
      <c r="L914" s="6">
        <f>INDEX(products!$A$1:$G$49,MATCH($D914,products!$A$1:$A$49,0),MATCH(orders!L$1,products!$A$1:$G$1,0))</f>
        <v>22.884999999999998</v>
      </c>
      <c r="M914" s="6">
        <f t="shared" si="42"/>
        <v>137.31</v>
      </c>
      <c r="N914" t="str">
        <f t="shared" si="43"/>
        <v>Robusta</v>
      </c>
      <c r="O914" t="str">
        <f t="shared" si="44"/>
        <v>Medium</v>
      </c>
      <c r="P914" t="str">
        <f>_xlfn.XLOOKUP(OrdersTable[[#This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cm="1">
        <f t="array" ref="H915">_xlfn.IFNA(_xlfn.XLOOKUP(C915,customers!A914:$A$1001,customers!G914:$G$1001,,0),"United Kingdom")</f>
        <v>United States</v>
      </c>
      <c r="I915" t="str">
        <f>INDEX(products!$A$1:$G$49,MATCH($D915,products!$A$1:$A$49,0),MATCH(orders!I$1,products!$A$1:$G$1,0))</f>
        <v>Ara</v>
      </c>
      <c r="J915" t="str">
        <f>INDEX(products!$A$1:$G$49,MATCH($D915,products!$A$1:$A$49,0),MATCH(orders!J$1,products!$A$1:$G$1,0))</f>
        <v>M</v>
      </c>
      <c r="K915" s="5">
        <f>INDEX(products!$A$1:$G$49,MATCH($D915,products!$A$1:$A$49,0),MATCH(orders!K$1,products!$A$1:$G$1,0))</f>
        <v>0.5</v>
      </c>
      <c r="L915" s="6">
        <f>INDEX(products!$A$1:$G$49,MATCH($D915,products!$A$1:$A$49,0),MATCH(orders!L$1,products!$A$1:$G$1,0))</f>
        <v>6.75</v>
      </c>
      <c r="M915" s="6">
        <f t="shared" si="42"/>
        <v>6.75</v>
      </c>
      <c r="N915" t="str">
        <f t="shared" si="43"/>
        <v>Arabica</v>
      </c>
      <c r="O915" t="str">
        <f t="shared" si="44"/>
        <v>Medium</v>
      </c>
      <c r="P915" t="str">
        <f>_xlfn.XLOOKUP(OrdersTable[[#This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cm="1">
        <f t="array" ref="H916">_xlfn.IFNA(_xlfn.XLOOKUP(C916,customers!A915:$A$1001,customers!G915:$G$1001,,0),"United Kingdom")</f>
        <v>United States</v>
      </c>
      <c r="I916" t="str">
        <f>INDEX(products!$A$1:$G$49,MATCH($D916,products!$A$1:$A$49,0),MATCH(orders!I$1,products!$A$1:$G$1,0))</f>
        <v>Ara</v>
      </c>
      <c r="J916" t="str">
        <f>INDEX(products!$A$1:$G$49,MATCH($D916,products!$A$1:$A$49,0),MATCH(orders!J$1,products!$A$1:$G$1,0))</f>
        <v>M</v>
      </c>
      <c r="K916" s="5">
        <f>INDEX(products!$A$1:$G$49,MATCH($D916,products!$A$1:$A$49,0),MATCH(orders!K$1,products!$A$1:$G$1,0))</f>
        <v>1</v>
      </c>
      <c r="L916" s="6">
        <f>INDEX(products!$A$1:$G$49,MATCH($D916,products!$A$1:$A$49,0),MATCH(orders!L$1,products!$A$1:$G$1,0))</f>
        <v>11.25</v>
      </c>
      <c r="M916" s="6">
        <f t="shared" si="42"/>
        <v>45</v>
      </c>
      <c r="N916" t="str">
        <f t="shared" si="43"/>
        <v>Arabica</v>
      </c>
      <c r="O916" t="str">
        <f t="shared" si="44"/>
        <v>Medium</v>
      </c>
      <c r="P916" t="str">
        <f>_xlfn.XLOOKUP(OrdersTable[[#This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cm="1">
        <f t="array" ref="G917">IF(_xlfn.XLOOKUP(C917,customers!A916:$A$1001,customers!C916:$C$1001,,0)=0,"",_xlfn.XLOOKUP(C917,customers!A916:$A$1001,customers!C916:$C$1001,,0))</f>
        <v>ihesselpf@ox.ac.uk</v>
      </c>
      <c r="H917" s="2" t="str" cm="1">
        <f t="array" ref="H917">_xlfn.IFNA(_xlfn.XLOOKUP(C917,customers!A916:$A$1001,customers!G916:$G$1001,,0),"United Kingdom")</f>
        <v>United States</v>
      </c>
      <c r="I917" t="str">
        <f>INDEX(products!$A$1:$G$49,MATCH($D917,products!$A$1:$A$49,0),MATCH(orders!I$1,products!$A$1:$G$1,0))</f>
        <v>Exc</v>
      </c>
      <c r="J917" t="str">
        <f>INDEX(products!$A$1:$G$49,MATCH($D917,products!$A$1:$A$49,0),MATCH(orders!J$1,products!$A$1:$G$1,0))</f>
        <v>D</v>
      </c>
      <c r="K917" s="5">
        <f>INDEX(products!$A$1:$G$49,MATCH($D917,products!$A$1:$A$49,0),MATCH(orders!K$1,products!$A$1:$G$1,0))</f>
        <v>2.5</v>
      </c>
      <c r="L917" s="6">
        <f>INDEX(products!$A$1:$G$49,MATCH($D917,products!$A$1:$A$49,0),MATCH(orders!L$1,products!$A$1:$G$1,0))</f>
        <v>27.945</v>
      </c>
      <c r="M917" s="6">
        <f t="shared" si="42"/>
        <v>83.835000000000008</v>
      </c>
      <c r="N917" t="str">
        <f t="shared" si="43"/>
        <v>Excelsa</v>
      </c>
      <c r="O917" t="str">
        <f t="shared" si="44"/>
        <v>Dark</v>
      </c>
      <c r="P917" t="str">
        <f>_xlfn.XLOOKUP(OrdersTable[[#This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cm="1">
        <f t="array" ref="G918">IF(_xlfn.XLOOKUP(C918,customers!A917:$A$1001,customers!C917:$C$1001,,0)=0,"",_xlfn.XLOOKUP(C918,customers!A917:$A$1001,customers!C917:$C$1001,,0))</f>
        <v/>
      </c>
      <c r="H918" s="2" t="str" cm="1">
        <f t="array" ref="H918">_xlfn.IFNA(_xlfn.XLOOKUP(C918,customers!A917:$A$1001,customers!G917:$G$1001,,0),"United Kingdom")</f>
        <v>Ireland</v>
      </c>
      <c r="I918" t="str">
        <f>INDEX(products!$A$1:$G$49,MATCH($D918,products!$A$1:$A$49,0),MATCH(orders!I$1,products!$A$1:$G$1,0))</f>
        <v>Exc</v>
      </c>
      <c r="J918" t="str">
        <f>INDEX(products!$A$1:$G$49,MATCH($D918,products!$A$1:$A$49,0),MATCH(orders!J$1,products!$A$1:$G$1,0))</f>
        <v>D</v>
      </c>
      <c r="K918" s="5">
        <f>INDEX(products!$A$1:$G$49,MATCH($D918,products!$A$1:$A$49,0),MATCH(orders!K$1,products!$A$1:$G$1,0))</f>
        <v>0.2</v>
      </c>
      <c r="L918" s="6">
        <f>INDEX(products!$A$1:$G$49,MATCH($D918,products!$A$1:$A$49,0),MATCH(orders!L$1,products!$A$1:$G$1,0))</f>
        <v>3.645</v>
      </c>
      <c r="M918" s="6">
        <f t="shared" si="42"/>
        <v>3.645</v>
      </c>
      <c r="N918" t="str">
        <f t="shared" si="43"/>
        <v>Excelsa</v>
      </c>
      <c r="O918" t="str">
        <f t="shared" si="44"/>
        <v>Dark</v>
      </c>
      <c r="P918" t="str">
        <f>_xlfn.XLOOKUP(OrdersTable[[#This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cm="1">
        <f t="array" ref="H919">_xlfn.IFNA(_xlfn.XLOOKUP(C919,customers!A918:$A$1001,customers!G918:$G$1001,,0),"United Kingdom")</f>
        <v>United Kingdom</v>
      </c>
      <c r="I919" t="str">
        <f>INDEX(products!$A$1:$G$49,MATCH($D919,products!$A$1:$A$49,0),MATCH(orders!I$1,products!$A$1:$G$1,0))</f>
        <v>Ara</v>
      </c>
      <c r="J919" t="str">
        <f>INDEX(products!$A$1:$G$49,MATCH($D919,products!$A$1:$A$49,0),MATCH(orders!J$1,products!$A$1:$G$1,0))</f>
        <v>M</v>
      </c>
      <c r="K919" s="5">
        <f>INDEX(products!$A$1:$G$49,MATCH($D919,products!$A$1:$A$49,0),MATCH(orders!K$1,products!$A$1:$G$1,0))</f>
        <v>0.5</v>
      </c>
      <c r="L919" s="6">
        <f>INDEX(products!$A$1:$G$49,MATCH($D919,products!$A$1:$A$49,0),MATCH(orders!L$1,products!$A$1:$G$1,0))</f>
        <v>6.75</v>
      </c>
      <c r="M919" s="6">
        <f t="shared" si="42"/>
        <v>6.75</v>
      </c>
      <c r="N919" t="str">
        <f t="shared" si="43"/>
        <v>Arabica</v>
      </c>
      <c r="O919" t="str">
        <f t="shared" si="44"/>
        <v>Medium</v>
      </c>
      <c r="P919" t="str">
        <f>_xlfn.XLOOKUP(OrdersTable[[#This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cm="1">
        <f t="array" ref="H920">_xlfn.IFNA(_xlfn.XLOOKUP(C920,customers!A919:$A$1001,customers!G919:$G$1001,,0),"United Kingdom")</f>
        <v>United Kingdom</v>
      </c>
      <c r="I920" t="str">
        <f>INDEX(products!$A$1:$G$49,MATCH($D920,products!$A$1:$A$49,0),MATCH(orders!I$1,products!$A$1:$G$1,0))</f>
        <v>Exc</v>
      </c>
      <c r="J920" t="str">
        <f>INDEX(products!$A$1:$G$49,MATCH($D920,products!$A$1:$A$49,0),MATCH(orders!J$1,products!$A$1:$G$1,0))</f>
        <v>D</v>
      </c>
      <c r="K920" s="5">
        <f>INDEX(products!$A$1:$G$49,MATCH($D920,products!$A$1:$A$49,0),MATCH(orders!K$1,products!$A$1:$G$1,0))</f>
        <v>0.5</v>
      </c>
      <c r="L920" s="6">
        <f>INDEX(products!$A$1:$G$49,MATCH($D920,products!$A$1:$A$49,0),MATCH(orders!L$1,products!$A$1:$G$1,0))</f>
        <v>7.29</v>
      </c>
      <c r="M920" s="6">
        <f t="shared" si="42"/>
        <v>21.87</v>
      </c>
      <c r="N920" t="str">
        <f t="shared" si="43"/>
        <v>Excelsa</v>
      </c>
      <c r="O920" t="str">
        <f t="shared" si="44"/>
        <v>Dark</v>
      </c>
      <c r="P920" t="str">
        <f>_xlfn.XLOOKUP(OrdersTable[[#This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cm="1">
        <f t="array" ref="H921">_xlfn.IFNA(_xlfn.XLOOKUP(C921,customers!A920:$A$1001,customers!G920:$G$1001,,0),"United Kingdom")</f>
        <v>United States</v>
      </c>
      <c r="I921" t="str">
        <f>INDEX(products!$A$1:$G$49,MATCH($D921,products!$A$1:$A$49,0),MATCH(orders!I$1,products!$A$1:$G$1,0))</f>
        <v>Rob</v>
      </c>
      <c r="J921" t="str">
        <f>INDEX(products!$A$1:$G$49,MATCH($D921,products!$A$1:$A$49,0),MATCH(orders!J$1,products!$A$1:$G$1,0))</f>
        <v>D</v>
      </c>
      <c r="K921" s="5">
        <f>INDEX(products!$A$1:$G$49,MATCH($D921,products!$A$1:$A$49,0),MATCH(orders!K$1,products!$A$1:$G$1,0))</f>
        <v>0.2</v>
      </c>
      <c r="L921" s="6">
        <f>INDEX(products!$A$1:$G$49,MATCH($D921,products!$A$1:$A$49,0),MATCH(orders!L$1,products!$A$1:$G$1,0))</f>
        <v>2.6849999999999996</v>
      </c>
      <c r="M921" s="6">
        <f t="shared" si="42"/>
        <v>13.424999999999997</v>
      </c>
      <c r="N921" t="str">
        <f t="shared" si="43"/>
        <v>Robusta</v>
      </c>
      <c r="O921" t="str">
        <f t="shared" si="44"/>
        <v>Dark</v>
      </c>
      <c r="P921" t="str">
        <f>_xlfn.XLOOKUP(OrdersTable[[#This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cm="1">
        <f t="array" ref="H922">_xlfn.IFNA(_xlfn.XLOOKUP(C922,customers!A921:$A$1001,customers!G921:$G$1001,,0),"United Kingdom")</f>
        <v>United States</v>
      </c>
      <c r="I922" t="str">
        <f>INDEX(products!$A$1:$G$49,MATCH($D922,products!$A$1:$A$49,0),MATCH(orders!I$1,products!$A$1:$G$1,0))</f>
        <v>Rob</v>
      </c>
      <c r="J922" t="str">
        <f>INDEX(products!$A$1:$G$49,MATCH($D922,products!$A$1:$A$49,0),MATCH(orders!J$1,products!$A$1:$G$1,0))</f>
        <v>D</v>
      </c>
      <c r="K922" s="5">
        <f>INDEX(products!$A$1:$G$49,MATCH($D922,products!$A$1:$A$49,0),MATCH(orders!K$1,products!$A$1:$G$1,0))</f>
        <v>2.5</v>
      </c>
      <c r="L922" s="6">
        <f>INDEX(products!$A$1:$G$49,MATCH($D922,products!$A$1:$A$49,0),MATCH(orders!L$1,products!$A$1:$G$1,0))</f>
        <v>20.584999999999997</v>
      </c>
      <c r="M922" s="6">
        <f t="shared" si="42"/>
        <v>123.50999999999999</v>
      </c>
      <c r="N922" t="str">
        <f t="shared" si="43"/>
        <v>Robusta</v>
      </c>
      <c r="O922" t="str">
        <f t="shared" si="44"/>
        <v>Dark</v>
      </c>
      <c r="P922" t="str">
        <f>_xlfn.XLOOKUP(OrdersTable[[#This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cm="1">
        <f t="array" ref="G923">IF(_xlfn.XLOOKUP(C923,customers!A922:$A$1001,customers!C922:$C$1001,,0)=0,"",_xlfn.XLOOKUP(C923,customers!A922:$A$1001,customers!C922:$C$1001,,0))</f>
        <v>mattwoolpl@nba.com</v>
      </c>
      <c r="H923" s="2" t="str" cm="1">
        <f t="array" ref="H923">_xlfn.IFNA(_xlfn.XLOOKUP(C923,customers!A922:$A$1001,customers!G922:$G$1001,,0),"United Kingdom")</f>
        <v>United States</v>
      </c>
      <c r="I923" t="str">
        <f>INDEX(products!$A$1:$G$49,MATCH($D923,products!$A$1:$A$49,0),MATCH(orders!I$1,products!$A$1:$G$1,0))</f>
        <v>Lib</v>
      </c>
      <c r="J923" t="str">
        <f>INDEX(products!$A$1:$G$49,MATCH($D923,products!$A$1:$A$49,0),MATCH(orders!J$1,products!$A$1:$G$1,0))</f>
        <v>D</v>
      </c>
      <c r="K923" s="5">
        <f>INDEX(products!$A$1:$G$49,MATCH($D923,products!$A$1:$A$49,0),MATCH(orders!K$1,products!$A$1:$G$1,0))</f>
        <v>0.2</v>
      </c>
      <c r="L923" s="6">
        <f>INDEX(products!$A$1:$G$49,MATCH($D923,products!$A$1:$A$49,0),MATCH(orders!L$1,products!$A$1:$G$1,0))</f>
        <v>3.8849999999999998</v>
      </c>
      <c r="M923" s="6">
        <f t="shared" si="42"/>
        <v>7.77</v>
      </c>
      <c r="N923" t="str">
        <f t="shared" si="43"/>
        <v>Liberica</v>
      </c>
      <c r="O923" t="str">
        <f t="shared" si="44"/>
        <v>Dark</v>
      </c>
      <c r="P923" t="str">
        <f>_xlfn.XLOOKUP(OrdersTable[[#This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cm="1">
        <f t="array" ref="G924">IF(_xlfn.XLOOKUP(C924,customers!A923:$A$1001,customers!C923:$C$1001,,0)=0,"",_xlfn.XLOOKUP(C924,customers!A923:$A$1001,customers!C923:$C$1001,,0))</f>
        <v/>
      </c>
      <c r="H924" s="2" t="str" cm="1">
        <f t="array" ref="H924">_xlfn.IFNA(_xlfn.XLOOKUP(C924,customers!A923:$A$1001,customers!G923:$G$1001,,0),"United Kingdom")</f>
        <v>United States</v>
      </c>
      <c r="I924" t="str">
        <f>INDEX(products!$A$1:$G$49,MATCH($D924,products!$A$1:$A$49,0),MATCH(orders!I$1,products!$A$1:$G$1,0))</f>
        <v>Ara</v>
      </c>
      <c r="J924" t="str">
        <f>INDEX(products!$A$1:$G$49,MATCH($D924,products!$A$1:$A$49,0),MATCH(orders!J$1,products!$A$1:$G$1,0))</f>
        <v>M</v>
      </c>
      <c r="K924" s="5">
        <f>INDEX(products!$A$1:$G$49,MATCH($D924,products!$A$1:$A$49,0),MATCH(orders!K$1,products!$A$1:$G$1,0))</f>
        <v>1</v>
      </c>
      <c r="L924" s="6">
        <f>INDEX(products!$A$1:$G$49,MATCH($D924,products!$A$1:$A$49,0),MATCH(orders!L$1,products!$A$1:$G$1,0))</f>
        <v>11.25</v>
      </c>
      <c r="M924" s="6">
        <f t="shared" si="42"/>
        <v>67.5</v>
      </c>
      <c r="N924" t="str">
        <f t="shared" si="43"/>
        <v>Arabica</v>
      </c>
      <c r="O924" t="str">
        <f t="shared" si="44"/>
        <v>Medium</v>
      </c>
      <c r="P924" t="str">
        <f>_xlfn.XLOOKUP(OrdersTable[[#This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cm="1">
        <f t="array" ref="H925">_xlfn.IFNA(_xlfn.XLOOKUP(C925,customers!A924:$A$1001,customers!G924:$G$1001,,0),"United Kingdom")</f>
        <v>United States</v>
      </c>
      <c r="I925" t="str">
        <f>INDEX(products!$A$1:$G$49,MATCH($D925,products!$A$1:$A$49,0),MATCH(orders!I$1,products!$A$1:$G$1,0))</f>
        <v>Exc</v>
      </c>
      <c r="J925" t="str">
        <f>INDEX(products!$A$1:$G$49,MATCH($D925,products!$A$1:$A$49,0),MATCH(orders!J$1,products!$A$1:$G$1,0))</f>
        <v>D</v>
      </c>
      <c r="K925" s="5">
        <f>INDEX(products!$A$1:$G$49,MATCH($D925,products!$A$1:$A$49,0),MATCH(orders!K$1,products!$A$1:$G$1,0))</f>
        <v>2.5</v>
      </c>
      <c r="L925" s="6">
        <f>INDEX(products!$A$1:$G$49,MATCH($D925,products!$A$1:$A$49,0),MATCH(orders!L$1,products!$A$1:$G$1,0))</f>
        <v>27.945</v>
      </c>
      <c r="M925" s="6">
        <f t="shared" si="42"/>
        <v>27.945</v>
      </c>
      <c r="N925" t="str">
        <f t="shared" si="43"/>
        <v>Excelsa</v>
      </c>
      <c r="O925" t="str">
        <f t="shared" si="44"/>
        <v>Dark</v>
      </c>
      <c r="P925" t="str">
        <f>_xlfn.XLOOKUP(OrdersTable[[#This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cm="1">
        <f t="array" ref="H926">_xlfn.IFNA(_xlfn.XLOOKUP(C926,customers!A925:$A$1001,customers!G925:$G$1001,,0),"United Kingdom")</f>
        <v>United States</v>
      </c>
      <c r="I926" t="str">
        <f>INDEX(products!$A$1:$G$49,MATCH($D926,products!$A$1:$A$49,0),MATCH(orders!I$1,products!$A$1:$G$1,0))</f>
        <v>Ara</v>
      </c>
      <c r="J926" t="str">
        <f>INDEX(products!$A$1:$G$49,MATCH($D926,products!$A$1:$A$49,0),MATCH(orders!J$1,products!$A$1:$G$1,0))</f>
        <v>L</v>
      </c>
      <c r="K926" s="5">
        <f>INDEX(products!$A$1:$G$49,MATCH($D926,products!$A$1:$A$49,0),MATCH(orders!K$1,products!$A$1:$G$1,0))</f>
        <v>2.5</v>
      </c>
      <c r="L926" s="6">
        <f>INDEX(products!$A$1:$G$49,MATCH($D926,products!$A$1:$A$49,0),MATCH(orders!L$1,products!$A$1:$G$1,0))</f>
        <v>29.784999999999997</v>
      </c>
      <c r="M926" s="6">
        <f t="shared" si="42"/>
        <v>89.35499999999999</v>
      </c>
      <c r="N926" t="str">
        <f t="shared" si="43"/>
        <v>Arabica</v>
      </c>
      <c r="O926" t="str">
        <f t="shared" si="44"/>
        <v>Light</v>
      </c>
      <c r="P926" t="str">
        <f>_xlfn.XLOOKUP(OrdersTable[[#This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e" cm="1">
        <f t="array" ref="G927">IF(_xlfn.XLOOKUP(C927,customers!A926:$A$1001,customers!C926:$C$1001,,0)=0,"",_xlfn.XLOOKUP(C927,customers!A926:$A$1001,customers!C926:$C$1001,,0))</f>
        <v>#N/A</v>
      </c>
      <c r="H927" s="2" t="str" cm="1">
        <f t="array" ref="H927">_xlfn.IFNA(_xlfn.XLOOKUP(C927,customers!A926:$A$1001,customers!G926:$G$1001,,0),"United Kingdom")</f>
        <v>United Kingdom</v>
      </c>
      <c r="I927" t="str">
        <f>INDEX(products!$A$1:$G$49,MATCH($D927,products!$A$1:$A$49,0),MATCH(orders!I$1,products!$A$1:$G$1,0))</f>
        <v>Ara</v>
      </c>
      <c r="J927" t="str">
        <f>INDEX(products!$A$1:$G$49,MATCH($D927,products!$A$1:$A$49,0),MATCH(orders!J$1,products!$A$1:$G$1,0))</f>
        <v>M</v>
      </c>
      <c r="K927" s="5">
        <f>INDEX(products!$A$1:$G$49,MATCH($D927,products!$A$1:$A$49,0),MATCH(orders!K$1,products!$A$1:$G$1,0))</f>
        <v>0.5</v>
      </c>
      <c r="L927" s="6">
        <f>INDEX(products!$A$1:$G$49,MATCH($D927,products!$A$1:$A$49,0),MATCH(orders!L$1,products!$A$1:$G$1,0))</f>
        <v>6.75</v>
      </c>
      <c r="M927" s="6">
        <f t="shared" si="42"/>
        <v>20.25</v>
      </c>
      <c r="N927" t="str">
        <f t="shared" si="43"/>
        <v>Arabica</v>
      </c>
      <c r="O927" t="str">
        <f t="shared" si="44"/>
        <v>Medium</v>
      </c>
      <c r="P927" t="str">
        <f>_xlfn.XLOOKUP(OrdersTable[[#This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cm="1">
        <f t="array" ref="G928">IF(_xlfn.XLOOKUP(C928,customers!A927:$A$1001,customers!C927:$C$1001,,0)=0,"",_xlfn.XLOOKUP(C928,customers!A927:$A$1001,customers!C927:$C$1001,,0))</f>
        <v>ewilsonepq@eepurl.com</v>
      </c>
      <c r="H928" s="2" t="str" cm="1">
        <f t="array" ref="H928">_xlfn.IFNA(_xlfn.XLOOKUP(C928,customers!A927:$A$1001,customers!G927:$G$1001,,0),"United Kingdom")</f>
        <v>United States</v>
      </c>
      <c r="I928" t="str">
        <f>INDEX(products!$A$1:$G$49,MATCH($D928,products!$A$1:$A$49,0),MATCH(orders!I$1,products!$A$1:$G$1,0))</f>
        <v>Ara</v>
      </c>
      <c r="J928" t="str">
        <f>INDEX(products!$A$1:$G$49,MATCH($D928,products!$A$1:$A$49,0),MATCH(orders!J$1,products!$A$1:$G$1,0))</f>
        <v>M</v>
      </c>
      <c r="K928" s="5">
        <f>INDEX(products!$A$1:$G$49,MATCH($D928,products!$A$1:$A$49,0),MATCH(orders!K$1,products!$A$1:$G$1,0))</f>
        <v>0.5</v>
      </c>
      <c r="L928" s="6">
        <f>INDEX(products!$A$1:$G$49,MATCH($D928,products!$A$1:$A$49,0),MATCH(orders!L$1,products!$A$1:$G$1,0))</f>
        <v>6.75</v>
      </c>
      <c r="M928" s="6">
        <f t="shared" si="42"/>
        <v>33.75</v>
      </c>
      <c r="N928" t="str">
        <f t="shared" si="43"/>
        <v>Arabica</v>
      </c>
      <c r="O928" t="str">
        <f t="shared" si="44"/>
        <v>Medium</v>
      </c>
      <c r="P928" t="str">
        <f>_xlfn.XLOOKUP(OrdersTable[[#This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cm="1">
        <f t="array" ref="G929">IF(_xlfn.XLOOKUP(C929,customers!A928:$A$1001,customers!C928:$C$1001,,0)=0,"",_xlfn.XLOOKUP(C929,customers!A928:$A$1001,customers!C928:$C$1001,,0))</f>
        <v>dduffiepr@time.com</v>
      </c>
      <c r="H929" s="2" t="str" cm="1">
        <f t="array" ref="H929">_xlfn.IFNA(_xlfn.XLOOKUP(C929,customers!A928:$A$1001,customers!G928:$G$1001,,0),"United Kingdom")</f>
        <v>United States</v>
      </c>
      <c r="I929" t="str">
        <f>INDEX(products!$A$1:$G$49,MATCH($D929,products!$A$1:$A$49,0),MATCH(orders!I$1,products!$A$1:$G$1,0))</f>
        <v>Exc</v>
      </c>
      <c r="J929" t="str">
        <f>INDEX(products!$A$1:$G$49,MATCH($D929,products!$A$1:$A$49,0),MATCH(orders!J$1,products!$A$1:$G$1,0))</f>
        <v>D</v>
      </c>
      <c r="K929" s="5">
        <f>INDEX(products!$A$1:$G$49,MATCH($D929,products!$A$1:$A$49,0),MATCH(orders!K$1,products!$A$1:$G$1,0))</f>
        <v>2.5</v>
      </c>
      <c r="L929" s="6">
        <f>INDEX(products!$A$1:$G$49,MATCH($D929,products!$A$1:$A$49,0),MATCH(orders!L$1,products!$A$1:$G$1,0))</f>
        <v>27.945</v>
      </c>
      <c r="M929" s="6">
        <f t="shared" si="42"/>
        <v>111.78</v>
      </c>
      <c r="N929" t="str">
        <f t="shared" si="43"/>
        <v>Excelsa</v>
      </c>
      <c r="O929" t="str">
        <f t="shared" si="44"/>
        <v>Dark</v>
      </c>
      <c r="P929" t="str">
        <f>_xlfn.XLOOKUP(OrdersTable[[#This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cm="1">
        <f t="array" ref="H930">_xlfn.IFNA(_xlfn.XLOOKUP(C930,customers!A929:$A$1001,customers!G929:$G$1001,,0),"United Kingdom")</f>
        <v>United States</v>
      </c>
      <c r="I930" t="str">
        <f>INDEX(products!$A$1:$G$49,MATCH($D930,products!$A$1:$A$49,0),MATCH(orders!I$1,products!$A$1:$G$1,0))</f>
        <v>Exc</v>
      </c>
      <c r="J930" t="str">
        <f>INDEX(products!$A$1:$G$49,MATCH($D930,products!$A$1:$A$49,0),MATCH(orders!J$1,products!$A$1:$G$1,0))</f>
        <v>M</v>
      </c>
      <c r="K930" s="5">
        <f>INDEX(products!$A$1:$G$49,MATCH($D930,products!$A$1:$A$49,0),MATCH(orders!K$1,products!$A$1:$G$1,0))</f>
        <v>2.5</v>
      </c>
      <c r="L930" s="6">
        <f>INDEX(products!$A$1:$G$49,MATCH($D930,products!$A$1:$A$49,0),MATCH(orders!L$1,products!$A$1:$G$1,0))</f>
        <v>31.624999999999996</v>
      </c>
      <c r="M930" s="6">
        <f t="shared" si="42"/>
        <v>63.249999999999993</v>
      </c>
      <c r="N930" t="str">
        <f t="shared" si="43"/>
        <v>Excelsa</v>
      </c>
      <c r="O930" t="str">
        <f t="shared" si="44"/>
        <v>Medium</v>
      </c>
      <c r="P930" t="str">
        <f>_xlfn.XLOOKUP(OrdersTable[[#This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cm="1">
        <f t="array" ref="H931">_xlfn.IFNA(_xlfn.XLOOKUP(C931,customers!A930:$A$1001,customers!G930:$G$1001,,0),"United Kingdom")</f>
        <v>United States</v>
      </c>
      <c r="I931" t="str">
        <f>INDEX(products!$A$1:$G$49,MATCH($D931,products!$A$1:$A$49,0),MATCH(orders!I$1,products!$A$1:$G$1,0))</f>
        <v>Exc</v>
      </c>
      <c r="J931" t="str">
        <f>INDEX(products!$A$1:$G$49,MATCH($D931,products!$A$1:$A$49,0),MATCH(orders!J$1,products!$A$1:$G$1,0))</f>
        <v>L</v>
      </c>
      <c r="K931" s="5">
        <f>INDEX(products!$A$1:$G$49,MATCH($D931,products!$A$1:$A$49,0),MATCH(orders!K$1,products!$A$1:$G$1,0))</f>
        <v>0.2</v>
      </c>
      <c r="L931" s="6">
        <f>INDEX(products!$A$1:$G$49,MATCH($D931,products!$A$1:$A$49,0),MATCH(orders!L$1,products!$A$1:$G$1,0))</f>
        <v>4.4550000000000001</v>
      </c>
      <c r="M931" s="6">
        <f t="shared" si="42"/>
        <v>8.91</v>
      </c>
      <c r="N931" t="str">
        <f t="shared" si="43"/>
        <v>Excelsa</v>
      </c>
      <c r="O931" t="str">
        <f t="shared" si="44"/>
        <v>Light</v>
      </c>
      <c r="P931" t="str">
        <f>_xlfn.XLOOKUP(OrdersTable[[#This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cm="1">
        <f t="array" ref="H932">_xlfn.IFNA(_xlfn.XLOOKUP(C932,customers!A931:$A$1001,customers!G931:$G$1001,,0),"United Kingdom")</f>
        <v>United States</v>
      </c>
      <c r="I932" t="str">
        <f>INDEX(products!$A$1:$G$49,MATCH($D932,products!$A$1:$A$49,0),MATCH(orders!I$1,products!$A$1:$G$1,0))</f>
        <v>Exc</v>
      </c>
      <c r="J932" t="str">
        <f>INDEX(products!$A$1:$G$49,MATCH($D932,products!$A$1:$A$49,0),MATCH(orders!J$1,products!$A$1:$G$1,0))</f>
        <v>D</v>
      </c>
      <c r="K932" s="5">
        <f>INDEX(products!$A$1:$G$49,MATCH($D932,products!$A$1:$A$49,0),MATCH(orders!K$1,products!$A$1:$G$1,0))</f>
        <v>1</v>
      </c>
      <c r="L932" s="6">
        <f>INDEX(products!$A$1:$G$49,MATCH($D932,products!$A$1:$A$49,0),MATCH(orders!L$1,products!$A$1:$G$1,0))</f>
        <v>12.15</v>
      </c>
      <c r="M932" s="6">
        <f t="shared" si="42"/>
        <v>12.15</v>
      </c>
      <c r="N932" t="str">
        <f t="shared" si="43"/>
        <v>Excelsa</v>
      </c>
      <c r="O932" t="str">
        <f t="shared" si="44"/>
        <v>Dark</v>
      </c>
      <c r="P932" t="str">
        <f>_xlfn.XLOOKUP(OrdersTable[[#This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cm="1">
        <f t="array" ref="G933">IF(_xlfn.XLOOKUP(C933,customers!A932:$A$1001,customers!C932:$C$1001,,0)=0,"",_xlfn.XLOOKUP(C933,customers!A932:$A$1001,customers!C932:$C$1001,,0))</f>
        <v/>
      </c>
      <c r="H933" s="2" t="str" cm="1">
        <f t="array" ref="H933">_xlfn.IFNA(_xlfn.XLOOKUP(C933,customers!A932:$A$1001,customers!G932:$G$1001,,0),"United Kingdom")</f>
        <v>United States</v>
      </c>
      <c r="I933" t="str">
        <f>INDEX(products!$A$1:$G$49,MATCH($D933,products!$A$1:$A$49,0),MATCH(orders!I$1,products!$A$1:$G$1,0))</f>
        <v>Ara</v>
      </c>
      <c r="J933" t="str">
        <f>INDEX(products!$A$1:$G$49,MATCH($D933,products!$A$1:$A$49,0),MATCH(orders!J$1,products!$A$1:$G$1,0))</f>
        <v>D</v>
      </c>
      <c r="K933" s="5">
        <f>INDEX(products!$A$1:$G$49,MATCH($D933,products!$A$1:$A$49,0),MATCH(orders!K$1,products!$A$1:$G$1,0))</f>
        <v>0.5</v>
      </c>
      <c r="L933" s="6">
        <f>INDEX(products!$A$1:$G$49,MATCH($D933,products!$A$1:$A$49,0),MATCH(orders!L$1,products!$A$1:$G$1,0))</f>
        <v>5.97</v>
      </c>
      <c r="M933" s="6">
        <f t="shared" si="42"/>
        <v>23.88</v>
      </c>
      <c r="N933" t="str">
        <f t="shared" si="43"/>
        <v>Arabica</v>
      </c>
      <c r="O933" t="str">
        <f t="shared" si="44"/>
        <v>Dark</v>
      </c>
      <c r="P933" t="str">
        <f>_xlfn.XLOOKUP(OrdersTable[[#This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cm="1">
        <f t="array" ref="H934">_xlfn.IFNA(_xlfn.XLOOKUP(C934,customers!A933:$A$1001,customers!G933:$G$1001,,0),"United Kingdom")</f>
        <v>United States</v>
      </c>
      <c r="I934" t="str">
        <f>INDEX(products!$A$1:$G$49,MATCH($D934,products!$A$1:$A$49,0),MATCH(orders!I$1,products!$A$1:$G$1,0))</f>
        <v>Exc</v>
      </c>
      <c r="J934" t="str">
        <f>INDEX(products!$A$1:$G$49,MATCH($D934,products!$A$1:$A$49,0),MATCH(orders!J$1,products!$A$1:$G$1,0))</f>
        <v>M</v>
      </c>
      <c r="K934" s="5">
        <f>INDEX(products!$A$1:$G$49,MATCH($D934,products!$A$1:$A$49,0),MATCH(orders!K$1,products!$A$1:$G$1,0))</f>
        <v>1</v>
      </c>
      <c r="L934" s="6">
        <f>INDEX(products!$A$1:$G$49,MATCH($D934,products!$A$1:$A$49,0),MATCH(orders!L$1,products!$A$1:$G$1,0))</f>
        <v>13.75</v>
      </c>
      <c r="M934" s="6">
        <f t="shared" si="42"/>
        <v>55</v>
      </c>
      <c r="N934" t="str">
        <f t="shared" si="43"/>
        <v>Excelsa</v>
      </c>
      <c r="O934" t="str">
        <f t="shared" si="44"/>
        <v>Medium</v>
      </c>
      <c r="P934" t="str">
        <f>_xlfn.XLOOKUP(OrdersTable[[#This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cm="1">
        <f t="array" ref="G935">IF(_xlfn.XLOOKUP(C935,customers!A934:$A$1001,customers!C934:$C$1001,,0)=0,"",_xlfn.XLOOKUP(C935,customers!A934:$A$1001,customers!C934:$C$1001,,0))</f>
        <v/>
      </c>
      <c r="H935" s="2" t="str" cm="1">
        <f t="array" ref="H935">_xlfn.IFNA(_xlfn.XLOOKUP(C935,customers!A934:$A$1001,customers!G934:$G$1001,,0),"United Kingdom")</f>
        <v>United States</v>
      </c>
      <c r="I935" t="str">
        <f>INDEX(products!$A$1:$G$49,MATCH($D935,products!$A$1:$A$49,0),MATCH(orders!I$1,products!$A$1:$G$1,0))</f>
        <v>Rob</v>
      </c>
      <c r="J935" t="str">
        <f>INDEX(products!$A$1:$G$49,MATCH($D935,products!$A$1:$A$49,0),MATCH(orders!J$1,products!$A$1:$G$1,0))</f>
        <v>D</v>
      </c>
      <c r="K935" s="5">
        <f>INDEX(products!$A$1:$G$49,MATCH($D935,products!$A$1:$A$49,0),MATCH(orders!K$1,products!$A$1:$G$1,0))</f>
        <v>1</v>
      </c>
      <c r="L935" s="6">
        <f>INDEX(products!$A$1:$G$49,MATCH($D935,products!$A$1:$A$49,0),MATCH(orders!L$1,products!$A$1:$G$1,0))</f>
        <v>8.9499999999999993</v>
      </c>
      <c r="M935" s="6">
        <f t="shared" si="42"/>
        <v>26.849999999999998</v>
      </c>
      <c r="N935" t="str">
        <f t="shared" si="43"/>
        <v>Robusta</v>
      </c>
      <c r="O935" t="str">
        <f t="shared" si="44"/>
        <v>Dark</v>
      </c>
      <c r="P935" t="str">
        <f>_xlfn.XLOOKUP(OrdersTable[[#This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cm="1">
        <f t="array" ref="G936">IF(_xlfn.XLOOKUP(C936,customers!A935:$A$1001,customers!C935:$C$1001,,0)=0,"",_xlfn.XLOOKUP(C936,customers!A935:$A$1001,customers!C935:$C$1001,,0))</f>
        <v>rcuttspy@techcrunch.com</v>
      </c>
      <c r="H936" s="2" t="str" cm="1">
        <f t="array" ref="H936">_xlfn.IFNA(_xlfn.XLOOKUP(C936,customers!A935:$A$1001,customers!G935:$G$1001,,0),"United Kingdom")</f>
        <v>United States</v>
      </c>
      <c r="I936" t="str">
        <f>INDEX(products!$A$1:$G$49,MATCH($D936,products!$A$1:$A$49,0),MATCH(orders!I$1,products!$A$1:$G$1,0))</f>
        <v>Rob</v>
      </c>
      <c r="J936" t="str">
        <f>INDEX(products!$A$1:$G$49,MATCH($D936,products!$A$1:$A$49,0),MATCH(orders!J$1,products!$A$1:$G$1,0))</f>
        <v>M</v>
      </c>
      <c r="K936" s="5">
        <f>INDEX(products!$A$1:$G$49,MATCH($D936,products!$A$1:$A$49,0),MATCH(orders!K$1,products!$A$1:$G$1,0))</f>
        <v>2.5</v>
      </c>
      <c r="L936" s="6">
        <f>INDEX(products!$A$1:$G$49,MATCH($D936,products!$A$1:$A$49,0),MATCH(orders!L$1,products!$A$1:$G$1,0))</f>
        <v>22.884999999999998</v>
      </c>
      <c r="M936" s="6">
        <f t="shared" si="42"/>
        <v>114.42499999999998</v>
      </c>
      <c r="N936" t="str">
        <f t="shared" si="43"/>
        <v>Robusta</v>
      </c>
      <c r="O936" t="str">
        <f t="shared" si="44"/>
        <v>Medium</v>
      </c>
      <c r="P936" t="str">
        <f>_xlfn.XLOOKUP(OrdersTable[[#This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cm="1">
        <f t="array" ref="H937">_xlfn.IFNA(_xlfn.XLOOKUP(C937,customers!A936:$A$1001,customers!G936:$G$1001,,0),"United Kingdom")</f>
        <v>United States</v>
      </c>
      <c r="I937" t="str">
        <f>INDEX(products!$A$1:$G$49,MATCH($D937,products!$A$1:$A$49,0),MATCH(orders!I$1,products!$A$1:$G$1,0))</f>
        <v>Ara</v>
      </c>
      <c r="J937" t="str">
        <f>INDEX(products!$A$1:$G$49,MATCH($D937,products!$A$1:$A$49,0),MATCH(orders!J$1,products!$A$1:$G$1,0))</f>
        <v>M</v>
      </c>
      <c r="K937" s="5">
        <f>INDEX(products!$A$1:$G$49,MATCH($D937,products!$A$1:$A$49,0),MATCH(orders!K$1,products!$A$1:$G$1,0))</f>
        <v>2.5</v>
      </c>
      <c r="L937" s="6">
        <f>INDEX(products!$A$1:$G$49,MATCH($D937,products!$A$1:$A$49,0),MATCH(orders!L$1,products!$A$1:$G$1,0))</f>
        <v>25.874999999999996</v>
      </c>
      <c r="M937" s="6">
        <f t="shared" si="42"/>
        <v>155.24999999999997</v>
      </c>
      <c r="N937" t="str">
        <f t="shared" si="43"/>
        <v>Arabica</v>
      </c>
      <c r="O937" t="str">
        <f t="shared" si="44"/>
        <v>Medium</v>
      </c>
      <c r="P937" t="str">
        <f>_xlfn.XLOOKUP(OrdersTable[[#This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cm="1">
        <f t="array" ref="H938">_xlfn.IFNA(_xlfn.XLOOKUP(C938,customers!A937:$A$1001,customers!G937:$G$1001,,0),"United Kingdom")</f>
        <v>United States</v>
      </c>
      <c r="I938" t="str">
        <f>INDEX(products!$A$1:$G$49,MATCH($D938,products!$A$1:$A$49,0),MATCH(orders!I$1,products!$A$1:$G$1,0))</f>
        <v>Lib</v>
      </c>
      <c r="J938" t="str">
        <f>INDEX(products!$A$1:$G$49,MATCH($D938,products!$A$1:$A$49,0),MATCH(orders!J$1,products!$A$1:$G$1,0))</f>
        <v>D</v>
      </c>
      <c r="K938" s="5">
        <f>INDEX(products!$A$1:$G$49,MATCH($D938,products!$A$1:$A$49,0),MATCH(orders!K$1,products!$A$1:$G$1,0))</f>
        <v>0.5</v>
      </c>
      <c r="L938" s="6">
        <f>INDEX(products!$A$1:$G$49,MATCH($D938,products!$A$1:$A$49,0),MATCH(orders!L$1,products!$A$1:$G$1,0))</f>
        <v>7.77</v>
      </c>
      <c r="M938" s="6">
        <f t="shared" si="42"/>
        <v>23.31</v>
      </c>
      <c r="N938" t="str">
        <f t="shared" si="43"/>
        <v>Liberica</v>
      </c>
      <c r="O938" t="str">
        <f t="shared" si="44"/>
        <v>Dark</v>
      </c>
      <c r="P938" t="str">
        <f>_xlfn.XLOOKUP(OrdersTable[[#This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cm="1">
        <f t="array" ref="H939">_xlfn.IFNA(_xlfn.XLOOKUP(C939,customers!A938:$A$1001,customers!G938:$G$1001,,0),"United Kingdom")</f>
        <v>United States</v>
      </c>
      <c r="I939" t="str">
        <f>INDEX(products!$A$1:$G$49,MATCH($D939,products!$A$1:$A$49,0),MATCH(orders!I$1,products!$A$1:$G$1,0))</f>
        <v>Rob</v>
      </c>
      <c r="J939" t="str">
        <f>INDEX(products!$A$1:$G$49,MATCH($D939,products!$A$1:$A$49,0),MATCH(orders!J$1,products!$A$1:$G$1,0))</f>
        <v>M</v>
      </c>
      <c r="K939" s="5">
        <f>INDEX(products!$A$1:$G$49,MATCH($D939,products!$A$1:$A$49,0),MATCH(orders!K$1,products!$A$1:$G$1,0))</f>
        <v>2.5</v>
      </c>
      <c r="L939" s="6">
        <f>INDEX(products!$A$1:$G$49,MATCH($D939,products!$A$1:$A$49,0),MATCH(orders!L$1,products!$A$1:$G$1,0))</f>
        <v>22.884999999999998</v>
      </c>
      <c r="M939" s="6">
        <f t="shared" si="42"/>
        <v>91.539999999999992</v>
      </c>
      <c r="N939" t="str">
        <f t="shared" si="43"/>
        <v>Robusta</v>
      </c>
      <c r="O939" t="str">
        <f t="shared" si="44"/>
        <v>Medium</v>
      </c>
      <c r="P939" t="str">
        <f>_xlfn.XLOOKUP(OrdersTable[[#This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cm="1">
        <f t="array" ref="G940">IF(_xlfn.XLOOKUP(C940,customers!A939:$A$1001,customers!C939:$C$1001,,0)=0,"",_xlfn.XLOOKUP(C940,customers!A939:$A$1001,customers!C939:$C$1001,,0))</f>
        <v>dgutq2@umich.edu</v>
      </c>
      <c r="H940" s="2" t="str" cm="1">
        <f t="array" ref="H940">_xlfn.IFNA(_xlfn.XLOOKUP(C940,customers!A939:$A$1001,customers!G939:$G$1001,,0),"United Kingdom")</f>
        <v>United States</v>
      </c>
      <c r="I940" t="str">
        <f>INDEX(products!$A$1:$G$49,MATCH($D940,products!$A$1:$A$49,0),MATCH(orders!I$1,products!$A$1:$G$1,0))</f>
        <v>Exc</v>
      </c>
      <c r="J940" t="str">
        <f>INDEX(products!$A$1:$G$49,MATCH($D940,products!$A$1:$A$49,0),MATCH(orders!J$1,products!$A$1:$G$1,0))</f>
        <v>L</v>
      </c>
      <c r="K940" s="5">
        <f>INDEX(products!$A$1:$G$49,MATCH($D940,products!$A$1:$A$49,0),MATCH(orders!K$1,products!$A$1:$G$1,0))</f>
        <v>1</v>
      </c>
      <c r="L940" s="6">
        <f>INDEX(products!$A$1:$G$49,MATCH($D940,products!$A$1:$A$49,0),MATCH(orders!L$1,products!$A$1:$G$1,0))</f>
        <v>14.85</v>
      </c>
      <c r="M940" s="6">
        <f t="shared" si="42"/>
        <v>74.25</v>
      </c>
      <c r="N940" t="str">
        <f t="shared" si="43"/>
        <v>Excelsa</v>
      </c>
      <c r="O940" t="str">
        <f t="shared" si="44"/>
        <v>Light</v>
      </c>
      <c r="P940" t="str">
        <f>_xlfn.XLOOKUP(OrdersTable[[#This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cm="1">
        <f t="array" ref="G941">IF(_xlfn.XLOOKUP(C941,customers!A940:$A$1001,customers!C940:$C$1001,,0)=0,"",_xlfn.XLOOKUP(C941,customers!A940:$A$1001,customers!C940:$C$1001,,0))</f>
        <v>wpummeryq3@topsy.com</v>
      </c>
      <c r="H941" s="2" t="str" cm="1">
        <f t="array" ref="H941">_xlfn.IFNA(_xlfn.XLOOKUP(C941,customers!A940:$A$1001,customers!G940:$G$1001,,0),"United Kingdom")</f>
        <v>United States</v>
      </c>
      <c r="I941" t="str">
        <f>INDEX(products!$A$1:$G$49,MATCH($D941,products!$A$1:$A$49,0),MATCH(orders!I$1,products!$A$1:$G$1,0))</f>
        <v>Lib</v>
      </c>
      <c r="J941" t="str">
        <f>INDEX(products!$A$1:$G$49,MATCH($D941,products!$A$1:$A$49,0),MATCH(orders!J$1,products!$A$1:$G$1,0))</f>
        <v>L</v>
      </c>
      <c r="K941" s="5">
        <f>INDEX(products!$A$1:$G$49,MATCH($D941,products!$A$1:$A$49,0),MATCH(orders!K$1,products!$A$1:$G$1,0))</f>
        <v>0.2</v>
      </c>
      <c r="L941" s="6">
        <f>INDEX(products!$A$1:$G$49,MATCH($D941,products!$A$1:$A$49,0),MATCH(orders!L$1,products!$A$1:$G$1,0))</f>
        <v>4.7549999999999999</v>
      </c>
      <c r="M941" s="6">
        <f t="shared" si="42"/>
        <v>28.53</v>
      </c>
      <c r="N941" t="str">
        <f t="shared" si="43"/>
        <v>Liberica</v>
      </c>
      <c r="O941" t="str">
        <f t="shared" si="44"/>
        <v>Light</v>
      </c>
      <c r="P941" t="str">
        <f>_xlfn.XLOOKUP(OrdersTable[[#This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cm="1">
        <f t="array" ref="H942">_xlfn.IFNA(_xlfn.XLOOKUP(C942,customers!A941:$A$1001,customers!G941:$G$1001,,0),"United Kingdom")</f>
        <v>United States</v>
      </c>
      <c r="I942" t="str">
        <f>INDEX(products!$A$1:$G$49,MATCH($D942,products!$A$1:$A$49,0),MATCH(orders!I$1,products!$A$1:$G$1,0))</f>
        <v>Rob</v>
      </c>
      <c r="J942" t="str">
        <f>INDEX(products!$A$1:$G$49,MATCH($D942,products!$A$1:$A$49,0),MATCH(orders!J$1,products!$A$1:$G$1,0))</f>
        <v>L</v>
      </c>
      <c r="K942" s="5">
        <f>INDEX(products!$A$1:$G$49,MATCH($D942,products!$A$1:$A$49,0),MATCH(orders!K$1,products!$A$1:$G$1,0))</f>
        <v>0.5</v>
      </c>
      <c r="L942" s="6">
        <f>INDEX(products!$A$1:$G$49,MATCH($D942,products!$A$1:$A$49,0),MATCH(orders!L$1,products!$A$1:$G$1,0))</f>
        <v>7.169999999999999</v>
      </c>
      <c r="M942" s="6">
        <f t="shared" si="42"/>
        <v>14.339999999999998</v>
      </c>
      <c r="N942" t="str">
        <f t="shared" si="43"/>
        <v>Robusta</v>
      </c>
      <c r="O942" t="str">
        <f t="shared" si="44"/>
        <v>Light</v>
      </c>
      <c r="P942" t="str">
        <f>_xlfn.XLOOKUP(OrdersTable[[#This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cm="1">
        <f t="array" ref="H943">_xlfn.IFNA(_xlfn.XLOOKUP(C943,customers!A942:$A$1001,customers!G942:$G$1001,,0),"United Kingdom")</f>
        <v>Ireland</v>
      </c>
      <c r="I943" t="str">
        <f>INDEX(products!$A$1:$G$49,MATCH($D943,products!$A$1:$A$49,0),MATCH(orders!I$1,products!$A$1:$G$1,0))</f>
        <v>Ara</v>
      </c>
      <c r="J943" t="str">
        <f>INDEX(products!$A$1:$G$49,MATCH($D943,products!$A$1:$A$49,0),MATCH(orders!J$1,products!$A$1:$G$1,0))</f>
        <v>L</v>
      </c>
      <c r="K943" s="5">
        <f>INDEX(products!$A$1:$G$49,MATCH($D943,products!$A$1:$A$49,0),MATCH(orders!K$1,products!$A$1:$G$1,0))</f>
        <v>0.5</v>
      </c>
      <c r="L943" s="6">
        <f>INDEX(products!$A$1:$G$49,MATCH($D943,products!$A$1:$A$49,0),MATCH(orders!L$1,products!$A$1:$G$1,0))</f>
        <v>7.77</v>
      </c>
      <c r="M943" s="6">
        <f t="shared" si="42"/>
        <v>15.54</v>
      </c>
      <c r="N943" t="str">
        <f t="shared" si="43"/>
        <v>Arabica</v>
      </c>
      <c r="O943" t="str">
        <f t="shared" si="44"/>
        <v>Light</v>
      </c>
      <c r="P943" t="str">
        <f>_xlfn.XLOOKUP(OrdersTable[[#This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cm="1">
        <f t="array" ref="G944">IF(_xlfn.XLOOKUP(C944,customers!A943:$A$1001,customers!C943:$C$1001,,0)=0,"",_xlfn.XLOOKUP(C944,customers!A943:$A$1001,customers!C943:$C$1001,,0))</f>
        <v>vpawseyq6@tiny.cc</v>
      </c>
      <c r="H944" s="2" t="str" cm="1">
        <f t="array" ref="H944">_xlfn.IFNA(_xlfn.XLOOKUP(C944,customers!A943:$A$1001,customers!G943:$G$1001,,0),"United Kingdom")</f>
        <v>United States</v>
      </c>
      <c r="I944" t="str">
        <f>INDEX(products!$A$1:$G$49,MATCH($D944,products!$A$1:$A$49,0),MATCH(orders!I$1,products!$A$1:$G$1,0))</f>
        <v>Rob</v>
      </c>
      <c r="J944" t="str">
        <f>INDEX(products!$A$1:$G$49,MATCH($D944,products!$A$1:$A$49,0),MATCH(orders!J$1,products!$A$1:$G$1,0))</f>
        <v>L</v>
      </c>
      <c r="K944" s="5">
        <f>INDEX(products!$A$1:$G$49,MATCH($D944,products!$A$1:$A$49,0),MATCH(orders!K$1,products!$A$1:$G$1,0))</f>
        <v>1</v>
      </c>
      <c r="L944" s="6">
        <f>INDEX(products!$A$1:$G$49,MATCH($D944,products!$A$1:$A$49,0),MATCH(orders!L$1,products!$A$1:$G$1,0))</f>
        <v>11.95</v>
      </c>
      <c r="M944" s="6">
        <f t="shared" si="42"/>
        <v>35.849999999999994</v>
      </c>
      <c r="N944" t="str">
        <f t="shared" si="43"/>
        <v>Robusta</v>
      </c>
      <c r="O944" t="str">
        <f t="shared" si="44"/>
        <v>Light</v>
      </c>
      <c r="P944" t="str">
        <f>_xlfn.XLOOKUP(OrdersTable[[#This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cm="1">
        <f t="array" ref="H945">_xlfn.IFNA(_xlfn.XLOOKUP(C945,customers!A944:$A$1001,customers!G944:$G$1001,,0),"United Kingdom")</f>
        <v>United States</v>
      </c>
      <c r="I945" t="str">
        <f>INDEX(products!$A$1:$G$49,MATCH($D945,products!$A$1:$A$49,0),MATCH(orders!I$1,products!$A$1:$G$1,0))</f>
        <v>Ara</v>
      </c>
      <c r="J945" t="str">
        <f>INDEX(products!$A$1:$G$49,MATCH($D945,products!$A$1:$A$49,0),MATCH(orders!J$1,products!$A$1:$G$1,0))</f>
        <v>L</v>
      </c>
      <c r="K945" s="5">
        <f>INDEX(products!$A$1:$G$49,MATCH($D945,products!$A$1:$A$49,0),MATCH(orders!K$1,products!$A$1:$G$1,0))</f>
        <v>0.5</v>
      </c>
      <c r="L945" s="6">
        <f>INDEX(products!$A$1:$G$49,MATCH($D945,products!$A$1:$A$49,0),MATCH(orders!L$1,products!$A$1:$G$1,0))</f>
        <v>7.77</v>
      </c>
      <c r="M945" s="6">
        <f t="shared" si="42"/>
        <v>46.62</v>
      </c>
      <c r="N945" t="str">
        <f t="shared" si="43"/>
        <v>Arabica</v>
      </c>
      <c r="O945" t="str">
        <f t="shared" si="44"/>
        <v>Light</v>
      </c>
      <c r="P945" t="str">
        <f>_xlfn.XLOOKUP(OrdersTable[[#This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cm="1">
        <f t="array" ref="H946">_xlfn.IFNA(_xlfn.XLOOKUP(C946,customers!A945:$A$1001,customers!G945:$G$1001,,0),"United Kingdom")</f>
        <v>United States</v>
      </c>
      <c r="I946" t="str">
        <f>INDEX(products!$A$1:$G$49,MATCH($D946,products!$A$1:$A$49,0),MATCH(orders!I$1,products!$A$1:$G$1,0))</f>
        <v>Rob</v>
      </c>
      <c r="J946" t="str">
        <f>INDEX(products!$A$1:$G$49,MATCH($D946,products!$A$1:$A$49,0),MATCH(orders!J$1,products!$A$1:$G$1,0))</f>
        <v>L</v>
      </c>
      <c r="K946" s="5">
        <f>INDEX(products!$A$1:$G$49,MATCH($D946,products!$A$1:$A$49,0),MATCH(orders!K$1,products!$A$1:$G$1,0))</f>
        <v>0.5</v>
      </c>
      <c r="L946" s="6">
        <f>INDEX(products!$A$1:$G$49,MATCH($D946,products!$A$1:$A$49,0),MATCH(orders!L$1,products!$A$1:$G$1,0))</f>
        <v>7.169999999999999</v>
      </c>
      <c r="M946" s="6">
        <f t="shared" si="42"/>
        <v>35.849999999999994</v>
      </c>
      <c r="N946" t="str">
        <f t="shared" si="43"/>
        <v>Robusta</v>
      </c>
      <c r="O946" t="str">
        <f t="shared" si="44"/>
        <v>Light</v>
      </c>
      <c r="P946" t="str">
        <f>_xlfn.XLOOKUP(OrdersTable[[#This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cm="1">
        <f t="array" ref="G947">IF(_xlfn.XLOOKUP(C947,customers!A946:$A$1001,customers!C946:$C$1001,,0)=0,"",_xlfn.XLOOKUP(C947,customers!A946:$A$1001,customers!C946:$C$1001,,0))</f>
        <v/>
      </c>
      <c r="H947" s="2" t="str" cm="1">
        <f t="array" ref="H947">_xlfn.IFNA(_xlfn.XLOOKUP(C947,customers!A946:$A$1001,customers!G946:$G$1001,,0),"United Kingdom")</f>
        <v>United States</v>
      </c>
      <c r="I947" t="str">
        <f>INDEX(products!$A$1:$G$49,MATCH($D947,products!$A$1:$A$49,0),MATCH(orders!I$1,products!$A$1:$G$1,0))</f>
        <v>Lib</v>
      </c>
      <c r="J947" t="str">
        <f>INDEX(products!$A$1:$G$49,MATCH($D947,products!$A$1:$A$49,0),MATCH(orders!J$1,products!$A$1:$G$1,0))</f>
        <v>D</v>
      </c>
      <c r="K947" s="5">
        <f>INDEX(products!$A$1:$G$49,MATCH($D947,products!$A$1:$A$49,0),MATCH(orders!K$1,products!$A$1:$G$1,0))</f>
        <v>2.5</v>
      </c>
      <c r="L947" s="6">
        <f>INDEX(products!$A$1:$G$49,MATCH($D947,products!$A$1:$A$49,0),MATCH(orders!L$1,products!$A$1:$G$1,0))</f>
        <v>29.784999999999997</v>
      </c>
      <c r="M947" s="6">
        <f t="shared" si="42"/>
        <v>119.13999999999999</v>
      </c>
      <c r="N947" t="str">
        <f t="shared" si="43"/>
        <v>Liberica</v>
      </c>
      <c r="O947" t="str">
        <f t="shared" si="44"/>
        <v>Dark</v>
      </c>
      <c r="P947" t="str">
        <f>_xlfn.XLOOKUP(OrdersTable[[#This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cm="1">
        <f t="array" ref="G948">IF(_xlfn.XLOOKUP(C948,customers!A947:$A$1001,customers!C947:$C$1001,,0)=0,"",_xlfn.XLOOKUP(C948,customers!A947:$A$1001,customers!C947:$C$1001,,0))</f>
        <v/>
      </c>
      <c r="H948" s="2" t="str" cm="1">
        <f t="array" ref="H948">_xlfn.IFNA(_xlfn.XLOOKUP(C948,customers!A947:$A$1001,customers!G947:$G$1001,,0),"United Kingdom")</f>
        <v>United States</v>
      </c>
      <c r="I948" t="str">
        <f>INDEX(products!$A$1:$G$49,MATCH($D948,products!$A$1:$A$49,0),MATCH(orders!I$1,products!$A$1:$G$1,0))</f>
        <v>Lib</v>
      </c>
      <c r="J948" t="str">
        <f>INDEX(products!$A$1:$G$49,MATCH($D948,products!$A$1:$A$49,0),MATCH(orders!J$1,products!$A$1:$G$1,0))</f>
        <v>D</v>
      </c>
      <c r="K948" s="5">
        <f>INDEX(products!$A$1:$G$49,MATCH($D948,products!$A$1:$A$49,0),MATCH(orders!K$1,products!$A$1:$G$1,0))</f>
        <v>0.5</v>
      </c>
      <c r="L948" s="6">
        <f>INDEX(products!$A$1:$G$49,MATCH($D948,products!$A$1:$A$49,0),MATCH(orders!L$1,products!$A$1:$G$1,0))</f>
        <v>7.77</v>
      </c>
      <c r="M948" s="6">
        <f t="shared" si="42"/>
        <v>23.31</v>
      </c>
      <c r="N948" t="str">
        <f t="shared" si="43"/>
        <v>Liberica</v>
      </c>
      <c r="O948" t="str">
        <f t="shared" si="44"/>
        <v>Dark</v>
      </c>
      <c r="P948" t="str">
        <f>_xlfn.XLOOKUP(OrdersTable[[#This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cm="1">
        <f t="array" ref="G949">IF(_xlfn.XLOOKUP(C949,customers!A948:$A$1001,customers!C948:$C$1001,,0)=0,"",_xlfn.XLOOKUP(C949,customers!A948:$A$1001,customers!C948:$C$1001,,0))</f>
        <v>rfaltinqb@topsy.com</v>
      </c>
      <c r="H949" s="2" t="str" cm="1">
        <f t="array" ref="H949">_xlfn.IFNA(_xlfn.XLOOKUP(C949,customers!A948:$A$1001,customers!G948:$G$1001,,0),"United Kingdom")</f>
        <v>Ireland</v>
      </c>
      <c r="I949" t="str">
        <f>INDEX(products!$A$1:$G$49,MATCH($D949,products!$A$1:$A$49,0),MATCH(orders!I$1,products!$A$1:$G$1,0))</f>
        <v>Ara</v>
      </c>
      <c r="J949" t="str">
        <f>INDEX(products!$A$1:$G$49,MATCH($D949,products!$A$1:$A$49,0),MATCH(orders!J$1,products!$A$1:$G$1,0))</f>
        <v>M</v>
      </c>
      <c r="K949" s="5">
        <f>INDEX(products!$A$1:$G$49,MATCH($D949,products!$A$1:$A$49,0),MATCH(orders!K$1,products!$A$1:$G$1,0))</f>
        <v>1</v>
      </c>
      <c r="L949" s="6">
        <f>INDEX(products!$A$1:$G$49,MATCH($D949,products!$A$1:$A$49,0),MATCH(orders!L$1,products!$A$1:$G$1,0))</f>
        <v>11.25</v>
      </c>
      <c r="M949" s="6">
        <f t="shared" si="42"/>
        <v>11.25</v>
      </c>
      <c r="N949" t="str">
        <f t="shared" si="43"/>
        <v>Arabica</v>
      </c>
      <c r="O949" t="str">
        <f t="shared" si="44"/>
        <v>Medium</v>
      </c>
      <c r="P949" t="str">
        <f>_xlfn.XLOOKUP(OrdersTable[[#This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cm="1">
        <f t="array" ref="H950">_xlfn.IFNA(_xlfn.XLOOKUP(C950,customers!A949:$A$1001,customers!G949:$G$1001,,0),"United Kingdom")</f>
        <v>United Kingdom</v>
      </c>
      <c r="I950" t="str">
        <f>INDEX(products!$A$1:$G$49,MATCH($D950,products!$A$1:$A$49,0),MATCH(orders!I$1,products!$A$1:$G$1,0))</f>
        <v>Exc</v>
      </c>
      <c r="J950" t="str">
        <f>INDEX(products!$A$1:$G$49,MATCH($D950,products!$A$1:$A$49,0),MATCH(orders!J$1,products!$A$1:$G$1,0))</f>
        <v>D</v>
      </c>
      <c r="K950" s="5">
        <f>INDEX(products!$A$1:$G$49,MATCH($D950,products!$A$1:$A$49,0),MATCH(orders!K$1,products!$A$1:$G$1,0))</f>
        <v>2.5</v>
      </c>
      <c r="L950" s="6">
        <f>INDEX(products!$A$1:$G$49,MATCH($D950,products!$A$1:$A$49,0),MATCH(orders!L$1,products!$A$1:$G$1,0))</f>
        <v>27.945</v>
      </c>
      <c r="M950" s="6">
        <f t="shared" si="42"/>
        <v>83.835000000000008</v>
      </c>
      <c r="N950" t="str">
        <f t="shared" si="43"/>
        <v>Excelsa</v>
      </c>
      <c r="O950" t="str">
        <f t="shared" si="44"/>
        <v>Dark</v>
      </c>
      <c r="P950" t="str">
        <f>_xlfn.XLOOKUP(OrdersTable[[#This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cm="1">
        <f t="array" ref="G951">IF(_xlfn.XLOOKUP(C951,customers!A950:$A$1001,customers!C950:$C$1001,,0)=0,"",_xlfn.XLOOKUP(C951,customers!A950:$A$1001,customers!C950:$C$1001,,0))</f>
        <v>grattqd@phpbb.com</v>
      </c>
      <c r="H951" s="2" t="str" cm="1">
        <f t="array" ref="H951">_xlfn.IFNA(_xlfn.XLOOKUP(C951,customers!A950:$A$1001,customers!G950:$G$1001,,0),"United Kingdom")</f>
        <v>Ireland</v>
      </c>
      <c r="I951" t="str">
        <f>INDEX(products!$A$1:$G$49,MATCH($D951,products!$A$1:$A$49,0),MATCH(orders!I$1,products!$A$1:$G$1,0))</f>
        <v>Rob</v>
      </c>
      <c r="J951" t="str">
        <f>INDEX(products!$A$1:$G$49,MATCH($D951,products!$A$1:$A$49,0),MATCH(orders!J$1,products!$A$1:$G$1,0))</f>
        <v>L</v>
      </c>
      <c r="K951" s="5">
        <f>INDEX(products!$A$1:$G$49,MATCH($D951,products!$A$1:$A$49,0),MATCH(orders!K$1,products!$A$1:$G$1,0))</f>
        <v>2.5</v>
      </c>
      <c r="L951" s="6">
        <f>INDEX(products!$A$1:$G$49,MATCH($D951,products!$A$1:$A$49,0),MATCH(orders!L$1,products!$A$1:$G$1,0))</f>
        <v>27.484999999999996</v>
      </c>
      <c r="M951" s="6">
        <f t="shared" si="42"/>
        <v>109.93999999999998</v>
      </c>
      <c r="N951" t="str">
        <f t="shared" si="43"/>
        <v>Robusta</v>
      </c>
      <c r="O951" t="str">
        <f t="shared" si="44"/>
        <v>Light</v>
      </c>
      <c r="P951" t="str">
        <f>_xlfn.XLOOKUP(OrdersTable[[#This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cm="1">
        <f t="array" ref="G952">IF(_xlfn.XLOOKUP(C952,customers!A951:$A$1001,customers!C951:$C$1001,,0)=0,"",_xlfn.XLOOKUP(C952,customers!A951:$A$1001,customers!C951:$C$1001,,0))</f>
        <v/>
      </c>
      <c r="H952" s="2" t="str" cm="1">
        <f t="array" ref="H952">_xlfn.IFNA(_xlfn.XLOOKUP(C952,customers!A951:$A$1001,customers!G951:$G$1001,,0),"United Kingdom")</f>
        <v>United States</v>
      </c>
      <c r="I952" t="str">
        <f>INDEX(products!$A$1:$G$49,MATCH($D952,products!$A$1:$A$49,0),MATCH(orders!I$1,products!$A$1:$G$1,0))</f>
        <v>Rob</v>
      </c>
      <c r="J952" t="str">
        <f>INDEX(products!$A$1:$G$49,MATCH($D952,products!$A$1:$A$49,0),MATCH(orders!J$1,products!$A$1:$G$1,0))</f>
        <v>L</v>
      </c>
      <c r="K952" s="5">
        <f>INDEX(products!$A$1:$G$49,MATCH($D952,products!$A$1:$A$49,0),MATCH(orders!K$1,products!$A$1:$G$1,0))</f>
        <v>0.2</v>
      </c>
      <c r="L952" s="6">
        <f>INDEX(products!$A$1:$G$49,MATCH($D952,products!$A$1:$A$49,0),MATCH(orders!L$1,products!$A$1:$G$1,0))</f>
        <v>3.5849999999999995</v>
      </c>
      <c r="M952" s="6">
        <f t="shared" si="42"/>
        <v>14.339999999999998</v>
      </c>
      <c r="N952" t="str">
        <f t="shared" si="43"/>
        <v>Robusta</v>
      </c>
      <c r="O952" t="str">
        <f t="shared" si="44"/>
        <v>Light</v>
      </c>
      <c r="P952" t="str">
        <f>_xlfn.XLOOKUP(OrdersTable[[#This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cm="1">
        <f t="array" ref="H953">_xlfn.IFNA(_xlfn.XLOOKUP(C953,customers!A952:$A$1001,customers!G952:$G$1001,,0),"United Kingdom")</f>
        <v>United States</v>
      </c>
      <c r="I953" t="str">
        <f>INDEX(products!$A$1:$G$49,MATCH($D953,products!$A$1:$A$49,0),MATCH(orders!I$1,products!$A$1:$G$1,0))</f>
        <v>Rob</v>
      </c>
      <c r="J953" t="str">
        <f>INDEX(products!$A$1:$G$49,MATCH($D953,products!$A$1:$A$49,0),MATCH(orders!J$1,products!$A$1:$G$1,0))</f>
        <v>L</v>
      </c>
      <c r="K953" s="5">
        <f>INDEX(products!$A$1:$G$49,MATCH($D953,products!$A$1:$A$49,0),MATCH(orders!K$1,products!$A$1:$G$1,0))</f>
        <v>0.2</v>
      </c>
      <c r="L953" s="6">
        <f>INDEX(products!$A$1:$G$49,MATCH($D953,products!$A$1:$A$49,0),MATCH(orders!L$1,products!$A$1:$G$1,0))</f>
        <v>3.5849999999999995</v>
      </c>
      <c r="M953" s="6">
        <f t="shared" si="42"/>
        <v>21.509999999999998</v>
      </c>
      <c r="N953" t="str">
        <f t="shared" si="43"/>
        <v>Robusta</v>
      </c>
      <c r="O953" t="str">
        <f t="shared" si="44"/>
        <v>Light</v>
      </c>
      <c r="P953" t="str">
        <f>_xlfn.XLOOKUP(OrdersTable[[#This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cm="1">
        <f t="array" ref="G954">IF(_xlfn.XLOOKUP(C954,customers!A953:$A$1001,customers!C953:$C$1001,,0)=0,"",_xlfn.XLOOKUP(C954,customers!A953:$A$1001,customers!C953:$C$1001,,0))</f>
        <v>jdrengqg@uiuc.edu</v>
      </c>
      <c r="H954" s="2" t="str" cm="1">
        <f t="array" ref="H954">_xlfn.IFNA(_xlfn.XLOOKUP(C954,customers!A953:$A$1001,customers!G953:$G$1001,,0),"United Kingdom")</f>
        <v>Ireland</v>
      </c>
      <c r="I954" t="str">
        <f>INDEX(products!$A$1:$G$49,MATCH($D954,products!$A$1:$A$49,0),MATCH(orders!I$1,products!$A$1:$G$1,0))</f>
        <v>Ara</v>
      </c>
      <c r="J954" t="str">
        <f>INDEX(products!$A$1:$G$49,MATCH($D954,products!$A$1:$A$49,0),MATCH(orders!J$1,products!$A$1:$G$1,0))</f>
        <v>M</v>
      </c>
      <c r="K954" s="5">
        <f>INDEX(products!$A$1:$G$49,MATCH($D954,products!$A$1:$A$49,0),MATCH(orders!K$1,products!$A$1:$G$1,0))</f>
        <v>1</v>
      </c>
      <c r="L954" s="6">
        <f>INDEX(products!$A$1:$G$49,MATCH($D954,products!$A$1:$A$49,0),MATCH(orders!L$1,products!$A$1:$G$1,0))</f>
        <v>11.25</v>
      </c>
      <c r="M954" s="6">
        <f t="shared" si="42"/>
        <v>22.5</v>
      </c>
      <c r="N954" t="str">
        <f t="shared" si="43"/>
        <v>Arabica</v>
      </c>
      <c r="O954" t="str">
        <f t="shared" si="44"/>
        <v>Medium</v>
      </c>
      <c r="P954" t="str">
        <f>_xlfn.XLOOKUP(OrdersTable[[#This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e" cm="1">
        <f t="array" ref="G955">IF(_xlfn.XLOOKUP(C955,customers!A954:$A$1001,customers!C954:$C$1001,,0)=0,"",_xlfn.XLOOKUP(C955,customers!A954:$A$1001,customers!C954:$C$1001,,0))</f>
        <v>#N/A</v>
      </c>
      <c r="H955" s="2" t="str" cm="1">
        <f t="array" ref="H955">_xlfn.IFNA(_xlfn.XLOOKUP(C955,customers!A954:$A$1001,customers!G954:$G$1001,,0),"United Kingdom")</f>
        <v>United Kingdom</v>
      </c>
      <c r="I955" t="str">
        <f>INDEX(products!$A$1:$G$49,MATCH($D955,products!$A$1:$A$49,0),MATCH(orders!I$1,products!$A$1:$G$1,0))</f>
        <v>Ara</v>
      </c>
      <c r="J955" t="str">
        <f>INDEX(products!$A$1:$G$49,MATCH($D955,products!$A$1:$A$49,0),MATCH(orders!J$1,products!$A$1:$G$1,0))</f>
        <v>L</v>
      </c>
      <c r="K955" s="5">
        <f>INDEX(products!$A$1:$G$49,MATCH($D955,products!$A$1:$A$49,0),MATCH(orders!K$1,products!$A$1:$G$1,0))</f>
        <v>0.2</v>
      </c>
      <c r="L955" s="6">
        <f>INDEX(products!$A$1:$G$49,MATCH($D955,products!$A$1:$A$49,0),MATCH(orders!L$1,products!$A$1:$G$1,0))</f>
        <v>3.8849999999999998</v>
      </c>
      <c r="M955" s="6">
        <f t="shared" si="42"/>
        <v>3.8849999999999998</v>
      </c>
      <c r="N955" t="str">
        <f t="shared" si="43"/>
        <v>Arabica</v>
      </c>
      <c r="O955" t="str">
        <f t="shared" si="44"/>
        <v>Light</v>
      </c>
      <c r="P955" t="str">
        <f>_xlfn.XLOOKUP(OrdersTable[[#This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e" cm="1">
        <f t="array" ref="G956">IF(_xlfn.XLOOKUP(C956,customers!A955:$A$1001,customers!C955:$C$1001,,0)=0,"",_xlfn.XLOOKUP(C956,customers!A955:$A$1001,customers!C955:$C$1001,,0))</f>
        <v>#N/A</v>
      </c>
      <c r="H956" s="2" t="str" cm="1">
        <f t="array" ref="H956">_xlfn.IFNA(_xlfn.XLOOKUP(C956,customers!A955:$A$1001,customers!G955:$G$1001,,0),"United Kingdom")</f>
        <v>United Kingdom</v>
      </c>
      <c r="I956" t="str">
        <f>INDEX(products!$A$1:$G$49,MATCH($D956,products!$A$1:$A$49,0),MATCH(orders!I$1,products!$A$1:$G$1,0))</f>
        <v>Exc</v>
      </c>
      <c r="J956" t="str">
        <f>INDEX(products!$A$1:$G$49,MATCH($D956,products!$A$1:$A$49,0),MATCH(orders!J$1,products!$A$1:$G$1,0))</f>
        <v>D</v>
      </c>
      <c r="K956" s="5">
        <f>INDEX(products!$A$1:$G$49,MATCH($D956,products!$A$1:$A$49,0),MATCH(orders!K$1,products!$A$1:$G$1,0))</f>
        <v>2.5</v>
      </c>
      <c r="L956" s="6">
        <f>INDEX(products!$A$1:$G$49,MATCH($D956,products!$A$1:$A$49,0),MATCH(orders!L$1,products!$A$1:$G$1,0))</f>
        <v>27.945</v>
      </c>
      <c r="M956" s="6">
        <f t="shared" si="42"/>
        <v>27.945</v>
      </c>
      <c r="N956" t="str">
        <f t="shared" si="43"/>
        <v>Excelsa</v>
      </c>
      <c r="O956" t="str">
        <f t="shared" si="44"/>
        <v>Dark</v>
      </c>
      <c r="P956" t="str">
        <f>_xlfn.XLOOKUP(OrdersTable[[#This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e" cm="1">
        <f t="array" ref="G957">IF(_xlfn.XLOOKUP(C957,customers!A956:$A$1001,customers!C956:$C$1001,,0)=0,"",_xlfn.XLOOKUP(C957,customers!A956:$A$1001,customers!C956:$C$1001,,0))</f>
        <v>#N/A</v>
      </c>
      <c r="H957" s="2" t="str" cm="1">
        <f t="array" ref="H957">_xlfn.IFNA(_xlfn.XLOOKUP(C957,customers!A956:$A$1001,customers!G956:$G$1001,,0),"United Kingdom")</f>
        <v>United Kingdom</v>
      </c>
      <c r="I957" t="str">
        <f>INDEX(products!$A$1:$G$49,MATCH($D957,products!$A$1:$A$49,0),MATCH(orders!I$1,products!$A$1:$G$1,0))</f>
        <v>Exc</v>
      </c>
      <c r="J957" t="str">
        <f>INDEX(products!$A$1:$G$49,MATCH($D957,products!$A$1:$A$49,0),MATCH(orders!J$1,products!$A$1:$G$1,0))</f>
        <v>L</v>
      </c>
      <c r="K957" s="5">
        <f>INDEX(products!$A$1:$G$49,MATCH($D957,products!$A$1:$A$49,0),MATCH(orders!K$1,products!$A$1:$G$1,0))</f>
        <v>2.5</v>
      </c>
      <c r="L957" s="6">
        <f>INDEX(products!$A$1:$G$49,MATCH($D957,products!$A$1:$A$49,0),MATCH(orders!L$1,products!$A$1:$G$1,0))</f>
        <v>34.154999999999994</v>
      </c>
      <c r="M957" s="6">
        <f t="shared" si="42"/>
        <v>170.77499999999998</v>
      </c>
      <c r="N957" t="str">
        <f t="shared" si="43"/>
        <v>Excelsa</v>
      </c>
      <c r="O957" t="str">
        <f t="shared" si="44"/>
        <v>Light</v>
      </c>
      <c r="P957" t="str">
        <f>_xlfn.XLOOKUP(OrdersTable[[#This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e" cm="1">
        <f t="array" ref="G958">IF(_xlfn.XLOOKUP(C958,customers!A957:$A$1001,customers!C957:$C$1001,,0)=0,"",_xlfn.XLOOKUP(C958,customers!A957:$A$1001,customers!C957:$C$1001,,0))</f>
        <v>#N/A</v>
      </c>
      <c r="H958" s="2" t="str" cm="1">
        <f t="array" ref="H958">_xlfn.IFNA(_xlfn.XLOOKUP(C958,customers!A957:$A$1001,customers!G957:$G$1001,,0),"United Kingdom")</f>
        <v>United Kingdom</v>
      </c>
      <c r="I958" t="str">
        <f>INDEX(products!$A$1:$G$49,MATCH($D958,products!$A$1:$A$49,0),MATCH(orders!I$1,products!$A$1:$G$1,0))</f>
        <v>Rob</v>
      </c>
      <c r="J958" t="str">
        <f>INDEX(products!$A$1:$G$49,MATCH($D958,products!$A$1:$A$49,0),MATCH(orders!J$1,products!$A$1:$G$1,0))</f>
        <v>L</v>
      </c>
      <c r="K958" s="5">
        <f>INDEX(products!$A$1:$G$49,MATCH($D958,products!$A$1:$A$49,0),MATCH(orders!K$1,products!$A$1:$G$1,0))</f>
        <v>2.5</v>
      </c>
      <c r="L958" s="6">
        <f>INDEX(products!$A$1:$G$49,MATCH($D958,products!$A$1:$A$49,0),MATCH(orders!L$1,products!$A$1:$G$1,0))</f>
        <v>27.484999999999996</v>
      </c>
      <c r="M958" s="6">
        <f t="shared" si="42"/>
        <v>54.969999999999992</v>
      </c>
      <c r="N958" t="str">
        <f t="shared" si="43"/>
        <v>Robusta</v>
      </c>
      <c r="O958" t="str">
        <f t="shared" si="44"/>
        <v>Light</v>
      </c>
      <c r="P958" t="str">
        <f>_xlfn.XLOOKUP(OrdersTable[[#This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e" cm="1">
        <f t="array" ref="G959">IF(_xlfn.XLOOKUP(C959,customers!A958:$A$1001,customers!C958:$C$1001,,0)=0,"",_xlfn.XLOOKUP(C959,customers!A958:$A$1001,customers!C958:$C$1001,,0))</f>
        <v>#N/A</v>
      </c>
      <c r="H959" s="2" t="str" cm="1">
        <f t="array" ref="H959">_xlfn.IFNA(_xlfn.XLOOKUP(C959,customers!A958:$A$1001,customers!G958:$G$1001,,0),"United Kingdom")</f>
        <v>United Kingdom</v>
      </c>
      <c r="I959" t="str">
        <f>INDEX(products!$A$1:$G$49,MATCH($D959,products!$A$1:$A$49,0),MATCH(orders!I$1,products!$A$1:$G$1,0))</f>
        <v>Exc</v>
      </c>
      <c r="J959" t="str">
        <f>INDEX(products!$A$1:$G$49,MATCH($D959,products!$A$1:$A$49,0),MATCH(orders!J$1,products!$A$1:$G$1,0))</f>
        <v>L</v>
      </c>
      <c r="K959" s="5">
        <f>INDEX(products!$A$1:$G$49,MATCH($D959,products!$A$1:$A$49,0),MATCH(orders!K$1,products!$A$1:$G$1,0))</f>
        <v>1</v>
      </c>
      <c r="L959" s="6">
        <f>INDEX(products!$A$1:$G$49,MATCH($D959,products!$A$1:$A$49,0),MATCH(orders!L$1,products!$A$1:$G$1,0))</f>
        <v>14.85</v>
      </c>
      <c r="M959" s="6">
        <f t="shared" si="42"/>
        <v>14.85</v>
      </c>
      <c r="N959" t="str">
        <f t="shared" si="43"/>
        <v>Excelsa</v>
      </c>
      <c r="O959" t="str">
        <f t="shared" si="44"/>
        <v>Light</v>
      </c>
      <c r="P959" t="str">
        <f>_xlfn.XLOOKUP(OrdersTable[[#This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e" cm="1">
        <f t="array" ref="G960">IF(_xlfn.XLOOKUP(C960,customers!A959:$A$1001,customers!C959:$C$1001,,0)=0,"",_xlfn.XLOOKUP(C960,customers!A959:$A$1001,customers!C959:$C$1001,,0))</f>
        <v>#N/A</v>
      </c>
      <c r="H960" s="2" t="str" cm="1">
        <f t="array" ref="H960">_xlfn.IFNA(_xlfn.XLOOKUP(C960,customers!A959:$A$1001,customers!G959:$G$1001,,0),"United Kingdom")</f>
        <v>United Kingdom</v>
      </c>
      <c r="I960" t="str">
        <f>INDEX(products!$A$1:$G$49,MATCH($D960,products!$A$1:$A$49,0),MATCH(orders!I$1,products!$A$1:$G$1,0))</f>
        <v>Ara</v>
      </c>
      <c r="J960" t="str">
        <f>INDEX(products!$A$1:$G$49,MATCH($D960,products!$A$1:$A$49,0),MATCH(orders!J$1,products!$A$1:$G$1,0))</f>
        <v>L</v>
      </c>
      <c r="K960" s="5">
        <f>INDEX(products!$A$1:$G$49,MATCH($D960,products!$A$1:$A$49,0),MATCH(orders!K$1,products!$A$1:$G$1,0))</f>
        <v>0.2</v>
      </c>
      <c r="L960" s="6">
        <f>INDEX(products!$A$1:$G$49,MATCH($D960,products!$A$1:$A$49,0),MATCH(orders!L$1,products!$A$1:$G$1,0))</f>
        <v>3.8849999999999998</v>
      </c>
      <c r="M960" s="6">
        <f t="shared" si="42"/>
        <v>7.77</v>
      </c>
      <c r="N960" t="str">
        <f t="shared" si="43"/>
        <v>Arabica</v>
      </c>
      <c r="O960" t="str">
        <f t="shared" si="44"/>
        <v>Light</v>
      </c>
      <c r="P960" t="str">
        <f>_xlfn.XLOOKUP(OrdersTable[[#This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cm="1">
        <f t="array" ref="H961">_xlfn.IFNA(_xlfn.XLOOKUP(C961,customers!A960:$A$1001,customers!G960:$G$1001,,0),"United Kingdom")</f>
        <v>United States</v>
      </c>
      <c r="I961" t="str">
        <f>INDEX(products!$A$1:$G$49,MATCH($D961,products!$A$1:$A$49,0),MATCH(orders!I$1,products!$A$1:$G$1,0))</f>
        <v>Lib</v>
      </c>
      <c r="J961" t="str">
        <f>INDEX(products!$A$1:$G$49,MATCH($D961,products!$A$1:$A$49,0),MATCH(orders!J$1,products!$A$1:$G$1,0))</f>
        <v>L</v>
      </c>
      <c r="K961" s="5">
        <f>INDEX(products!$A$1:$G$49,MATCH($D961,products!$A$1:$A$49,0),MATCH(orders!K$1,products!$A$1:$G$1,0))</f>
        <v>0.2</v>
      </c>
      <c r="L961" s="6">
        <f>INDEX(products!$A$1:$G$49,MATCH($D961,products!$A$1:$A$49,0),MATCH(orders!L$1,products!$A$1:$G$1,0))</f>
        <v>4.7549999999999999</v>
      </c>
      <c r="M961" s="6">
        <f t="shared" si="42"/>
        <v>23.774999999999999</v>
      </c>
      <c r="N961" t="str">
        <f t="shared" si="43"/>
        <v>Liberica</v>
      </c>
      <c r="O961" t="str">
        <f t="shared" si="44"/>
        <v>Light</v>
      </c>
      <c r="P961" t="str">
        <f>_xlfn.XLOOKUP(OrdersTable[[#This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cm="1">
        <f t="array" ref="G962">IF(_xlfn.XLOOKUP(C962,customers!A961:$A$1001,customers!C961:$C$1001,,0)=0,"",_xlfn.XLOOKUP(C962,customers!A961:$A$1001,customers!C961:$C$1001,,0))</f>
        <v>cmiguelqo@exblog.jp</v>
      </c>
      <c r="H962" s="2" t="str" cm="1">
        <f t="array" ref="H962">_xlfn.IFNA(_xlfn.XLOOKUP(C962,customers!A961:$A$1001,customers!G961:$G$1001,,0),"United Kingdom")</f>
        <v>United States</v>
      </c>
      <c r="I962" t="str">
        <f>INDEX(products!$A$1:$G$49,MATCH($D962,products!$A$1:$A$49,0),MATCH(orders!I$1,products!$A$1:$G$1,0))</f>
        <v>Lib</v>
      </c>
      <c r="J962" t="str">
        <f>INDEX(products!$A$1:$G$49,MATCH($D962,products!$A$1:$A$49,0),MATCH(orders!J$1,products!$A$1:$G$1,0))</f>
        <v>L</v>
      </c>
      <c r="K962" s="5">
        <f>INDEX(products!$A$1:$G$49,MATCH($D962,products!$A$1:$A$49,0),MATCH(orders!K$1,products!$A$1:$G$1,0))</f>
        <v>1</v>
      </c>
      <c r="L962" s="6">
        <f>INDEX(products!$A$1:$G$49,MATCH($D962,products!$A$1:$A$49,0),MATCH(orders!L$1,products!$A$1:$G$1,0))</f>
        <v>15.85</v>
      </c>
      <c r="M962" s="6">
        <f t="shared" ref="M962:M1025" si="45">E962*L962</f>
        <v>79.25</v>
      </c>
      <c r="N962" t="str">
        <f t="shared" ref="N962:N1001" si="46">IF(I962="Rob","Robusta",IF(I962="Exc","Excelsa",IF(I962="Ara","Arabica",IF(I962="Lib","Liberica"))))</f>
        <v>Liberica</v>
      </c>
      <c r="O962" t="str">
        <f t="shared" ref="O962:O1001" si="47">IF(J962="M","Medium",IF(J962="L","Light",IF(J962="D","Dark")))</f>
        <v>Light</v>
      </c>
      <c r="P962" t="str">
        <f>_xlfn.XLOOKUP(OrdersTable[[#This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cm="1">
        <f t="array" ref="G963">IF(_xlfn.XLOOKUP(C963,customers!A962:$A$1001,customers!C962:$C$1001,,0)=0,"",_xlfn.XLOOKUP(C963,customers!A962:$A$1001,customers!C962:$C$1001,,0))</f>
        <v/>
      </c>
      <c r="H963" s="2" t="str" cm="1">
        <f t="array" ref="H963">_xlfn.IFNA(_xlfn.XLOOKUP(C963,customers!A962:$A$1001,customers!G962:$G$1001,,0),"United Kingdom")</f>
        <v>United States</v>
      </c>
      <c r="I963" t="str">
        <f>INDEX(products!$A$1:$G$49,MATCH($D963,products!$A$1:$A$49,0),MATCH(orders!I$1,products!$A$1:$G$1,0))</f>
        <v>Ara</v>
      </c>
      <c r="J963" t="str">
        <f>INDEX(products!$A$1:$G$49,MATCH($D963,products!$A$1:$A$49,0),MATCH(orders!J$1,products!$A$1:$G$1,0))</f>
        <v>D</v>
      </c>
      <c r="K963" s="5">
        <f>INDEX(products!$A$1:$G$49,MATCH($D963,products!$A$1:$A$49,0),MATCH(orders!K$1,products!$A$1:$G$1,0))</f>
        <v>2.5</v>
      </c>
      <c r="L963" s="6">
        <f>INDEX(products!$A$1:$G$49,MATCH($D963,products!$A$1:$A$49,0),MATCH(orders!L$1,products!$A$1:$G$1,0))</f>
        <v>22.884999999999998</v>
      </c>
      <c r="M963" s="6">
        <f t="shared" si="45"/>
        <v>45.769999999999996</v>
      </c>
      <c r="N963" t="str">
        <f t="shared" si="46"/>
        <v>Arabica</v>
      </c>
      <c r="O963" t="str">
        <f t="shared" si="47"/>
        <v>Dark</v>
      </c>
      <c r="P963" t="str">
        <f>_xlfn.XLOOKUP(OrdersTable[[#This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cm="1">
        <f t="array" ref="G964">IF(_xlfn.XLOOKUP(C964,customers!A963:$A$1001,customers!C963:$C$1001,,0)=0,"",_xlfn.XLOOKUP(C964,customers!A963:$A$1001,customers!C963:$C$1001,,0))</f>
        <v>mrocksqq@exblog.jp</v>
      </c>
      <c r="H964" s="2" t="str" cm="1">
        <f t="array" ref="H964">_xlfn.IFNA(_xlfn.XLOOKUP(C964,customers!A963:$A$1001,customers!G963:$G$1001,,0),"United Kingdom")</f>
        <v>Ireland</v>
      </c>
      <c r="I964" t="str">
        <f>INDEX(products!$A$1:$G$49,MATCH($D964,products!$A$1:$A$49,0),MATCH(orders!I$1,products!$A$1:$G$1,0))</f>
        <v>Rob</v>
      </c>
      <c r="J964" t="str">
        <f>INDEX(products!$A$1:$G$49,MATCH($D964,products!$A$1:$A$49,0),MATCH(orders!J$1,products!$A$1:$G$1,0))</f>
        <v>D</v>
      </c>
      <c r="K964" s="5">
        <f>INDEX(products!$A$1:$G$49,MATCH($D964,products!$A$1:$A$49,0),MATCH(orders!K$1,products!$A$1:$G$1,0))</f>
        <v>1</v>
      </c>
      <c r="L964" s="6">
        <f>INDEX(products!$A$1:$G$49,MATCH($D964,products!$A$1:$A$49,0),MATCH(orders!L$1,products!$A$1:$G$1,0))</f>
        <v>8.9499999999999993</v>
      </c>
      <c r="M964" s="6">
        <f t="shared" si="45"/>
        <v>8.9499999999999993</v>
      </c>
      <c r="N964" t="str">
        <f t="shared" si="46"/>
        <v>Robusta</v>
      </c>
      <c r="O964" t="str">
        <f t="shared" si="47"/>
        <v>Dark</v>
      </c>
      <c r="P964" t="str">
        <f>_xlfn.XLOOKUP(OrdersTable[[#This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cm="1">
        <f t="array" ref="H965">_xlfn.IFNA(_xlfn.XLOOKUP(C965,customers!A964:$A$1001,customers!G964:$G$1001,,0),"United Kingdom")</f>
        <v>United States</v>
      </c>
      <c r="I965" t="str">
        <f>INDEX(products!$A$1:$G$49,MATCH($D965,products!$A$1:$A$49,0),MATCH(orders!I$1,products!$A$1:$G$1,0))</f>
        <v>Rob</v>
      </c>
      <c r="J965" t="str">
        <f>INDEX(products!$A$1:$G$49,MATCH($D965,products!$A$1:$A$49,0),MATCH(orders!J$1,products!$A$1:$G$1,0))</f>
        <v>M</v>
      </c>
      <c r="K965" s="5">
        <f>INDEX(products!$A$1:$G$49,MATCH($D965,products!$A$1:$A$49,0),MATCH(orders!K$1,products!$A$1:$G$1,0))</f>
        <v>0.5</v>
      </c>
      <c r="L965" s="6">
        <f>INDEX(products!$A$1:$G$49,MATCH($D965,products!$A$1:$A$49,0),MATCH(orders!L$1,products!$A$1:$G$1,0))</f>
        <v>5.97</v>
      </c>
      <c r="M965" s="6">
        <f t="shared" si="45"/>
        <v>23.88</v>
      </c>
      <c r="N965" t="str">
        <f t="shared" si="46"/>
        <v>Robusta</v>
      </c>
      <c r="O965" t="str">
        <f t="shared" si="47"/>
        <v>Medium</v>
      </c>
      <c r="P965" t="str">
        <f>_xlfn.XLOOKUP(OrdersTable[[#This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cm="1">
        <f t="array" ref="H966">_xlfn.IFNA(_xlfn.XLOOKUP(C966,customers!A965:$A$1001,customers!G965:$G$1001,,0),"United Kingdom")</f>
        <v>United States</v>
      </c>
      <c r="I966" t="str">
        <f>INDEX(products!$A$1:$G$49,MATCH($D966,products!$A$1:$A$49,0),MATCH(orders!I$1,products!$A$1:$G$1,0))</f>
        <v>Exc</v>
      </c>
      <c r="J966" t="str">
        <f>INDEX(products!$A$1:$G$49,MATCH($D966,products!$A$1:$A$49,0),MATCH(orders!J$1,products!$A$1:$G$1,0))</f>
        <v>L</v>
      </c>
      <c r="K966" s="5">
        <f>INDEX(products!$A$1:$G$49,MATCH($D966,products!$A$1:$A$49,0),MATCH(orders!K$1,products!$A$1:$G$1,0))</f>
        <v>0.2</v>
      </c>
      <c r="L966" s="6">
        <f>INDEX(products!$A$1:$G$49,MATCH($D966,products!$A$1:$A$49,0),MATCH(orders!L$1,products!$A$1:$G$1,0))</f>
        <v>4.4550000000000001</v>
      </c>
      <c r="M966" s="6">
        <f t="shared" si="45"/>
        <v>22.274999999999999</v>
      </c>
      <c r="N966" t="str">
        <f t="shared" si="46"/>
        <v>Excelsa</v>
      </c>
      <c r="O966" t="str">
        <f t="shared" si="47"/>
        <v>Light</v>
      </c>
      <c r="P966" t="str">
        <f>_xlfn.XLOOKUP(OrdersTable[[#This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cm="1">
        <f t="array" ref="G967">IF(_xlfn.XLOOKUP(C967,customers!A966:$A$1001,customers!C966:$C$1001,,0)=0,"",_xlfn.XLOOKUP(C967,customers!A966:$A$1001,customers!C966:$C$1001,,0))</f>
        <v>jjefferysqt@blog.com</v>
      </c>
      <c r="H967" s="2" t="str" cm="1">
        <f t="array" ref="H967">_xlfn.IFNA(_xlfn.XLOOKUP(C967,customers!A966:$A$1001,customers!G966:$G$1001,,0),"United Kingdom")</f>
        <v>United States</v>
      </c>
      <c r="I967" t="str">
        <f>INDEX(products!$A$1:$G$49,MATCH($D967,products!$A$1:$A$49,0),MATCH(orders!I$1,products!$A$1:$G$1,0))</f>
        <v>Rob</v>
      </c>
      <c r="J967" t="str">
        <f>INDEX(products!$A$1:$G$49,MATCH($D967,products!$A$1:$A$49,0),MATCH(orders!J$1,products!$A$1:$G$1,0))</f>
        <v>M</v>
      </c>
      <c r="K967" s="5">
        <f>INDEX(products!$A$1:$G$49,MATCH($D967,products!$A$1:$A$49,0),MATCH(orders!K$1,products!$A$1:$G$1,0))</f>
        <v>1</v>
      </c>
      <c r="L967" s="6">
        <f>INDEX(products!$A$1:$G$49,MATCH($D967,products!$A$1:$A$49,0),MATCH(orders!L$1,products!$A$1:$G$1,0))</f>
        <v>9.9499999999999993</v>
      </c>
      <c r="M967" s="6">
        <f t="shared" si="45"/>
        <v>29.849999999999998</v>
      </c>
      <c r="N967" t="str">
        <f t="shared" si="46"/>
        <v>Robusta</v>
      </c>
      <c r="O967" t="str">
        <f t="shared" si="47"/>
        <v>Medium</v>
      </c>
      <c r="P967" t="str">
        <f>_xlfn.XLOOKUP(OrdersTable[[#This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cm="1">
        <f t="array" ref="H968">_xlfn.IFNA(_xlfn.XLOOKUP(C968,customers!A967:$A$1001,customers!G967:$G$1001,,0),"United Kingdom")</f>
        <v>United States</v>
      </c>
      <c r="I968" t="str">
        <f>INDEX(products!$A$1:$G$49,MATCH($D968,products!$A$1:$A$49,0),MATCH(orders!I$1,products!$A$1:$G$1,0))</f>
        <v>Exc</v>
      </c>
      <c r="J968" t="str">
        <f>INDEX(products!$A$1:$G$49,MATCH($D968,products!$A$1:$A$49,0),MATCH(orders!J$1,products!$A$1:$G$1,0))</f>
        <v>L</v>
      </c>
      <c r="K968" s="5">
        <f>INDEX(products!$A$1:$G$49,MATCH($D968,products!$A$1:$A$49,0),MATCH(orders!K$1,products!$A$1:$G$1,0))</f>
        <v>0.5</v>
      </c>
      <c r="L968" s="6">
        <f>INDEX(products!$A$1:$G$49,MATCH($D968,products!$A$1:$A$49,0),MATCH(orders!L$1,products!$A$1:$G$1,0))</f>
        <v>8.91</v>
      </c>
      <c r="M968" s="6">
        <f t="shared" si="45"/>
        <v>53.46</v>
      </c>
      <c r="N968" t="str">
        <f t="shared" si="46"/>
        <v>Excelsa</v>
      </c>
      <c r="O968" t="str">
        <f t="shared" si="47"/>
        <v>Light</v>
      </c>
      <c r="P968" t="str">
        <f>_xlfn.XLOOKUP(OrdersTable[[#This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cm="1">
        <f t="array" ref="G969">IF(_xlfn.XLOOKUP(C969,customers!A968:$A$1001,customers!C968:$C$1001,,0)=0,"",_xlfn.XLOOKUP(C969,customers!A968:$A$1001,customers!C968:$C$1001,,0))</f>
        <v>zwalisiakqv@ucsd.edu</v>
      </c>
      <c r="H969" s="2" t="str" cm="1">
        <f t="array" ref="H969">_xlfn.IFNA(_xlfn.XLOOKUP(C969,customers!A968:$A$1001,customers!G968:$G$1001,,0),"United Kingdom")</f>
        <v>Ireland</v>
      </c>
      <c r="I969" t="str">
        <f>INDEX(products!$A$1:$G$49,MATCH($D969,products!$A$1:$A$49,0),MATCH(orders!I$1,products!$A$1:$G$1,0))</f>
        <v>Rob</v>
      </c>
      <c r="J969" t="str">
        <f>INDEX(products!$A$1:$G$49,MATCH($D969,products!$A$1:$A$49,0),MATCH(orders!J$1,products!$A$1:$G$1,0))</f>
        <v>D</v>
      </c>
      <c r="K969" s="5">
        <f>INDEX(products!$A$1:$G$49,MATCH($D969,products!$A$1:$A$49,0),MATCH(orders!K$1,products!$A$1:$G$1,0))</f>
        <v>0.2</v>
      </c>
      <c r="L969" s="6">
        <f>INDEX(products!$A$1:$G$49,MATCH($D969,products!$A$1:$A$49,0),MATCH(orders!L$1,products!$A$1:$G$1,0))</f>
        <v>2.6849999999999996</v>
      </c>
      <c r="M969" s="6">
        <f t="shared" si="45"/>
        <v>2.6849999999999996</v>
      </c>
      <c r="N969" t="str">
        <f t="shared" si="46"/>
        <v>Robusta</v>
      </c>
      <c r="O969" t="str">
        <f t="shared" si="47"/>
        <v>Dark</v>
      </c>
      <c r="P969" t="str">
        <f>_xlfn.XLOOKUP(OrdersTable[[#This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cm="1">
        <f t="array" ref="H970">_xlfn.IFNA(_xlfn.XLOOKUP(C970,customers!A969:$A$1001,customers!G969:$G$1001,,0),"United Kingdom")</f>
        <v>United States</v>
      </c>
      <c r="I970" t="str">
        <f>INDEX(products!$A$1:$G$49,MATCH($D970,products!$A$1:$A$49,0),MATCH(orders!I$1,products!$A$1:$G$1,0))</f>
        <v>Rob</v>
      </c>
      <c r="J970" t="str">
        <f>INDEX(products!$A$1:$G$49,MATCH($D970,products!$A$1:$A$49,0),MATCH(orders!J$1,products!$A$1:$G$1,0))</f>
        <v>M</v>
      </c>
      <c r="K970" s="5">
        <f>INDEX(products!$A$1:$G$49,MATCH($D970,products!$A$1:$A$49,0),MATCH(orders!K$1,products!$A$1:$G$1,0))</f>
        <v>0.2</v>
      </c>
      <c r="L970" s="6">
        <f>INDEX(products!$A$1:$G$49,MATCH($D970,products!$A$1:$A$49,0),MATCH(orders!L$1,products!$A$1:$G$1,0))</f>
        <v>2.9849999999999999</v>
      </c>
      <c r="M970" s="6">
        <f t="shared" si="45"/>
        <v>5.97</v>
      </c>
      <c r="N970" t="str">
        <f t="shared" si="46"/>
        <v>Robusta</v>
      </c>
      <c r="O970" t="str">
        <f t="shared" si="47"/>
        <v>Medium</v>
      </c>
      <c r="P970" t="str">
        <f>_xlfn.XLOOKUP(OrdersTable[[#This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cm="1">
        <f t="array" ref="H971">_xlfn.IFNA(_xlfn.XLOOKUP(C971,customers!A970:$A$1001,customers!G970:$G$1001,,0),"United Kingdom")</f>
        <v>United States</v>
      </c>
      <c r="I971" t="str">
        <f>INDEX(products!$A$1:$G$49,MATCH($D971,products!$A$1:$A$49,0),MATCH(orders!I$1,products!$A$1:$G$1,0))</f>
        <v>Lib</v>
      </c>
      <c r="J971" t="str">
        <f>INDEX(products!$A$1:$G$49,MATCH($D971,products!$A$1:$A$49,0),MATCH(orders!J$1,products!$A$1:$G$1,0))</f>
        <v>D</v>
      </c>
      <c r="K971" s="5">
        <f>INDEX(products!$A$1:$G$49,MATCH($D971,products!$A$1:$A$49,0),MATCH(orders!K$1,products!$A$1:$G$1,0))</f>
        <v>1</v>
      </c>
      <c r="L971" s="6">
        <f>INDEX(products!$A$1:$G$49,MATCH($D971,products!$A$1:$A$49,0),MATCH(orders!L$1,products!$A$1:$G$1,0))</f>
        <v>12.95</v>
      </c>
      <c r="M971" s="6">
        <f t="shared" si="45"/>
        <v>12.95</v>
      </c>
      <c r="N971" t="str">
        <f t="shared" si="46"/>
        <v>Liberica</v>
      </c>
      <c r="O971" t="str">
        <f t="shared" si="47"/>
        <v>Dark</v>
      </c>
      <c r="P971" t="str">
        <f>_xlfn.XLOOKUP(OrdersTable[[#This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cm="1">
        <f t="array" ref="G972">IF(_xlfn.XLOOKUP(C972,customers!A971:$A$1001,customers!C971:$C$1001,,0)=0,"",_xlfn.XLOOKUP(C972,customers!A971:$A$1001,customers!C971:$C$1001,,0))</f>
        <v/>
      </c>
      <c r="H972" s="2" t="str" cm="1">
        <f t="array" ref="H972">_xlfn.IFNA(_xlfn.XLOOKUP(C972,customers!A971:$A$1001,customers!G971:$G$1001,,0),"United Kingdom")</f>
        <v>United States</v>
      </c>
      <c r="I972" t="str">
        <f>INDEX(products!$A$1:$G$49,MATCH($D972,products!$A$1:$A$49,0),MATCH(orders!I$1,products!$A$1:$G$1,0))</f>
        <v>Exc</v>
      </c>
      <c r="J972" t="str">
        <f>INDEX(products!$A$1:$G$49,MATCH($D972,products!$A$1:$A$49,0),MATCH(orders!J$1,products!$A$1:$G$1,0))</f>
        <v>M</v>
      </c>
      <c r="K972" s="5">
        <f>INDEX(products!$A$1:$G$49,MATCH($D972,products!$A$1:$A$49,0),MATCH(orders!K$1,products!$A$1:$G$1,0))</f>
        <v>0.5</v>
      </c>
      <c r="L972" s="6">
        <f>INDEX(products!$A$1:$G$49,MATCH($D972,products!$A$1:$A$49,0),MATCH(orders!L$1,products!$A$1:$G$1,0))</f>
        <v>8.25</v>
      </c>
      <c r="M972" s="6">
        <f t="shared" si="45"/>
        <v>8.25</v>
      </c>
      <c r="N972" t="str">
        <f t="shared" si="46"/>
        <v>Excelsa</v>
      </c>
      <c r="O972" t="str">
        <f t="shared" si="47"/>
        <v>Medium</v>
      </c>
      <c r="P972" t="str">
        <f>_xlfn.XLOOKUP(OrdersTable[[#This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cm="1">
        <f t="array" ref="G973">IF(_xlfn.XLOOKUP(C973,customers!A972:$A$1001,customers!C972:$C$1001,,0)=0,"",_xlfn.XLOOKUP(C973,customers!A972:$A$1001,customers!C972:$C$1001,,0))</f>
        <v>nfurberqz@jugem.jp</v>
      </c>
      <c r="H973" s="2" t="str" cm="1">
        <f t="array" ref="H973">_xlfn.IFNA(_xlfn.XLOOKUP(C973,customers!A972:$A$1001,customers!G972:$G$1001,,0),"United Kingdom")</f>
        <v>United States</v>
      </c>
      <c r="I973" t="str">
        <f>INDEX(products!$A$1:$G$49,MATCH($D973,products!$A$1:$A$49,0),MATCH(orders!I$1,products!$A$1:$G$1,0))</f>
        <v>Ara</v>
      </c>
      <c r="J973" t="str">
        <f>INDEX(products!$A$1:$G$49,MATCH($D973,products!$A$1:$A$49,0),MATCH(orders!J$1,products!$A$1:$G$1,0))</f>
        <v>L</v>
      </c>
      <c r="K973" s="5">
        <f>INDEX(products!$A$1:$G$49,MATCH($D973,products!$A$1:$A$49,0),MATCH(orders!K$1,products!$A$1:$G$1,0))</f>
        <v>2.5</v>
      </c>
      <c r="L973" s="6">
        <f>INDEX(products!$A$1:$G$49,MATCH($D973,products!$A$1:$A$49,0),MATCH(orders!L$1,products!$A$1:$G$1,0))</f>
        <v>29.784999999999997</v>
      </c>
      <c r="M973" s="6">
        <f t="shared" si="45"/>
        <v>148.92499999999998</v>
      </c>
      <c r="N973" t="str">
        <f t="shared" si="46"/>
        <v>Arabica</v>
      </c>
      <c r="O973" t="str">
        <f t="shared" si="47"/>
        <v>Light</v>
      </c>
      <c r="P973" t="str">
        <f>_xlfn.XLOOKUP(OrdersTable[[#This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cm="1">
        <f t="array" ref="G974">IF(_xlfn.XLOOKUP(C974,customers!A973:$A$1001,customers!C973:$C$1001,,0)=0,"",_xlfn.XLOOKUP(C974,customers!A973:$A$1001,customers!C973:$C$1001,,0))</f>
        <v/>
      </c>
      <c r="H974" s="2" t="str" cm="1">
        <f t="array" ref="H974">_xlfn.IFNA(_xlfn.XLOOKUP(C974,customers!A973:$A$1001,customers!G973:$G$1001,,0),"United Kingdom")</f>
        <v>Ireland</v>
      </c>
      <c r="I974" t="str">
        <f>INDEX(products!$A$1:$G$49,MATCH($D974,products!$A$1:$A$49,0),MATCH(orders!I$1,products!$A$1:$G$1,0))</f>
        <v>Ara</v>
      </c>
      <c r="J974" t="str">
        <f>INDEX(products!$A$1:$G$49,MATCH($D974,products!$A$1:$A$49,0),MATCH(orders!J$1,products!$A$1:$G$1,0))</f>
        <v>L</v>
      </c>
      <c r="K974" s="5">
        <f>INDEX(products!$A$1:$G$49,MATCH($D974,products!$A$1:$A$49,0),MATCH(orders!K$1,products!$A$1:$G$1,0))</f>
        <v>2.5</v>
      </c>
      <c r="L974" s="6">
        <f>INDEX(products!$A$1:$G$49,MATCH($D974,products!$A$1:$A$49,0),MATCH(orders!L$1,products!$A$1:$G$1,0))</f>
        <v>29.784999999999997</v>
      </c>
      <c r="M974" s="6">
        <f t="shared" si="45"/>
        <v>89.35499999999999</v>
      </c>
      <c r="N974" t="str">
        <f t="shared" si="46"/>
        <v>Arabica</v>
      </c>
      <c r="O974" t="str">
        <f t="shared" si="47"/>
        <v>Light</v>
      </c>
      <c r="P974" t="str">
        <f>_xlfn.XLOOKUP(OrdersTable[[#This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cm="1">
        <f t="array" ref="G975">IF(_xlfn.XLOOKUP(C975,customers!A974:$A$1001,customers!C974:$C$1001,,0)=0,"",_xlfn.XLOOKUP(C975,customers!A974:$A$1001,customers!C974:$C$1001,,0))</f>
        <v>ckeaver1@ucoz.com</v>
      </c>
      <c r="H975" s="2" t="str" cm="1">
        <f t="array" ref="H975">_xlfn.IFNA(_xlfn.XLOOKUP(C975,customers!A974:$A$1001,customers!G974:$G$1001,,0),"United Kingdom")</f>
        <v>United States</v>
      </c>
      <c r="I975" t="str">
        <f>INDEX(products!$A$1:$G$49,MATCH($D975,products!$A$1:$A$49,0),MATCH(orders!I$1,products!$A$1:$G$1,0))</f>
        <v>Lib</v>
      </c>
      <c r="J975" t="str">
        <f>INDEX(products!$A$1:$G$49,MATCH($D975,products!$A$1:$A$49,0),MATCH(orders!J$1,products!$A$1:$G$1,0))</f>
        <v>M</v>
      </c>
      <c r="K975" s="5">
        <f>INDEX(products!$A$1:$G$49,MATCH($D975,products!$A$1:$A$49,0),MATCH(orders!K$1,products!$A$1:$G$1,0))</f>
        <v>1</v>
      </c>
      <c r="L975" s="6">
        <f>INDEX(products!$A$1:$G$49,MATCH($D975,products!$A$1:$A$49,0),MATCH(orders!L$1,products!$A$1:$G$1,0))</f>
        <v>14.55</v>
      </c>
      <c r="M975" s="6">
        <f t="shared" si="45"/>
        <v>87.300000000000011</v>
      </c>
      <c r="N975" t="str">
        <f t="shared" si="46"/>
        <v>Liberica</v>
      </c>
      <c r="O975" t="str">
        <f t="shared" si="47"/>
        <v>Medium</v>
      </c>
      <c r="P975" t="str">
        <f>_xlfn.XLOOKUP(OrdersTable[[#This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cm="1">
        <f t="array" ref="H976">_xlfn.IFNA(_xlfn.XLOOKUP(C976,customers!A975:$A$1001,customers!G975:$G$1001,,0),"United Kingdom")</f>
        <v>United States</v>
      </c>
      <c r="I976" t="str">
        <f>INDEX(products!$A$1:$G$49,MATCH($D976,products!$A$1:$A$49,0),MATCH(orders!I$1,products!$A$1:$G$1,0))</f>
        <v>Rob</v>
      </c>
      <c r="J976" t="str">
        <f>INDEX(products!$A$1:$G$49,MATCH($D976,products!$A$1:$A$49,0),MATCH(orders!J$1,products!$A$1:$G$1,0))</f>
        <v>D</v>
      </c>
      <c r="K976" s="5">
        <f>INDEX(products!$A$1:$G$49,MATCH($D976,products!$A$1:$A$49,0),MATCH(orders!K$1,products!$A$1:$G$1,0))</f>
        <v>0.5</v>
      </c>
      <c r="L976" s="6">
        <f>INDEX(products!$A$1:$G$49,MATCH($D976,products!$A$1:$A$49,0),MATCH(orders!L$1,products!$A$1:$G$1,0))</f>
        <v>5.3699999999999992</v>
      </c>
      <c r="M976" s="6">
        <f t="shared" si="45"/>
        <v>5.3699999999999992</v>
      </c>
      <c r="N976" t="str">
        <f t="shared" si="46"/>
        <v>Robusta</v>
      </c>
      <c r="O976" t="str">
        <f t="shared" si="47"/>
        <v>Dark</v>
      </c>
      <c r="P976" t="str">
        <f>_xlfn.XLOOKUP(OrdersTable[[#This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cm="1">
        <f t="array" ref="H977">_xlfn.IFNA(_xlfn.XLOOKUP(C977,customers!A976:$A$1001,customers!G976:$G$1001,,0),"United Kingdom")</f>
        <v>Ireland</v>
      </c>
      <c r="I977" t="str">
        <f>INDEX(products!$A$1:$G$49,MATCH($D977,products!$A$1:$A$49,0),MATCH(orders!I$1,products!$A$1:$G$1,0))</f>
        <v>Ara</v>
      </c>
      <c r="J977" t="str">
        <f>INDEX(products!$A$1:$G$49,MATCH($D977,products!$A$1:$A$49,0),MATCH(orders!J$1,products!$A$1:$G$1,0))</f>
        <v>D</v>
      </c>
      <c r="K977" s="5">
        <f>INDEX(products!$A$1:$G$49,MATCH($D977,products!$A$1:$A$49,0),MATCH(orders!K$1,products!$A$1:$G$1,0))</f>
        <v>0.2</v>
      </c>
      <c r="L977" s="6">
        <f>INDEX(products!$A$1:$G$49,MATCH($D977,products!$A$1:$A$49,0),MATCH(orders!L$1,products!$A$1:$G$1,0))</f>
        <v>2.9849999999999999</v>
      </c>
      <c r="M977" s="6">
        <f t="shared" si="45"/>
        <v>8.9550000000000001</v>
      </c>
      <c r="N977" t="str">
        <f t="shared" si="46"/>
        <v>Arabica</v>
      </c>
      <c r="O977" t="str">
        <f t="shared" si="47"/>
        <v>Dark</v>
      </c>
      <c r="P977" t="str">
        <f>_xlfn.XLOOKUP(OrdersTable[[#This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cm="1">
        <f t="array" ref="G978">IF(_xlfn.XLOOKUP(C978,customers!A977:$A$1001,customers!C977:$C$1001,,0)=0,"",_xlfn.XLOOKUP(C978,customers!A977:$A$1001,customers!C977:$C$1001,,0))</f>
        <v>kcantor4@gmpg.org</v>
      </c>
      <c r="H978" s="2" t="str" cm="1">
        <f t="array" ref="H978">_xlfn.IFNA(_xlfn.XLOOKUP(C978,customers!A977:$A$1001,customers!G977:$G$1001,,0),"United Kingdom")</f>
        <v>United States</v>
      </c>
      <c r="I978" t="str">
        <f>INDEX(products!$A$1:$G$49,MATCH($D978,products!$A$1:$A$49,0),MATCH(orders!I$1,products!$A$1:$G$1,0))</f>
        <v>Rob</v>
      </c>
      <c r="J978" t="str">
        <f>INDEX(products!$A$1:$G$49,MATCH($D978,products!$A$1:$A$49,0),MATCH(orders!J$1,products!$A$1:$G$1,0))</f>
        <v>L</v>
      </c>
      <c r="K978" s="5">
        <f>INDEX(products!$A$1:$G$49,MATCH($D978,products!$A$1:$A$49,0),MATCH(orders!K$1,products!$A$1:$G$1,0))</f>
        <v>2.5</v>
      </c>
      <c r="L978" s="6">
        <f>INDEX(products!$A$1:$G$49,MATCH($D978,products!$A$1:$A$49,0),MATCH(orders!L$1,products!$A$1:$G$1,0))</f>
        <v>27.484999999999996</v>
      </c>
      <c r="M978" s="6">
        <f t="shared" si="45"/>
        <v>137.42499999999998</v>
      </c>
      <c r="N978" t="str">
        <f t="shared" si="46"/>
        <v>Robusta</v>
      </c>
      <c r="O978" t="str">
        <f t="shared" si="47"/>
        <v>Light</v>
      </c>
      <c r="P978" t="str">
        <f>_xlfn.XLOOKUP(OrdersTable[[#This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cm="1">
        <f t="array" ref="H979">_xlfn.IFNA(_xlfn.XLOOKUP(C979,customers!A978:$A$1001,customers!G978:$G$1001,,0),"United Kingdom")</f>
        <v>United States</v>
      </c>
      <c r="I979" t="str">
        <f>INDEX(products!$A$1:$G$49,MATCH($D979,products!$A$1:$A$49,0),MATCH(orders!I$1,products!$A$1:$G$1,0))</f>
        <v>Rob</v>
      </c>
      <c r="J979" t="str">
        <f>INDEX(products!$A$1:$G$49,MATCH($D979,products!$A$1:$A$49,0),MATCH(orders!J$1,products!$A$1:$G$1,0))</f>
        <v>L</v>
      </c>
      <c r="K979" s="5">
        <f>INDEX(products!$A$1:$G$49,MATCH($D979,products!$A$1:$A$49,0),MATCH(orders!K$1,products!$A$1:$G$1,0))</f>
        <v>1</v>
      </c>
      <c r="L979" s="6">
        <f>INDEX(products!$A$1:$G$49,MATCH($D979,products!$A$1:$A$49,0),MATCH(orders!L$1,products!$A$1:$G$1,0))</f>
        <v>11.95</v>
      </c>
      <c r="M979" s="6">
        <f t="shared" si="45"/>
        <v>59.75</v>
      </c>
      <c r="N979" t="str">
        <f t="shared" si="46"/>
        <v>Robusta</v>
      </c>
      <c r="O979" t="str">
        <f t="shared" si="47"/>
        <v>Light</v>
      </c>
      <c r="P979" t="str">
        <f>_xlfn.XLOOKUP(OrdersTable[[#This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e" cm="1">
        <f t="array" ref="G980">IF(_xlfn.XLOOKUP(C980,customers!A979:$A$1001,customers!C979:$C$1001,,0)=0,"",_xlfn.XLOOKUP(C980,customers!A979:$A$1001,customers!C979:$C$1001,,0))</f>
        <v>#N/A</v>
      </c>
      <c r="H980" s="2" t="str" cm="1">
        <f t="array" ref="H980">_xlfn.IFNA(_xlfn.XLOOKUP(C980,customers!A979:$A$1001,customers!G979:$G$1001,,0),"United Kingdom")</f>
        <v>United Kingdom</v>
      </c>
      <c r="I980" t="str">
        <f>INDEX(products!$A$1:$G$49,MATCH($D980,products!$A$1:$A$49,0),MATCH(orders!I$1,products!$A$1:$G$1,0))</f>
        <v>Ara</v>
      </c>
      <c r="J980" t="str">
        <f>INDEX(products!$A$1:$G$49,MATCH($D980,products!$A$1:$A$49,0),MATCH(orders!J$1,products!$A$1:$G$1,0))</f>
        <v>L</v>
      </c>
      <c r="K980" s="5">
        <f>INDEX(products!$A$1:$G$49,MATCH($D980,products!$A$1:$A$49,0),MATCH(orders!K$1,products!$A$1:$G$1,0))</f>
        <v>0.5</v>
      </c>
      <c r="L980" s="6">
        <f>INDEX(products!$A$1:$G$49,MATCH($D980,products!$A$1:$A$49,0),MATCH(orders!L$1,products!$A$1:$G$1,0))</f>
        <v>7.77</v>
      </c>
      <c r="M980" s="6">
        <f t="shared" si="45"/>
        <v>23.31</v>
      </c>
      <c r="N980" t="str">
        <f t="shared" si="46"/>
        <v>Arabica</v>
      </c>
      <c r="O980" t="str">
        <f t="shared" si="47"/>
        <v>Light</v>
      </c>
      <c r="P980" t="str">
        <f>_xlfn.XLOOKUP(OrdersTable[[#This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cm="1">
        <f t="array" ref="G981">IF(_xlfn.XLOOKUP(C981,customers!A980:$A$1001,customers!C980:$C$1001,,0)=0,"",_xlfn.XLOOKUP(C981,customers!A980:$A$1001,customers!C980:$C$1001,,0))</f>
        <v/>
      </c>
      <c r="H981" s="2" t="str" cm="1">
        <f t="array" ref="H981">_xlfn.IFNA(_xlfn.XLOOKUP(C981,customers!A980:$A$1001,customers!G980:$G$1001,,0),"United Kingdom")</f>
        <v>United States</v>
      </c>
      <c r="I981" t="str">
        <f>INDEX(products!$A$1:$G$49,MATCH($D981,products!$A$1:$A$49,0),MATCH(orders!I$1,products!$A$1:$G$1,0))</f>
        <v>Rob</v>
      </c>
      <c r="J981" t="str">
        <f>INDEX(products!$A$1:$G$49,MATCH($D981,products!$A$1:$A$49,0),MATCH(orders!J$1,products!$A$1:$G$1,0))</f>
        <v>D</v>
      </c>
      <c r="K981" s="5">
        <f>INDEX(products!$A$1:$G$49,MATCH($D981,products!$A$1:$A$49,0),MATCH(orders!K$1,products!$A$1:$G$1,0))</f>
        <v>0.5</v>
      </c>
      <c r="L981" s="6">
        <f>INDEX(products!$A$1:$G$49,MATCH($D981,products!$A$1:$A$49,0),MATCH(orders!L$1,products!$A$1:$G$1,0))</f>
        <v>5.3699999999999992</v>
      </c>
      <c r="M981" s="6">
        <f t="shared" si="45"/>
        <v>10.739999999999998</v>
      </c>
      <c r="N981" t="str">
        <f t="shared" si="46"/>
        <v>Robusta</v>
      </c>
      <c r="O981" t="str">
        <f t="shared" si="47"/>
        <v>Dark</v>
      </c>
      <c r="P981" t="str">
        <f>_xlfn.XLOOKUP(OrdersTable[[#This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cm="1">
        <f t="array" ref="G982">IF(_xlfn.XLOOKUP(C982,customers!A981:$A$1001,customers!C981:$C$1001,,0)=0,"",_xlfn.XLOOKUP(C982,customers!A981:$A$1001,customers!C981:$C$1001,,0))</f>
        <v/>
      </c>
      <c r="H982" s="2" t="str" cm="1">
        <f t="array" ref="H982">_xlfn.IFNA(_xlfn.XLOOKUP(C982,customers!A981:$A$1001,customers!G981:$G$1001,,0),"United Kingdom")</f>
        <v>United States</v>
      </c>
      <c r="I982" t="str">
        <f>INDEX(products!$A$1:$G$49,MATCH($D982,products!$A$1:$A$49,0),MATCH(orders!I$1,products!$A$1:$G$1,0))</f>
        <v>Exc</v>
      </c>
      <c r="J982" t="str">
        <f>INDEX(products!$A$1:$G$49,MATCH($D982,products!$A$1:$A$49,0),MATCH(orders!J$1,products!$A$1:$G$1,0))</f>
        <v>D</v>
      </c>
      <c r="K982" s="5">
        <f>INDEX(products!$A$1:$G$49,MATCH($D982,products!$A$1:$A$49,0),MATCH(orders!K$1,products!$A$1:$G$1,0))</f>
        <v>2.5</v>
      </c>
      <c r="L982" s="6">
        <f>INDEX(products!$A$1:$G$49,MATCH($D982,products!$A$1:$A$49,0),MATCH(orders!L$1,products!$A$1:$G$1,0))</f>
        <v>27.945</v>
      </c>
      <c r="M982" s="6">
        <f t="shared" si="45"/>
        <v>167.67000000000002</v>
      </c>
      <c r="N982" t="str">
        <f t="shared" si="46"/>
        <v>Excelsa</v>
      </c>
      <c r="O982" t="str">
        <f t="shared" si="47"/>
        <v>Dark</v>
      </c>
      <c r="P982" t="str">
        <f>_xlfn.XLOOKUP(OrdersTable[[#This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cm="1">
        <f t="array" ref="H983">_xlfn.IFNA(_xlfn.XLOOKUP(C983,customers!A982:$A$1001,customers!G982:$G$1001,,0),"United Kingdom")</f>
        <v>United States</v>
      </c>
      <c r="I983" t="str">
        <f>INDEX(products!$A$1:$G$49,MATCH($D983,products!$A$1:$A$49,0),MATCH(orders!I$1,products!$A$1:$G$1,0))</f>
        <v>Exc</v>
      </c>
      <c r="J983" t="str">
        <f>INDEX(products!$A$1:$G$49,MATCH($D983,products!$A$1:$A$49,0),MATCH(orders!J$1,products!$A$1:$G$1,0))</f>
        <v>D</v>
      </c>
      <c r="K983" s="5">
        <f>INDEX(products!$A$1:$G$49,MATCH($D983,products!$A$1:$A$49,0),MATCH(orders!K$1,products!$A$1:$G$1,0))</f>
        <v>0.2</v>
      </c>
      <c r="L983" s="6">
        <f>INDEX(products!$A$1:$G$49,MATCH($D983,products!$A$1:$A$49,0),MATCH(orders!L$1,products!$A$1:$G$1,0))</f>
        <v>3.645</v>
      </c>
      <c r="M983" s="6">
        <f t="shared" si="45"/>
        <v>21.87</v>
      </c>
      <c r="N983" t="str">
        <f t="shared" si="46"/>
        <v>Excelsa</v>
      </c>
      <c r="O983" t="str">
        <f t="shared" si="47"/>
        <v>Dark</v>
      </c>
      <c r="P983" t="str">
        <f>_xlfn.XLOOKUP(OrdersTable[[#This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cm="1">
        <f t="array" ref="G984">IF(_xlfn.XLOOKUP(C984,customers!A983:$A$1001,customers!C983:$C$1001,,0)=0,"",_xlfn.XLOOKUP(C984,customers!A983:$A$1001,customers!C983:$C$1001,,0))</f>
        <v>kkemeryra@t.co</v>
      </c>
      <c r="H984" s="2" t="str" cm="1">
        <f t="array" ref="H984">_xlfn.IFNA(_xlfn.XLOOKUP(C984,customers!A983:$A$1001,customers!G983:$G$1001,,0),"United Kingdom")</f>
        <v>United States</v>
      </c>
      <c r="I984" t="str">
        <f>INDEX(products!$A$1:$G$49,MATCH($D984,products!$A$1:$A$49,0),MATCH(orders!I$1,products!$A$1:$G$1,0))</f>
        <v>Rob</v>
      </c>
      <c r="J984" t="str">
        <f>INDEX(products!$A$1:$G$49,MATCH($D984,products!$A$1:$A$49,0),MATCH(orders!J$1,products!$A$1:$G$1,0))</f>
        <v>L</v>
      </c>
      <c r="K984" s="5">
        <f>INDEX(products!$A$1:$G$49,MATCH($D984,products!$A$1:$A$49,0),MATCH(orders!K$1,products!$A$1:$G$1,0))</f>
        <v>1</v>
      </c>
      <c r="L984" s="6">
        <f>INDEX(products!$A$1:$G$49,MATCH($D984,products!$A$1:$A$49,0),MATCH(orders!L$1,products!$A$1:$G$1,0))</f>
        <v>11.95</v>
      </c>
      <c r="M984" s="6">
        <f t="shared" si="45"/>
        <v>23.9</v>
      </c>
      <c r="N984" t="str">
        <f t="shared" si="46"/>
        <v>Robusta</v>
      </c>
      <c r="O984" t="str">
        <f t="shared" si="47"/>
        <v>Light</v>
      </c>
      <c r="P984" t="str">
        <f>_xlfn.XLOOKUP(OrdersTable[[#This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cm="1">
        <f t="array" ref="H985">_xlfn.IFNA(_xlfn.XLOOKUP(C985,customers!A984:$A$1001,customers!G984:$G$1001,,0),"United Kingdom")</f>
        <v>United States</v>
      </c>
      <c r="I985" t="str">
        <f>INDEX(products!$A$1:$G$49,MATCH($D985,products!$A$1:$A$49,0),MATCH(orders!I$1,products!$A$1:$G$1,0))</f>
        <v>Ara</v>
      </c>
      <c r="J985" t="str">
        <f>INDEX(products!$A$1:$G$49,MATCH($D985,products!$A$1:$A$49,0),MATCH(orders!J$1,products!$A$1:$G$1,0))</f>
        <v>M</v>
      </c>
      <c r="K985" s="5">
        <f>INDEX(products!$A$1:$G$49,MATCH($D985,products!$A$1:$A$49,0),MATCH(orders!K$1,products!$A$1:$G$1,0))</f>
        <v>0.2</v>
      </c>
      <c r="L985" s="6">
        <f>INDEX(products!$A$1:$G$49,MATCH($D985,products!$A$1:$A$49,0),MATCH(orders!L$1,products!$A$1:$G$1,0))</f>
        <v>3.375</v>
      </c>
      <c r="M985" s="6">
        <f t="shared" si="45"/>
        <v>6.75</v>
      </c>
      <c r="N985" t="str">
        <f t="shared" si="46"/>
        <v>Arabica</v>
      </c>
      <c r="O985" t="str">
        <f t="shared" si="47"/>
        <v>Medium</v>
      </c>
      <c r="P985" t="str">
        <f>_xlfn.XLOOKUP(OrdersTable[[#This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cm="1">
        <f t="array" ref="H986">_xlfn.IFNA(_xlfn.XLOOKUP(C986,customers!A985:$A$1001,customers!G985:$G$1001,,0),"United Kingdom")</f>
        <v>Ireland</v>
      </c>
      <c r="I986" t="str">
        <f>INDEX(products!$A$1:$G$49,MATCH($D986,products!$A$1:$A$49,0),MATCH(orders!I$1,products!$A$1:$G$1,0))</f>
        <v>Exc</v>
      </c>
      <c r="J986" t="str">
        <f>INDEX(products!$A$1:$G$49,MATCH($D986,products!$A$1:$A$49,0),MATCH(orders!J$1,products!$A$1:$G$1,0))</f>
        <v>M</v>
      </c>
      <c r="K986" s="5">
        <f>INDEX(products!$A$1:$G$49,MATCH($D986,products!$A$1:$A$49,0),MATCH(orders!K$1,products!$A$1:$G$1,0))</f>
        <v>2.5</v>
      </c>
      <c r="L986" s="6">
        <f>INDEX(products!$A$1:$G$49,MATCH($D986,products!$A$1:$A$49,0),MATCH(orders!L$1,products!$A$1:$G$1,0))</f>
        <v>31.624999999999996</v>
      </c>
      <c r="M986" s="6">
        <f t="shared" si="45"/>
        <v>31.624999999999996</v>
      </c>
      <c r="N986" t="str">
        <f t="shared" si="46"/>
        <v>Excelsa</v>
      </c>
      <c r="O986" t="str">
        <f t="shared" si="47"/>
        <v>Medium</v>
      </c>
      <c r="P986" t="str">
        <f>_xlfn.XLOOKUP(OrdersTable[[#This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cm="1">
        <f t="array" ref="H987">_xlfn.IFNA(_xlfn.XLOOKUP(C987,customers!A986:$A$1001,customers!G986:$G$1001,,0),"United Kingdom")</f>
        <v>United States</v>
      </c>
      <c r="I987" t="str">
        <f>INDEX(products!$A$1:$G$49,MATCH($D987,products!$A$1:$A$49,0),MATCH(orders!I$1,products!$A$1:$G$1,0))</f>
        <v>Rob</v>
      </c>
      <c r="J987" t="str">
        <f>INDEX(products!$A$1:$G$49,MATCH($D987,products!$A$1:$A$49,0),MATCH(orders!J$1,products!$A$1:$G$1,0))</f>
        <v>L</v>
      </c>
      <c r="K987" s="5">
        <f>INDEX(products!$A$1:$G$49,MATCH($D987,products!$A$1:$A$49,0),MATCH(orders!K$1,products!$A$1:$G$1,0))</f>
        <v>1</v>
      </c>
      <c r="L987" s="6">
        <f>INDEX(products!$A$1:$G$49,MATCH($D987,products!$A$1:$A$49,0),MATCH(orders!L$1,products!$A$1:$G$1,0))</f>
        <v>11.95</v>
      </c>
      <c r="M987" s="6">
        <f t="shared" si="45"/>
        <v>47.8</v>
      </c>
      <c r="N987" t="str">
        <f t="shared" si="46"/>
        <v>Robusta</v>
      </c>
      <c r="O987" t="str">
        <f t="shared" si="47"/>
        <v>Light</v>
      </c>
      <c r="P987" t="str">
        <f>_xlfn.XLOOKUP(OrdersTable[[#This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cm="1">
        <f t="array" ref="G988">IF(_xlfn.XLOOKUP(C988,customers!A987:$A$1001,customers!C987:$C$1001,,0)=0,"",_xlfn.XLOOKUP(C988,customers!A987:$A$1001,customers!C987:$C$1001,,0))</f>
        <v>cayrere@symantec.com</v>
      </c>
      <c r="H988" s="2" t="str" cm="1">
        <f t="array" ref="H988">_xlfn.IFNA(_xlfn.XLOOKUP(C988,customers!A987:$A$1001,customers!G987:$G$1001,,0),"United Kingdom")</f>
        <v>United States</v>
      </c>
      <c r="I988" t="str">
        <f>INDEX(products!$A$1:$G$49,MATCH($D988,products!$A$1:$A$49,0),MATCH(orders!I$1,products!$A$1:$G$1,0))</f>
        <v>Lib</v>
      </c>
      <c r="J988" t="str">
        <f>INDEX(products!$A$1:$G$49,MATCH($D988,products!$A$1:$A$49,0),MATCH(orders!J$1,products!$A$1:$G$1,0))</f>
        <v>M</v>
      </c>
      <c r="K988" s="5">
        <f>INDEX(products!$A$1:$G$49,MATCH($D988,products!$A$1:$A$49,0),MATCH(orders!K$1,products!$A$1:$G$1,0))</f>
        <v>2.5</v>
      </c>
      <c r="L988" s="6">
        <f>INDEX(products!$A$1:$G$49,MATCH($D988,products!$A$1:$A$49,0),MATCH(orders!L$1,products!$A$1:$G$1,0))</f>
        <v>33.464999999999996</v>
      </c>
      <c r="M988" s="6">
        <f t="shared" si="45"/>
        <v>33.464999999999996</v>
      </c>
      <c r="N988" t="str">
        <f t="shared" si="46"/>
        <v>Liberica</v>
      </c>
      <c r="O988" t="str">
        <f t="shared" si="47"/>
        <v>Medium</v>
      </c>
      <c r="P988" t="str">
        <f>_xlfn.XLOOKUP(OrdersTable[[#This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cm="1">
        <f t="array" ref="H989">_xlfn.IFNA(_xlfn.XLOOKUP(C989,customers!A988:$A$1001,customers!G988:$G$1001,,0),"United Kingdom")</f>
        <v>United Kingdom</v>
      </c>
      <c r="I989" t="str">
        <f>INDEX(products!$A$1:$G$49,MATCH($D989,products!$A$1:$A$49,0),MATCH(orders!I$1,products!$A$1:$G$1,0))</f>
        <v>Ara</v>
      </c>
      <c r="J989" t="str">
        <f>INDEX(products!$A$1:$G$49,MATCH($D989,products!$A$1:$A$49,0),MATCH(orders!J$1,products!$A$1:$G$1,0))</f>
        <v>D</v>
      </c>
      <c r="K989" s="5">
        <f>INDEX(products!$A$1:$G$49,MATCH($D989,products!$A$1:$A$49,0),MATCH(orders!K$1,products!$A$1:$G$1,0))</f>
        <v>0.5</v>
      </c>
      <c r="L989" s="6">
        <f>INDEX(products!$A$1:$G$49,MATCH($D989,products!$A$1:$A$49,0),MATCH(orders!L$1,products!$A$1:$G$1,0))</f>
        <v>5.97</v>
      </c>
      <c r="M989" s="6">
        <f t="shared" si="45"/>
        <v>29.849999999999998</v>
      </c>
      <c r="N989" t="str">
        <f t="shared" si="46"/>
        <v>Arabica</v>
      </c>
      <c r="O989" t="str">
        <f t="shared" si="47"/>
        <v>Dark</v>
      </c>
      <c r="P989" t="str">
        <f>_xlfn.XLOOKUP(OrdersTable[[#This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cm="1">
        <f t="array" ref="G990">IF(_xlfn.XLOOKUP(C990,customers!A989:$A$1001,customers!C989:$C$1001,,0)=0,"",_xlfn.XLOOKUP(C990,customers!A989:$A$1001,customers!C989:$C$1001,,0))</f>
        <v/>
      </c>
      <c r="H990" s="2" t="str" cm="1">
        <f t="array" ref="H990">_xlfn.IFNA(_xlfn.XLOOKUP(C990,customers!A989:$A$1001,customers!G989:$G$1001,,0),"United Kingdom")</f>
        <v>United Kingdom</v>
      </c>
      <c r="I990" t="str">
        <f>INDEX(products!$A$1:$G$49,MATCH($D990,products!$A$1:$A$49,0),MATCH(orders!I$1,products!$A$1:$G$1,0))</f>
        <v>Rob</v>
      </c>
      <c r="J990" t="str">
        <f>INDEX(products!$A$1:$G$49,MATCH($D990,products!$A$1:$A$49,0),MATCH(orders!J$1,products!$A$1:$G$1,0))</f>
        <v>M</v>
      </c>
      <c r="K990" s="5">
        <f>INDEX(products!$A$1:$G$49,MATCH($D990,products!$A$1:$A$49,0),MATCH(orders!K$1,products!$A$1:$G$1,0))</f>
        <v>1</v>
      </c>
      <c r="L990" s="6">
        <f>INDEX(products!$A$1:$G$49,MATCH($D990,products!$A$1:$A$49,0),MATCH(orders!L$1,products!$A$1:$G$1,0))</f>
        <v>9.9499999999999993</v>
      </c>
      <c r="M990" s="6">
        <f t="shared" si="45"/>
        <v>29.849999999999998</v>
      </c>
      <c r="N990" t="str">
        <f t="shared" si="46"/>
        <v>Robusta</v>
      </c>
      <c r="O990" t="str">
        <f t="shared" si="47"/>
        <v>Medium</v>
      </c>
      <c r="P990" t="str">
        <f>_xlfn.XLOOKUP(OrdersTable[[#This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cm="1">
        <f t="array" ref="G991">IF(_xlfn.XLOOKUP(C991,customers!A990:$A$1001,customers!C990:$C$1001,,0)=0,"",_xlfn.XLOOKUP(C991,customers!A990:$A$1001,customers!C990:$C$1001,,0))</f>
        <v/>
      </c>
      <c r="H991" s="2" t="str" cm="1">
        <f t="array" ref="H991">_xlfn.IFNA(_xlfn.XLOOKUP(C991,customers!A990:$A$1001,customers!G990:$G$1001,,0),"United Kingdom")</f>
        <v>United States</v>
      </c>
      <c r="I991" t="str">
        <f>INDEX(products!$A$1:$G$49,MATCH($D991,products!$A$1:$A$49,0),MATCH(orders!I$1,products!$A$1:$G$1,0))</f>
        <v>Ara</v>
      </c>
      <c r="J991" t="str">
        <f>INDEX(products!$A$1:$G$49,MATCH($D991,products!$A$1:$A$49,0),MATCH(orders!J$1,products!$A$1:$G$1,0))</f>
        <v>M</v>
      </c>
      <c r="K991" s="5">
        <f>INDEX(products!$A$1:$G$49,MATCH($D991,products!$A$1:$A$49,0),MATCH(orders!K$1,products!$A$1:$G$1,0))</f>
        <v>2.5</v>
      </c>
      <c r="L991" s="6">
        <f>INDEX(products!$A$1:$G$49,MATCH($D991,products!$A$1:$A$49,0),MATCH(orders!L$1,products!$A$1:$G$1,0))</f>
        <v>25.874999999999996</v>
      </c>
      <c r="M991" s="6">
        <f t="shared" si="45"/>
        <v>155.24999999999997</v>
      </c>
      <c r="N991" t="str">
        <f t="shared" si="46"/>
        <v>Arabica</v>
      </c>
      <c r="O991" t="str">
        <f t="shared" si="47"/>
        <v>Medium</v>
      </c>
      <c r="P991" t="str">
        <f>_xlfn.XLOOKUP(OrdersTable[[#This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cm="1">
        <f t="array" ref="G992">IF(_xlfn.XLOOKUP(C992,customers!A991:$A$1001,customers!C991:$C$1001,,0)=0,"",_xlfn.XLOOKUP(C992,customers!A991:$A$1001,customers!C991:$C$1001,,0))</f>
        <v/>
      </c>
      <c r="H992" s="2" t="str" cm="1">
        <f t="array" ref="H992">_xlfn.IFNA(_xlfn.XLOOKUP(C992,customers!A991:$A$1001,customers!G991:$G$1001,,0),"United Kingdom")</f>
        <v>United States</v>
      </c>
      <c r="I992" t="str">
        <f>INDEX(products!$A$1:$G$49,MATCH($D992,products!$A$1:$A$49,0),MATCH(orders!I$1,products!$A$1:$G$1,0))</f>
        <v>Exc</v>
      </c>
      <c r="J992" t="str">
        <f>INDEX(products!$A$1:$G$49,MATCH($D992,products!$A$1:$A$49,0),MATCH(orders!J$1,products!$A$1:$G$1,0))</f>
        <v>D</v>
      </c>
      <c r="K992" s="5">
        <f>INDEX(products!$A$1:$G$49,MATCH($D992,products!$A$1:$A$49,0),MATCH(orders!K$1,products!$A$1:$G$1,0))</f>
        <v>0.2</v>
      </c>
      <c r="L992" s="6">
        <f>INDEX(products!$A$1:$G$49,MATCH($D992,products!$A$1:$A$49,0),MATCH(orders!L$1,products!$A$1:$G$1,0))</f>
        <v>3.645</v>
      </c>
      <c r="M992" s="6">
        <f t="shared" si="45"/>
        <v>18.225000000000001</v>
      </c>
      <c r="N992" t="str">
        <f t="shared" si="46"/>
        <v>Excelsa</v>
      </c>
      <c r="O992" t="str">
        <f t="shared" si="47"/>
        <v>Dark</v>
      </c>
      <c r="P992" t="str">
        <f>_xlfn.XLOOKUP(OrdersTable[[#This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cm="1">
        <f t="array" ref="G993">IF(_xlfn.XLOOKUP(C993,customers!A992:$A$1001,customers!C992:$C$1001,,0)=0,"",_xlfn.XLOOKUP(C993,customers!A992:$A$1001,customers!C992:$C$1001,,0))</f>
        <v/>
      </c>
      <c r="H993" s="2" t="str" cm="1">
        <f t="array" ref="H993">_xlfn.IFNA(_xlfn.XLOOKUP(C993,customers!A992:$A$1001,customers!G992:$G$1001,,0),"United Kingdom")</f>
        <v>United States</v>
      </c>
      <c r="I993" t="str">
        <f>INDEX(products!$A$1:$G$49,MATCH($D993,products!$A$1:$A$49,0),MATCH(orders!I$1,products!$A$1:$G$1,0))</f>
        <v>Lib</v>
      </c>
      <c r="J993" t="str">
        <f>INDEX(products!$A$1:$G$49,MATCH($D993,products!$A$1:$A$49,0),MATCH(orders!J$1,products!$A$1:$G$1,0))</f>
        <v>D</v>
      </c>
      <c r="K993" s="5">
        <f>INDEX(products!$A$1:$G$49,MATCH($D993,products!$A$1:$A$49,0),MATCH(orders!K$1,products!$A$1:$G$1,0))</f>
        <v>0.5</v>
      </c>
      <c r="L993" s="6">
        <f>INDEX(products!$A$1:$G$49,MATCH($D993,products!$A$1:$A$49,0),MATCH(orders!L$1,products!$A$1:$G$1,0))</f>
        <v>7.77</v>
      </c>
      <c r="M993" s="6">
        <f t="shared" si="45"/>
        <v>15.54</v>
      </c>
      <c r="N993" t="str">
        <f t="shared" si="46"/>
        <v>Liberica</v>
      </c>
      <c r="O993" t="str">
        <f t="shared" si="47"/>
        <v>Dark</v>
      </c>
      <c r="P993" t="str">
        <f>_xlfn.XLOOKUP(OrdersTable[[#This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cm="1">
        <f t="array" ref="G994">IF(_xlfn.XLOOKUP(C994,customers!A993:$A$1001,customers!C993:$C$1001,,0)=0,"",_xlfn.XLOOKUP(C994,customers!A993:$A$1001,customers!C993:$C$1001,,0))</f>
        <v/>
      </c>
      <c r="H994" s="2" t="str" cm="1">
        <f t="array" ref="H994">_xlfn.IFNA(_xlfn.XLOOKUP(C994,customers!A993:$A$1001,customers!G993:$G$1001,,0),"United Kingdom")</f>
        <v>Ireland</v>
      </c>
      <c r="I994" t="str">
        <f>INDEX(products!$A$1:$G$49,MATCH($D994,products!$A$1:$A$49,0),MATCH(orders!I$1,products!$A$1:$G$1,0))</f>
        <v>Lib</v>
      </c>
      <c r="J994" t="str">
        <f>INDEX(products!$A$1:$G$49,MATCH($D994,products!$A$1:$A$49,0),MATCH(orders!J$1,products!$A$1:$G$1,0))</f>
        <v>L</v>
      </c>
      <c r="K994" s="5">
        <f>INDEX(products!$A$1:$G$49,MATCH($D994,products!$A$1:$A$49,0),MATCH(orders!K$1,products!$A$1:$G$1,0))</f>
        <v>2.5</v>
      </c>
      <c r="L994" s="6">
        <f>INDEX(products!$A$1:$G$49,MATCH($D994,products!$A$1:$A$49,0),MATCH(orders!L$1,products!$A$1:$G$1,0))</f>
        <v>36.454999999999998</v>
      </c>
      <c r="M994" s="6">
        <f t="shared" si="45"/>
        <v>109.36499999999999</v>
      </c>
      <c r="N994" t="str">
        <f t="shared" si="46"/>
        <v>Liberica</v>
      </c>
      <c r="O994" t="str">
        <f t="shared" si="47"/>
        <v>Light</v>
      </c>
      <c r="P994" t="str">
        <f>_xlfn.XLOOKUP(OrdersTable[[#This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cm="1">
        <f t="array" ref="G995">IF(_xlfn.XLOOKUP(C995,customers!A994:$A$1001,customers!C994:$C$1001,,0)=0,"",_xlfn.XLOOKUP(C995,customers!A994:$A$1001,customers!C994:$C$1001,,0))</f>
        <v/>
      </c>
      <c r="H995" s="2" t="str" cm="1">
        <f t="array" ref="H995">_xlfn.IFNA(_xlfn.XLOOKUP(C995,customers!A994:$A$1001,customers!G994:$G$1001,,0),"United Kingdom")</f>
        <v>United States</v>
      </c>
      <c r="I995" t="str">
        <f>INDEX(products!$A$1:$G$49,MATCH($D995,products!$A$1:$A$49,0),MATCH(orders!I$1,products!$A$1:$G$1,0))</f>
        <v>Ara</v>
      </c>
      <c r="J995" t="str">
        <f>INDEX(products!$A$1:$G$49,MATCH($D995,products!$A$1:$A$49,0),MATCH(orders!J$1,products!$A$1:$G$1,0))</f>
        <v>L</v>
      </c>
      <c r="K995" s="5">
        <f>INDEX(products!$A$1:$G$49,MATCH($D995,products!$A$1:$A$49,0),MATCH(orders!K$1,products!$A$1:$G$1,0))</f>
        <v>1</v>
      </c>
      <c r="L995" s="6">
        <f>INDEX(products!$A$1:$G$49,MATCH($D995,products!$A$1:$A$49,0),MATCH(orders!L$1,products!$A$1:$G$1,0))</f>
        <v>12.95</v>
      </c>
      <c r="M995" s="6">
        <f t="shared" si="45"/>
        <v>77.699999999999989</v>
      </c>
      <c r="N995" t="str">
        <f t="shared" si="46"/>
        <v>Arabica</v>
      </c>
      <c r="O995" t="str">
        <f t="shared" si="47"/>
        <v>Light</v>
      </c>
      <c r="P995" t="str">
        <f>_xlfn.XLOOKUP(OrdersTable[[#This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cm="1">
        <f t="array" ref="G996">IF(_xlfn.XLOOKUP(C996,customers!A995:$A$1001,customers!C995:$C$1001,,0)=0,"",_xlfn.XLOOKUP(C996,customers!A995:$A$1001,customers!C995:$C$1001,,0))</f>
        <v/>
      </c>
      <c r="H996" s="2" t="str" cm="1">
        <f t="array" ref="H996">_xlfn.IFNA(_xlfn.XLOOKUP(C996,customers!A995:$A$1001,customers!G995:$G$1001,,0),"United Kingdom")</f>
        <v>Ireland</v>
      </c>
      <c r="I996" t="str">
        <f>INDEX(products!$A$1:$G$49,MATCH($D996,products!$A$1:$A$49,0),MATCH(orders!I$1,products!$A$1:$G$1,0))</f>
        <v>Ara</v>
      </c>
      <c r="J996" t="str">
        <f>INDEX(products!$A$1:$G$49,MATCH($D996,products!$A$1:$A$49,0),MATCH(orders!J$1,products!$A$1:$G$1,0))</f>
        <v>D</v>
      </c>
      <c r="K996" s="5">
        <f>INDEX(products!$A$1:$G$49,MATCH($D996,products!$A$1:$A$49,0),MATCH(orders!K$1,products!$A$1:$G$1,0))</f>
        <v>0.2</v>
      </c>
      <c r="L996" s="6">
        <f>INDEX(products!$A$1:$G$49,MATCH($D996,products!$A$1:$A$49,0),MATCH(orders!L$1,products!$A$1:$G$1,0))</f>
        <v>2.9849999999999999</v>
      </c>
      <c r="M996" s="6">
        <f t="shared" si="45"/>
        <v>8.9550000000000001</v>
      </c>
      <c r="N996" t="str">
        <f t="shared" si="46"/>
        <v>Arabica</v>
      </c>
      <c r="O996" t="str">
        <f t="shared" si="47"/>
        <v>Dark</v>
      </c>
      <c r="P996" t="str">
        <f>_xlfn.XLOOKUP(OrdersTable[[#This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cm="1">
        <f t="array" ref="H997">_xlfn.IFNA(_xlfn.XLOOKUP(C997,customers!A996:$A$1001,customers!G996:$G$1001,,0),"United Kingdom")</f>
        <v>United States</v>
      </c>
      <c r="I997" t="str">
        <f>INDEX(products!$A$1:$G$49,MATCH($D997,products!$A$1:$A$49,0),MATCH(orders!I$1,products!$A$1:$G$1,0))</f>
        <v>Rob</v>
      </c>
      <c r="J997" t="str">
        <f>INDEX(products!$A$1:$G$49,MATCH($D997,products!$A$1:$A$49,0),MATCH(orders!J$1,products!$A$1:$G$1,0))</f>
        <v>L</v>
      </c>
      <c r="K997" s="5">
        <f>INDEX(products!$A$1:$G$49,MATCH($D997,products!$A$1:$A$49,0),MATCH(orders!K$1,products!$A$1:$G$1,0))</f>
        <v>2.5</v>
      </c>
      <c r="L997" s="6">
        <f>INDEX(products!$A$1:$G$49,MATCH($D997,products!$A$1:$A$49,0),MATCH(orders!L$1,products!$A$1:$G$1,0))</f>
        <v>27.484999999999996</v>
      </c>
      <c r="M997" s="6">
        <f t="shared" si="45"/>
        <v>27.484999999999996</v>
      </c>
      <c r="N997" t="str">
        <f t="shared" si="46"/>
        <v>Robusta</v>
      </c>
      <c r="O997" t="str">
        <f t="shared" si="47"/>
        <v>Light</v>
      </c>
      <c r="P997" t="str">
        <f>_xlfn.XLOOKUP(OrdersTable[[#This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cm="1">
        <f t="array" ref="G998">IF(_xlfn.XLOOKUP(C998,customers!A997:$A$1001,customers!C997:$C$1001,,0)=0,"",_xlfn.XLOOKUP(C998,customers!A997:$A$1001,customers!C997:$C$1001,,0))</f>
        <v/>
      </c>
      <c r="H998" s="2" t="str" cm="1">
        <f t="array" ref="H998">_xlfn.IFNA(_xlfn.XLOOKUP(C998,customers!A997:$A$1001,customers!G997:$G$1001,,0),"United Kingdom")</f>
        <v>United States</v>
      </c>
      <c r="I998" t="str">
        <f>INDEX(products!$A$1:$G$49,MATCH($D998,products!$A$1:$A$49,0),MATCH(orders!I$1,products!$A$1:$G$1,0))</f>
        <v>Rob</v>
      </c>
      <c r="J998" t="str">
        <f>INDEX(products!$A$1:$G$49,MATCH($D998,products!$A$1:$A$49,0),MATCH(orders!J$1,products!$A$1:$G$1,0))</f>
        <v>M</v>
      </c>
      <c r="K998" s="5">
        <f>INDEX(products!$A$1:$G$49,MATCH($D998,products!$A$1:$A$49,0),MATCH(orders!K$1,products!$A$1:$G$1,0))</f>
        <v>0.5</v>
      </c>
      <c r="L998" s="6">
        <f>INDEX(products!$A$1:$G$49,MATCH($D998,products!$A$1:$A$49,0),MATCH(orders!L$1,products!$A$1:$G$1,0))</f>
        <v>5.97</v>
      </c>
      <c r="M998" s="6">
        <f t="shared" si="45"/>
        <v>29.849999999999998</v>
      </c>
      <c r="N998" t="str">
        <f t="shared" si="46"/>
        <v>Robusta</v>
      </c>
      <c r="O998" t="str">
        <f t="shared" si="47"/>
        <v>Medium</v>
      </c>
      <c r="P998" t="str">
        <f>_xlfn.XLOOKUP(OrdersTable[[#This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cm="1">
        <f t="array" ref="G999">IF(_xlfn.XLOOKUP(C999,customers!A998:$A$1001,customers!C998:$C$1001,,0)=0,"",_xlfn.XLOOKUP(C999,customers!A998:$A$1001,customers!C998:$C$1001,,0))</f>
        <v/>
      </c>
      <c r="H999" s="2" t="str" cm="1">
        <f t="array" ref="H999">_xlfn.IFNA(_xlfn.XLOOKUP(C999,customers!A998:$A$1001,customers!G998:$G$1001,,0),"United Kingdom")</f>
        <v>United States</v>
      </c>
      <c r="I999" t="str">
        <f>INDEX(products!$A$1:$G$49,MATCH($D999,products!$A$1:$A$49,0),MATCH(orders!I$1,products!$A$1:$G$1,0))</f>
        <v>Ara</v>
      </c>
      <c r="J999" t="str">
        <f>INDEX(products!$A$1:$G$49,MATCH($D999,products!$A$1:$A$49,0),MATCH(orders!J$1,products!$A$1:$G$1,0))</f>
        <v>M</v>
      </c>
      <c r="K999" s="5">
        <f>INDEX(products!$A$1:$G$49,MATCH($D999,products!$A$1:$A$49,0),MATCH(orders!K$1,products!$A$1:$G$1,0))</f>
        <v>0.5</v>
      </c>
      <c r="L999" s="6">
        <f>INDEX(products!$A$1:$G$49,MATCH($D999,products!$A$1:$A$49,0),MATCH(orders!L$1,products!$A$1:$G$1,0))</f>
        <v>6.75</v>
      </c>
      <c r="M999" s="6">
        <f t="shared" si="45"/>
        <v>27</v>
      </c>
      <c r="N999" t="str">
        <f t="shared" si="46"/>
        <v>Arabica</v>
      </c>
      <c r="O999" t="str">
        <f t="shared" si="47"/>
        <v>Medium</v>
      </c>
      <c r="P999" t="str">
        <f>_xlfn.XLOOKUP(OrdersTable[[#This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cm="1">
        <f t="array" ref="H1000">_xlfn.IFNA(_xlfn.XLOOKUP(C1000,customers!A999:$A$1001,customers!G999:$G$1001,,0),"United Kingdom")</f>
        <v>United States</v>
      </c>
      <c r="I1000" t="str">
        <f>INDEX(products!$A$1:$G$49,MATCH($D1000,products!$A$1:$A$49,0),MATCH(orders!I$1,products!$A$1:$G$1,0))</f>
        <v>Ara</v>
      </c>
      <c r="J1000" t="str">
        <f>INDEX(products!$A$1:$G$49,MATCH($D1000,products!$A$1:$A$49,0),MATCH(orders!J$1,products!$A$1:$G$1,0))</f>
        <v>D</v>
      </c>
      <c r="K1000" s="5">
        <f>INDEX(products!$A$1:$G$49,MATCH($D1000,products!$A$1:$A$49,0),MATCH(orders!K$1,products!$A$1:$G$1,0))</f>
        <v>1</v>
      </c>
      <c r="L1000" s="6">
        <f>INDEX(products!$A$1:$G$49,MATCH($D1000,products!$A$1:$A$49,0),MATCH(orders!L$1,products!$A$1:$G$1,0))</f>
        <v>9.9499999999999993</v>
      </c>
      <c r="M1000" s="6">
        <f t="shared" si="45"/>
        <v>9.9499999999999993</v>
      </c>
      <c r="N1000" t="str">
        <f t="shared" si="46"/>
        <v>Arabica</v>
      </c>
      <c r="O1000" t="str">
        <f t="shared" si="47"/>
        <v>Dark</v>
      </c>
      <c r="P1000" t="str">
        <f>_xlfn.XLOOKUP(OrdersTable[[#This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cm="1">
        <f t="array" ref="G1001">IF(_xlfn.XLOOKUP(C1001,customers!A1000:$A$1001,customers!C1000:$C$1001,,0)=0,"",_xlfn.XLOOKUP(C1001,customers!A1000:$A$1001,customers!C1000:$C$1001,,0))</f>
        <v/>
      </c>
      <c r="H1001" s="2" t="str" cm="1">
        <f t="array" ref="H1001">_xlfn.IFNA(_xlfn.XLOOKUP(C1001,customers!A1000:$A$1001,customers!G1000:$G$1001,,0),"United Kingdom")</f>
        <v>United Kingdom</v>
      </c>
      <c r="I1001" t="str">
        <f>INDEX(products!$A$1:$G$49,MATCH($D1001,products!$A$1:$A$49,0),MATCH(orders!I$1,products!$A$1:$G$1,0))</f>
        <v>Exc</v>
      </c>
      <c r="J1001" t="str">
        <f>INDEX(products!$A$1:$G$49,MATCH($D1001,products!$A$1:$A$49,0),MATCH(orders!J$1,products!$A$1:$G$1,0))</f>
        <v>M</v>
      </c>
      <c r="K1001" s="5">
        <f>INDEX(products!$A$1:$G$49,MATCH($D1001,products!$A$1:$A$49,0),MATCH(orders!K$1,products!$A$1:$G$1,0))</f>
        <v>0.2</v>
      </c>
      <c r="L1001" s="6">
        <f>INDEX(products!$A$1:$G$49,MATCH($D1001,products!$A$1:$A$49,0),MATCH(orders!L$1,products!$A$1:$G$1,0))</f>
        <v>4.125</v>
      </c>
      <c r="M1001" s="6">
        <f t="shared" si="45"/>
        <v>12.375</v>
      </c>
      <c r="N1001" t="str">
        <f t="shared" si="46"/>
        <v>Excelsa</v>
      </c>
      <c r="O1001" t="str">
        <f t="shared" si="47"/>
        <v>Medium</v>
      </c>
      <c r="P1001" t="str">
        <f>_xlfn.XLOOKUP(OrdersTable[[#This Row],[Customer ID]],customers!$A$1:$A$1001,customers!I$1:I$1001,,0)</f>
        <v>Yes</v>
      </c>
    </row>
    <row r="1002" spans="1:16" x14ac:dyDescent="0.25">
      <c r="F1002"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47" workbookViewId="0">
      <selection activeCell="J6" sqref="J6"/>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 BarChart</vt:lpstr>
      <vt:lpstr>Top5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Anas Rkib</dc:creator>
  <cp:keywords/>
  <dc:description/>
  <cp:lastModifiedBy>Anas Rkib</cp:lastModifiedBy>
  <cp:revision/>
  <dcterms:created xsi:type="dcterms:W3CDTF">2022-11-26T09:51:45Z</dcterms:created>
  <dcterms:modified xsi:type="dcterms:W3CDTF">2023-11-06T13:38:07Z</dcterms:modified>
  <cp:category/>
  <cp:contentStatus/>
</cp:coreProperties>
</file>