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rim\OneDrive\Study\"/>
    </mc:Choice>
  </mc:AlternateContent>
  <bookViews>
    <workbookView xWindow="0" yWindow="0" windowWidth="19665" windowHeight="6060" firstSheet="1" activeTab="6"/>
  </bookViews>
  <sheets>
    <sheet name="Sales table" sheetId="2" r:id="rId1"/>
    <sheet name="Draaitabel" sheetId="3" r:id="rId2"/>
    <sheet name="Beschrijvende statistiek" sheetId="4" r:id="rId3"/>
    <sheet name="Correlatie" sheetId="5" r:id="rId4"/>
    <sheet name="T-toets" sheetId="6" r:id="rId5"/>
    <sheet name="ANOVA" sheetId="7" r:id="rId6"/>
    <sheet name="Regressie" sheetId="9" r:id="rId7"/>
  </sheets>
  <definedNames>
    <definedName name="_xlchart.v2.0" hidden="1">'Sales table'!$I$14:$I$32</definedName>
    <definedName name="_xlchart.v2.1" hidden="1">'Sales table'!$I$1:$I$13</definedName>
    <definedName name="_xlchart.v2.2" hidden="1">'Sales table'!$I$1:$I$13</definedName>
    <definedName name="_xlchart.v2.3" hidden="1">'Sales table'!$I$14:$I$32</definedName>
    <definedName name="_xlchart.v2.4" hidden="1">'Sales table'!$I$1:$I$13</definedName>
    <definedName name="_xlchart.v2.5" hidden="1">'Sales table'!$C$1</definedName>
    <definedName name="_xlchart.v2.6" hidden="1">'Sales table'!$C$2:$C$32</definedName>
    <definedName name="_xlchart.v2.7" hidden="1">'Sales table'!$D$1</definedName>
    <definedName name="_xlchart.v2.8" hidden="1">'Sales table'!$D$2:$D$32</definedName>
    <definedName name="_xlchart.v2.9" hidden="1">'Sales table'!$F$2:$F$32</definedName>
  </definedNames>
  <calcPr calcId="171027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9" l="1"/>
  <c r="I4" i="9"/>
  <c r="I7" i="9" s="1"/>
  <c r="I3" i="9"/>
  <c r="I2" i="9"/>
  <c r="F38" i="2" l="1"/>
  <c r="F37" i="2"/>
  <c r="I38" i="2"/>
  <c r="I37" i="2"/>
  <c r="I36" i="2"/>
  <c r="H38" i="2"/>
  <c r="H37" i="2"/>
  <c r="H36" i="2"/>
  <c r="G38" i="2"/>
  <c r="G37" i="2"/>
  <c r="G36" i="2"/>
  <c r="E38" i="2"/>
  <c r="E3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H35" i="2"/>
  <c r="I35" i="2"/>
  <c r="D38" i="2"/>
  <c r="D37" i="2"/>
  <c r="D36" i="2"/>
  <c r="C38" i="2"/>
  <c r="C37" i="2"/>
  <c r="C36" i="2"/>
  <c r="F36" i="2"/>
  <c r="F35" i="2"/>
  <c r="E36" i="2"/>
  <c r="D35" i="2"/>
  <c r="C35" i="2"/>
  <c r="G3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</calcChain>
</file>

<file path=xl/sharedStrings.xml><?xml version="1.0" encoding="utf-8"?>
<sst xmlns="http://schemas.openxmlformats.org/spreadsheetml/2006/main" count="281" uniqueCount="103">
  <si>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</si>
  <si>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</si>
  <si>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</si>
  <si>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</si>
  <si>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</si>
  <si>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</si>
  <si>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</si>
  <si>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</si>
  <si>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</si>
  <si>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7/13/2016</t>
  </si>
  <si>
    <t>7/14/2016</t>
  </si>
  <si>
    <t>7/15/2016</t>
  </si>
  <si>
    <t>7/16/2016</t>
  </si>
  <si>
    <t>7/17/2016</t>
  </si>
  <si>
    <t>7/18/2016</t>
  </si>
  <si>
    <t>7/19/2016</t>
  </si>
  <si>
    <t>7/20/2016</t>
  </si>
  <si>
    <t>7/21/2016</t>
  </si>
  <si>
    <t>7/22/2016</t>
  </si>
  <si>
    <t>7/23/2016</t>
  </si>
  <si>
    <t>7/24/2016</t>
  </si>
  <si>
    <t>7/25/2016</t>
  </si>
  <si>
    <t>7/26/2016</t>
  </si>
  <si>
    <t>7/27/2016</t>
  </si>
  <si>
    <t>7/28/2016</t>
  </si>
  <si>
    <t>7/29/2016</t>
  </si>
  <si>
    <t>7/30/2016</t>
  </si>
  <si>
    <t>7/31/2016</t>
  </si>
  <si>
    <t>Totaal</t>
  </si>
  <si>
    <t>Sales</t>
  </si>
  <si>
    <t>Revenu</t>
  </si>
  <si>
    <t>Aantal</t>
  </si>
  <si>
    <t>Gemiddeld</t>
  </si>
  <si>
    <t xml:space="preserve"> </t>
  </si>
  <si>
    <t>Min</t>
  </si>
  <si>
    <t>Max</t>
  </si>
  <si>
    <t>Rijlabels</t>
  </si>
  <si>
    <t>Eindtotaal</t>
  </si>
  <si>
    <t>Som van Leaflets</t>
  </si>
  <si>
    <t>Som van Price</t>
  </si>
  <si>
    <t>Som van Revenu</t>
  </si>
  <si>
    <t>Gemiddelde</t>
  </si>
  <si>
    <t>Standaardfout</t>
  </si>
  <si>
    <t>Mediaan</t>
  </si>
  <si>
    <t>Modus</t>
  </si>
  <si>
    <t>Standaarddeviatie</t>
  </si>
  <si>
    <t>Steekproefvariantie</t>
  </si>
  <si>
    <t>Kurtosis</t>
  </si>
  <si>
    <t>Scheefheid</t>
  </si>
  <si>
    <t>Bereik</t>
  </si>
  <si>
    <t>Minimum</t>
  </si>
  <si>
    <t>Maximum</t>
  </si>
  <si>
    <t>Som</t>
  </si>
  <si>
    <t>T-toets: twee steekproeven met gelijke varianties</t>
  </si>
  <si>
    <t>Variantie</t>
  </si>
  <si>
    <t>Waarnemingen</t>
  </si>
  <si>
    <t>Gepaarde variatie</t>
  </si>
  <si>
    <t>Schatting van verschil tussen gemiddelden</t>
  </si>
  <si>
    <t>Vrijheidsgraden</t>
  </si>
  <si>
    <t>T- statistische gegevens</t>
  </si>
  <si>
    <t>P(T&lt;=t) eenzijdig</t>
  </si>
  <si>
    <t>Kritiek gebied van T-toets: eenzijdig</t>
  </si>
  <si>
    <t>P(T&lt;=t) tweezijdig</t>
  </si>
  <si>
    <t>Kritiek gebied van T-toets: tweezijdig</t>
  </si>
  <si>
    <t>Lemon_park</t>
  </si>
  <si>
    <t>Orange_park</t>
  </si>
  <si>
    <t>Lemon_beach</t>
  </si>
  <si>
    <t>Orange_beache</t>
  </si>
  <si>
    <t>Unifactoriële variantie-analyse</t>
  </si>
  <si>
    <t>SAMENVATTING</t>
  </si>
  <si>
    <t>Groepen</t>
  </si>
  <si>
    <t>Variantie-analyse</t>
  </si>
  <si>
    <t>Bron van variatie</t>
  </si>
  <si>
    <t>Kwadratensom</t>
  </si>
  <si>
    <t>Gemiddelde kwadraten</t>
  </si>
  <si>
    <t>F</t>
  </si>
  <si>
    <t>P-waarde</t>
  </si>
  <si>
    <t>Kritische gebied van F-toets</t>
  </si>
  <si>
    <t>Tussen groepen</t>
  </si>
  <si>
    <t>Binnen groepen</t>
  </si>
  <si>
    <t>SAMENVATTING UITVOER</t>
  </si>
  <si>
    <t>Gegevens voor de regressie</t>
  </si>
  <si>
    <t>Meervoudige correlatiecoëfficiënt R</t>
  </si>
  <si>
    <t>R-kwadraat</t>
  </si>
  <si>
    <t>Aangepaste kleinste kwadraat</t>
  </si>
  <si>
    <t>Regressie</t>
  </si>
  <si>
    <t>Storing</t>
  </si>
  <si>
    <t>Snijpunt</t>
  </si>
  <si>
    <t>Significantie F</t>
  </si>
  <si>
    <t>Coëfficiënten</t>
  </si>
  <si>
    <t>Laagste 95%</t>
  </si>
  <si>
    <t>Hoogste 95%</t>
  </si>
  <si>
    <t>Laagste 95,0%</t>
  </si>
  <si>
    <t>Hoogste 95,0%</t>
  </si>
  <si>
    <t>STORINGEN</t>
  </si>
  <si>
    <t>Waarneming</t>
  </si>
  <si>
    <t>Voorspeld Sales</t>
  </si>
  <si>
    <t>Storingen</t>
  </si>
  <si>
    <t>Standaardstoringen</t>
  </si>
  <si>
    <t>tmp</t>
  </si>
  <si>
    <t>leaf</t>
  </si>
  <si>
    <t>price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</si>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</sst>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2" fontId="0" fillId="0" borderId="5" xfId="0" applyNumberFormat="1" applyBorder="1"/>
    <xf numFmtId="2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Fill="1" applyBorder="1" applyAlignment="1"/>
    <xf numFmtId="0" fontId="0" fillId="0" borderId="9" xfId="0" applyFill="1" applyBorder="1" applyAlignment="1"/>
    <xf numFmtId="0" fontId="2" fillId="0" borderId="10" xfId="0" applyFont="1" applyFill="1" applyBorder="1" applyAlignment="1">
      <alignment horizontal="center"/>
    </xf>
    <xf numFmtId="0" fontId="1" fillId="2" borderId="0" xfId="0" applyFont="1" applyFill="1" applyBorder="1"/>
    <xf numFmtId="0" fontId="2" fillId="0" borderId="10" xfId="0" applyFont="1" applyFill="1" applyBorder="1" applyAlignment="1">
      <alignment horizontal="centerContinuous"/>
    </xf>
    <xf numFmtId="0" fontId="0" fillId="3" borderId="0" xfId="0" applyFill="1"/>
    <xf numFmtId="0" fontId="2" fillId="3" borderId="10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9" xfId="0" applyFill="1" applyBorder="1" applyAlignment="1"/>
  </cellXfs>
  <cellStyles count="1">
    <cellStyle name="Standaard" xfId="0" builtinId="0"/>
  </cellStyles>
  <dxfs count="6">
    <dxf>
      <numFmt numFmtId="2" formatCode="0.00"/>
    </dxf>
    <dxf>
      <numFmt numFmtId="0" formatCode="General"/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Sales over time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4146944444444444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Revenue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trendline>
            <c:spPr>
              <a:ln w="12700" cap="rnd">
                <a:noFill/>
              </a:ln>
              <a:effectLst/>
            </c:spPr>
            <c:trendlineType val="linear"/>
            <c:dispRSqr val="0"/>
            <c:dispEq val="0"/>
          </c:trendline>
          <c:cat>
            <c:strRef>
              <c:f>'Sales table'!$A$2:$A$32</c:f>
              <c:strCache>
                <c:ptCount val="31"/>
                <c:pt idx="0">
                  <c:v>7-1-2016</c:v>
                </c:pt>
                <c:pt idx="1">
                  <c:v>7-2-2016</c:v>
                </c:pt>
                <c:pt idx="2">
                  <c:v>7-3-2016</c:v>
                </c:pt>
                <c:pt idx="3">
                  <c:v>7-4-2016</c:v>
                </c:pt>
                <c:pt idx="4">
                  <c:v>7-5-2016</c:v>
                </c:pt>
                <c:pt idx="5">
                  <c:v>7-6-2016</c:v>
                </c:pt>
                <c:pt idx="6">
                  <c:v>7-7-2016</c:v>
                </c:pt>
                <c:pt idx="7">
                  <c:v>7-8-2016</c:v>
                </c:pt>
                <c:pt idx="8">
                  <c:v>7-9-2016</c:v>
                </c:pt>
                <c:pt idx="9">
                  <c:v>7-10-2016</c:v>
                </c:pt>
                <c:pt idx="10">
                  <c:v>7-11-2016</c:v>
                </c:pt>
                <c:pt idx="11">
                  <c:v>7-12-2016</c:v>
                </c:pt>
                <c:pt idx="12">
                  <c:v>7/13/2016</c:v>
                </c:pt>
                <c:pt idx="13">
                  <c:v>7/14/2016</c:v>
                </c:pt>
                <c:pt idx="14">
                  <c:v>7/15/2016</c:v>
                </c:pt>
                <c:pt idx="15">
                  <c:v>7/16/2016</c:v>
                </c:pt>
                <c:pt idx="16">
                  <c:v>7/17/2016</c:v>
                </c:pt>
                <c:pt idx="17">
                  <c:v>7/18/2016</c:v>
                </c:pt>
                <c:pt idx="18">
                  <c:v>7/19/2016</c:v>
                </c:pt>
                <c:pt idx="19">
                  <c:v>7/20/2016</c:v>
                </c:pt>
                <c:pt idx="20">
                  <c:v>7/21/2016</c:v>
                </c:pt>
                <c:pt idx="21">
                  <c:v>7/22/2016</c:v>
                </c:pt>
                <c:pt idx="22">
                  <c:v>7/23/2016</c:v>
                </c:pt>
                <c:pt idx="23">
                  <c:v>7/24/2016</c:v>
                </c:pt>
                <c:pt idx="24">
                  <c:v>7/25/2016</c:v>
                </c:pt>
                <c:pt idx="25">
                  <c:v>7/26/2016</c:v>
                </c:pt>
                <c:pt idx="26">
                  <c:v>7/27/2016</c:v>
                </c:pt>
                <c:pt idx="27">
                  <c:v>7/28/2016</c:v>
                </c:pt>
                <c:pt idx="28">
                  <c:v>7/29/2016</c:v>
                </c:pt>
                <c:pt idx="29">
                  <c:v>7/30/2016</c:v>
                </c:pt>
                <c:pt idx="30">
                  <c:v>7/31/2016</c:v>
                </c:pt>
              </c:strCache>
            </c:strRef>
          </c:cat>
          <c:val>
            <c:numRef>
              <c:f>'Sales table'!$I$2:$I$32</c:f>
              <c:numCache>
                <c:formatCode>0.00</c:formatCode>
                <c:ptCount val="31"/>
                <c:pt idx="0">
                  <c:v>41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</c:v>
                </c:pt>
                <c:pt idx="6">
                  <c:v>61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</c:v>
                </c:pt>
                <c:pt idx="13">
                  <c:v>51.75</c:v>
                </c:pt>
                <c:pt idx="14">
                  <c:v>80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60.199999999999996</c:v>
                </c:pt>
                <c:pt idx="27">
                  <c:v>55.65</c:v>
                </c:pt>
                <c:pt idx="28">
                  <c:v>58.099999999999994</c:v>
                </c:pt>
                <c:pt idx="29">
                  <c:v>50.75</c:v>
                </c:pt>
                <c:pt idx="30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94-4AD6-9758-A83610479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896872"/>
        <c:axId val="352851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Sales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'Sales table'!$A$2:$A$32</c15:sqref>
                        </c15:formulaRef>
                      </c:ext>
                    </c:extLst>
                    <c:strCache>
                      <c:ptCount val="31"/>
                      <c:pt idx="0">
                        <c:v>7-1-2016</c:v>
                      </c:pt>
                      <c:pt idx="1">
                        <c:v>7-2-2016</c:v>
                      </c:pt>
                      <c:pt idx="2">
                        <c:v>7-3-2016</c:v>
                      </c:pt>
                      <c:pt idx="3">
                        <c:v>7-4-2016</c:v>
                      </c:pt>
                      <c:pt idx="4">
                        <c:v>7-5-2016</c:v>
                      </c:pt>
                      <c:pt idx="5">
                        <c:v>7-6-2016</c:v>
                      </c:pt>
                      <c:pt idx="6">
                        <c:v>7-7-2016</c:v>
                      </c:pt>
                      <c:pt idx="7">
                        <c:v>7-8-2016</c:v>
                      </c:pt>
                      <c:pt idx="8">
                        <c:v>7-9-2016</c:v>
                      </c:pt>
                      <c:pt idx="9">
                        <c:v>7-10-2016</c:v>
                      </c:pt>
                      <c:pt idx="10">
                        <c:v>7-11-2016</c:v>
                      </c:pt>
                      <c:pt idx="11">
                        <c:v>7-12-2016</c:v>
                      </c:pt>
                      <c:pt idx="12">
                        <c:v>7/13/2016</c:v>
                      </c:pt>
                      <c:pt idx="13">
                        <c:v>7/14/2016</c:v>
                      </c:pt>
                      <c:pt idx="14">
                        <c:v>7/15/2016</c:v>
                      </c:pt>
                      <c:pt idx="15">
                        <c:v>7/16/2016</c:v>
                      </c:pt>
                      <c:pt idx="16">
                        <c:v>7/17/2016</c:v>
                      </c:pt>
                      <c:pt idx="17">
                        <c:v>7/18/2016</c:v>
                      </c:pt>
                      <c:pt idx="18">
                        <c:v>7/19/2016</c:v>
                      </c:pt>
                      <c:pt idx="19">
                        <c:v>7/20/2016</c:v>
                      </c:pt>
                      <c:pt idx="20">
                        <c:v>7/21/2016</c:v>
                      </c:pt>
                      <c:pt idx="21">
                        <c:v>7/22/2016</c:v>
                      </c:pt>
                      <c:pt idx="22">
                        <c:v>7/23/2016</c:v>
                      </c:pt>
                      <c:pt idx="23">
                        <c:v>7/24/2016</c:v>
                      </c:pt>
                      <c:pt idx="24">
                        <c:v>7/25/2016</c:v>
                      </c:pt>
                      <c:pt idx="25">
                        <c:v>7/26/2016</c:v>
                      </c:pt>
                      <c:pt idx="26">
                        <c:v>7/27/2016</c:v>
                      </c:pt>
                      <c:pt idx="27">
                        <c:v>7/28/2016</c:v>
                      </c:pt>
                      <c:pt idx="28">
                        <c:v>7/29/2016</c:v>
                      </c:pt>
                      <c:pt idx="29">
                        <c:v>7/30/2016</c:v>
                      </c:pt>
                      <c:pt idx="30">
                        <c:v>7/31/2016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'Sales table'!$H$2:$H$32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164</c:v>
                      </c:pt>
                      <c:pt idx="1">
                        <c:v>165</c:v>
                      </c:pt>
                      <c:pt idx="2">
                        <c:v>187</c:v>
                      </c:pt>
                      <c:pt idx="3">
                        <c:v>233</c:v>
                      </c:pt>
                      <c:pt idx="4">
                        <c:v>277</c:v>
                      </c:pt>
                      <c:pt idx="5">
                        <c:v>172</c:v>
                      </c:pt>
                      <c:pt idx="6">
                        <c:v>244</c:v>
                      </c:pt>
                      <c:pt idx="7">
                        <c:v>209</c:v>
                      </c:pt>
                      <c:pt idx="8">
                        <c:v>229</c:v>
                      </c:pt>
                      <c:pt idx="9">
                        <c:v>238</c:v>
                      </c:pt>
                      <c:pt idx="10">
                        <c:v>282</c:v>
                      </c:pt>
                      <c:pt idx="11">
                        <c:v>225</c:v>
                      </c:pt>
                      <c:pt idx="12">
                        <c:v>184</c:v>
                      </c:pt>
                      <c:pt idx="13">
                        <c:v>207</c:v>
                      </c:pt>
                      <c:pt idx="14">
                        <c:v>160</c:v>
                      </c:pt>
                      <c:pt idx="15">
                        <c:v>131</c:v>
                      </c:pt>
                      <c:pt idx="16">
                        <c:v>191</c:v>
                      </c:pt>
                      <c:pt idx="17">
                        <c:v>223</c:v>
                      </c:pt>
                      <c:pt idx="18">
                        <c:v>207</c:v>
                      </c:pt>
                      <c:pt idx="19">
                        <c:v>113</c:v>
                      </c:pt>
                      <c:pt idx="20">
                        <c:v>133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203</c:v>
                      </c:pt>
                      <c:pt idx="24">
                        <c:v>269</c:v>
                      </c:pt>
                      <c:pt idx="25">
                        <c:v>305</c:v>
                      </c:pt>
                      <c:pt idx="26">
                        <c:v>172</c:v>
                      </c:pt>
                      <c:pt idx="27">
                        <c:v>159</c:v>
                      </c:pt>
                      <c:pt idx="28">
                        <c:v>166</c:v>
                      </c:pt>
                      <c:pt idx="29">
                        <c:v>145</c:v>
                      </c:pt>
                      <c:pt idx="30">
                        <c:v>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994-4AD6-9758-A83610479050}"/>
                  </c:ext>
                </c:extLst>
              </c15:ser>
            </c15:filteredLineSeries>
          </c:ext>
        </c:extLst>
      </c:lineChart>
      <c:catAx>
        <c:axId val="30589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2851400"/>
        <c:crosses val="autoZero"/>
        <c:auto val="1"/>
        <c:lblAlgn val="ctr"/>
        <c:lblOffset val="100"/>
        <c:noMultiLvlLbl val="0"/>
      </c:catAx>
      <c:valAx>
        <c:axId val="35285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Sales</a:t>
                </a:r>
              </a:p>
              <a:p>
                <a:pPr>
                  <a:defRPr/>
                </a:pP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589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Sales</a:t>
            </a:r>
            <a:r>
              <a:rPr lang="nl-NL" baseline="0"/>
              <a:t> vs Leaflets</a:t>
            </a:r>
            <a:endParaRPr lang="nl-NL"/>
          </a:p>
        </c:rich>
      </c:tx>
      <c:layout>
        <c:manualLayout>
          <c:xMode val="edge"/>
          <c:yMode val="edge"/>
          <c:x val="0.33086789151356077"/>
          <c:y val="4.2901480016608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'Sales table'!$F$2:$F$32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'Sales table'!$H$2:$H$32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C-4BC1-85D4-D1699C2E0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12464"/>
        <c:axId val="552512792"/>
      </c:scatterChart>
      <c:valAx>
        <c:axId val="55251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Leaflests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2512792"/>
        <c:crosses val="autoZero"/>
        <c:crossBetween val="midCat"/>
      </c:valAx>
      <c:valAx>
        <c:axId val="55251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251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[Limonadeverkoop.xlsx]Draaitabel!Draaitabel1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Draaitabel!$B$3</c:f>
              <c:strCache>
                <c:ptCount val="1"/>
                <c:pt idx="0">
                  <c:v>Som van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Draaitabel!$A$4:$A$37</c:f>
              <c:multiLvlStrCache>
                <c:ptCount val="31"/>
                <c:lvl>
                  <c:pt idx="0">
                    <c:v>7/13/2016</c:v>
                  </c:pt>
                  <c:pt idx="1">
                    <c:v>7/14/2016</c:v>
                  </c:pt>
                  <c:pt idx="2">
                    <c:v>7/15/2016</c:v>
                  </c:pt>
                  <c:pt idx="3">
                    <c:v>7/16/2016</c:v>
                  </c:pt>
                  <c:pt idx="4">
                    <c:v>7/17/2016</c:v>
                  </c:pt>
                  <c:pt idx="5">
                    <c:v>7/30/2016</c:v>
                  </c:pt>
                  <c:pt idx="6">
                    <c:v>7/31/2016</c:v>
                  </c:pt>
                  <c:pt idx="7">
                    <c:v>7-4-2016</c:v>
                  </c:pt>
                  <c:pt idx="8">
                    <c:v>7-5-2016</c:v>
                  </c:pt>
                  <c:pt idx="9">
                    <c:v>7-6-2016</c:v>
                  </c:pt>
                  <c:pt idx="10">
                    <c:v>7-7-2016</c:v>
                  </c:pt>
                  <c:pt idx="11">
                    <c:v>7-8-2016</c:v>
                  </c:pt>
                  <c:pt idx="12">
                    <c:v>7-9-2016</c:v>
                  </c:pt>
                  <c:pt idx="13">
                    <c:v>7-10-2016</c:v>
                  </c:pt>
                  <c:pt idx="14">
                    <c:v>7-11-2016</c:v>
                  </c:pt>
                  <c:pt idx="15">
                    <c:v>7-12-2016</c:v>
                  </c:pt>
                  <c:pt idx="16">
                    <c:v>7/18/2016</c:v>
                  </c:pt>
                  <c:pt idx="17">
                    <c:v>7/19/2016</c:v>
                  </c:pt>
                  <c:pt idx="18">
                    <c:v>7/20/2016</c:v>
                  </c:pt>
                  <c:pt idx="19">
                    <c:v>7/21/2016</c:v>
                  </c:pt>
                  <c:pt idx="20">
                    <c:v>7/22/2016</c:v>
                  </c:pt>
                  <c:pt idx="21">
                    <c:v>7/23/2016</c:v>
                  </c:pt>
                  <c:pt idx="22">
                    <c:v>7/24/2016</c:v>
                  </c:pt>
                  <c:pt idx="23">
                    <c:v>7/25/2016</c:v>
                  </c:pt>
                  <c:pt idx="24">
                    <c:v>7/26/2016</c:v>
                  </c:pt>
                  <c:pt idx="25">
                    <c:v>7/27/2016</c:v>
                  </c:pt>
                  <c:pt idx="26">
                    <c:v>7/28/2016</c:v>
                  </c:pt>
                  <c:pt idx="27">
                    <c:v>7/29/2016</c:v>
                  </c:pt>
                  <c:pt idx="28">
                    <c:v>7-1-2016</c:v>
                  </c:pt>
                  <c:pt idx="29">
                    <c:v>7-2-2016</c:v>
                  </c:pt>
                  <c:pt idx="30">
                    <c:v>7-3-2016</c:v>
                  </c:pt>
                </c:lvl>
                <c:lvl>
                  <c:pt idx="0">
                    <c:v>Beach</c:v>
                  </c:pt>
                  <c:pt idx="16">
                    <c:v>Park</c:v>
                  </c:pt>
                </c:lvl>
              </c:multiLvlStrCache>
            </c:multiLvlStrRef>
          </c:cat>
          <c:val>
            <c:numRef>
              <c:f>Draaitabel!$B$4:$B$37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0.35</c:v>
                </c:pt>
                <c:pt idx="6">
                  <c:v>0.35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1-464E-856F-01DC304452B1}"/>
            </c:ext>
          </c:extLst>
        </c:ser>
        <c:ser>
          <c:idx val="1"/>
          <c:order val="1"/>
          <c:tx>
            <c:strRef>
              <c:f>Draaitabel!$C$3</c:f>
              <c:strCache>
                <c:ptCount val="1"/>
                <c:pt idx="0">
                  <c:v>Som van Revenu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Draaitabel!$A$4:$A$37</c:f>
              <c:multiLvlStrCache>
                <c:ptCount val="31"/>
                <c:lvl>
                  <c:pt idx="0">
                    <c:v>7/13/2016</c:v>
                  </c:pt>
                  <c:pt idx="1">
                    <c:v>7/14/2016</c:v>
                  </c:pt>
                  <c:pt idx="2">
                    <c:v>7/15/2016</c:v>
                  </c:pt>
                  <c:pt idx="3">
                    <c:v>7/16/2016</c:v>
                  </c:pt>
                  <c:pt idx="4">
                    <c:v>7/17/2016</c:v>
                  </c:pt>
                  <c:pt idx="5">
                    <c:v>7/30/2016</c:v>
                  </c:pt>
                  <c:pt idx="6">
                    <c:v>7/31/2016</c:v>
                  </c:pt>
                  <c:pt idx="7">
                    <c:v>7-4-2016</c:v>
                  </c:pt>
                  <c:pt idx="8">
                    <c:v>7-5-2016</c:v>
                  </c:pt>
                  <c:pt idx="9">
                    <c:v>7-6-2016</c:v>
                  </c:pt>
                  <c:pt idx="10">
                    <c:v>7-7-2016</c:v>
                  </c:pt>
                  <c:pt idx="11">
                    <c:v>7-8-2016</c:v>
                  </c:pt>
                  <c:pt idx="12">
                    <c:v>7-9-2016</c:v>
                  </c:pt>
                  <c:pt idx="13">
                    <c:v>7-10-2016</c:v>
                  </c:pt>
                  <c:pt idx="14">
                    <c:v>7-11-2016</c:v>
                  </c:pt>
                  <c:pt idx="15">
                    <c:v>7-12-2016</c:v>
                  </c:pt>
                  <c:pt idx="16">
                    <c:v>7/18/2016</c:v>
                  </c:pt>
                  <c:pt idx="17">
                    <c:v>7/19/2016</c:v>
                  </c:pt>
                  <c:pt idx="18">
                    <c:v>7/20/2016</c:v>
                  </c:pt>
                  <c:pt idx="19">
                    <c:v>7/21/2016</c:v>
                  </c:pt>
                  <c:pt idx="20">
                    <c:v>7/22/2016</c:v>
                  </c:pt>
                  <c:pt idx="21">
                    <c:v>7/23/2016</c:v>
                  </c:pt>
                  <c:pt idx="22">
                    <c:v>7/24/2016</c:v>
                  </c:pt>
                  <c:pt idx="23">
                    <c:v>7/25/2016</c:v>
                  </c:pt>
                  <c:pt idx="24">
                    <c:v>7/26/2016</c:v>
                  </c:pt>
                  <c:pt idx="25">
                    <c:v>7/27/2016</c:v>
                  </c:pt>
                  <c:pt idx="26">
                    <c:v>7/28/2016</c:v>
                  </c:pt>
                  <c:pt idx="27">
                    <c:v>7/29/2016</c:v>
                  </c:pt>
                  <c:pt idx="28">
                    <c:v>7-1-2016</c:v>
                  </c:pt>
                  <c:pt idx="29">
                    <c:v>7-2-2016</c:v>
                  </c:pt>
                  <c:pt idx="30">
                    <c:v>7-3-2016</c:v>
                  </c:pt>
                </c:lvl>
                <c:lvl>
                  <c:pt idx="0">
                    <c:v>Beach</c:v>
                  </c:pt>
                  <c:pt idx="16">
                    <c:v>Park</c:v>
                  </c:pt>
                </c:lvl>
              </c:multiLvlStrCache>
            </c:multiLvlStrRef>
          </c:cat>
          <c:val>
            <c:numRef>
              <c:f>Draaitabel!$C$4:$C$37</c:f>
              <c:numCache>
                <c:formatCode>General</c:formatCode>
                <c:ptCount val="31"/>
                <c:pt idx="0">
                  <c:v>46</c:v>
                </c:pt>
                <c:pt idx="1">
                  <c:v>51.75</c:v>
                </c:pt>
                <c:pt idx="2">
                  <c:v>80</c:v>
                </c:pt>
                <c:pt idx="3">
                  <c:v>65.5</c:v>
                </c:pt>
                <c:pt idx="4">
                  <c:v>95.5</c:v>
                </c:pt>
                <c:pt idx="5">
                  <c:v>50.75</c:v>
                </c:pt>
                <c:pt idx="6">
                  <c:v>43.05</c:v>
                </c:pt>
                <c:pt idx="7">
                  <c:v>58.25</c:v>
                </c:pt>
                <c:pt idx="8">
                  <c:v>69.25</c:v>
                </c:pt>
                <c:pt idx="9">
                  <c:v>43</c:v>
                </c:pt>
                <c:pt idx="10">
                  <c:v>61</c:v>
                </c:pt>
                <c:pt idx="11">
                  <c:v>52.25</c:v>
                </c:pt>
                <c:pt idx="12">
                  <c:v>57.25</c:v>
                </c:pt>
                <c:pt idx="13">
                  <c:v>59.5</c:v>
                </c:pt>
                <c:pt idx="14">
                  <c:v>70.5</c:v>
                </c:pt>
                <c:pt idx="15">
                  <c:v>56.25</c:v>
                </c:pt>
                <c:pt idx="16">
                  <c:v>111.5</c:v>
                </c:pt>
                <c:pt idx="17">
                  <c:v>103.5</c:v>
                </c:pt>
                <c:pt idx="18">
                  <c:v>56.5</c:v>
                </c:pt>
                <c:pt idx="19">
                  <c:v>66.5</c:v>
                </c:pt>
                <c:pt idx="20">
                  <c:v>93.5</c:v>
                </c:pt>
                <c:pt idx="21">
                  <c:v>101</c:v>
                </c:pt>
                <c:pt idx="22">
                  <c:v>101.5</c:v>
                </c:pt>
                <c:pt idx="23">
                  <c:v>134.5</c:v>
                </c:pt>
                <c:pt idx="24">
                  <c:v>106.75</c:v>
                </c:pt>
                <c:pt idx="25">
                  <c:v>60.199999999999996</c:v>
                </c:pt>
                <c:pt idx="26">
                  <c:v>55.65</c:v>
                </c:pt>
                <c:pt idx="27">
                  <c:v>58.099999999999994</c:v>
                </c:pt>
                <c:pt idx="28">
                  <c:v>41</c:v>
                </c:pt>
                <c:pt idx="29">
                  <c:v>41.25</c:v>
                </c:pt>
                <c:pt idx="30">
                  <c:v>46.75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1-464E-856F-01DC304452B1}"/>
            </c:ext>
          </c:extLst>
        </c:ser>
        <c:ser>
          <c:idx val="2"/>
          <c:order val="2"/>
          <c:tx>
            <c:strRef>
              <c:f>Draaitabel!$D$3</c:f>
              <c:strCache>
                <c:ptCount val="1"/>
                <c:pt idx="0">
                  <c:v>Som van Leaflets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Draaitabel!$A$4:$A$37</c:f>
              <c:multiLvlStrCache>
                <c:ptCount val="31"/>
                <c:lvl>
                  <c:pt idx="0">
                    <c:v>7/13/2016</c:v>
                  </c:pt>
                  <c:pt idx="1">
                    <c:v>7/14/2016</c:v>
                  </c:pt>
                  <c:pt idx="2">
                    <c:v>7/15/2016</c:v>
                  </c:pt>
                  <c:pt idx="3">
                    <c:v>7/16/2016</c:v>
                  </c:pt>
                  <c:pt idx="4">
                    <c:v>7/17/2016</c:v>
                  </c:pt>
                  <c:pt idx="5">
                    <c:v>7/30/2016</c:v>
                  </c:pt>
                  <c:pt idx="6">
                    <c:v>7/31/2016</c:v>
                  </c:pt>
                  <c:pt idx="7">
                    <c:v>7-4-2016</c:v>
                  </c:pt>
                  <c:pt idx="8">
                    <c:v>7-5-2016</c:v>
                  </c:pt>
                  <c:pt idx="9">
                    <c:v>7-6-2016</c:v>
                  </c:pt>
                  <c:pt idx="10">
                    <c:v>7-7-2016</c:v>
                  </c:pt>
                  <c:pt idx="11">
                    <c:v>7-8-2016</c:v>
                  </c:pt>
                  <c:pt idx="12">
                    <c:v>7-9-2016</c:v>
                  </c:pt>
                  <c:pt idx="13">
                    <c:v>7-10-2016</c:v>
                  </c:pt>
                  <c:pt idx="14">
                    <c:v>7-11-2016</c:v>
                  </c:pt>
                  <c:pt idx="15">
                    <c:v>7-12-2016</c:v>
                  </c:pt>
                  <c:pt idx="16">
                    <c:v>7/18/2016</c:v>
                  </c:pt>
                  <c:pt idx="17">
                    <c:v>7/19/2016</c:v>
                  </c:pt>
                  <c:pt idx="18">
                    <c:v>7/20/2016</c:v>
                  </c:pt>
                  <c:pt idx="19">
                    <c:v>7/21/2016</c:v>
                  </c:pt>
                  <c:pt idx="20">
                    <c:v>7/22/2016</c:v>
                  </c:pt>
                  <c:pt idx="21">
                    <c:v>7/23/2016</c:v>
                  </c:pt>
                  <c:pt idx="22">
                    <c:v>7/24/2016</c:v>
                  </c:pt>
                  <c:pt idx="23">
                    <c:v>7/25/2016</c:v>
                  </c:pt>
                  <c:pt idx="24">
                    <c:v>7/26/2016</c:v>
                  </c:pt>
                  <c:pt idx="25">
                    <c:v>7/27/2016</c:v>
                  </c:pt>
                  <c:pt idx="26">
                    <c:v>7/28/2016</c:v>
                  </c:pt>
                  <c:pt idx="27">
                    <c:v>7/29/2016</c:v>
                  </c:pt>
                  <c:pt idx="28">
                    <c:v>7-1-2016</c:v>
                  </c:pt>
                  <c:pt idx="29">
                    <c:v>7-2-2016</c:v>
                  </c:pt>
                  <c:pt idx="30">
                    <c:v>7-3-2016</c:v>
                  </c:pt>
                </c:lvl>
                <c:lvl>
                  <c:pt idx="0">
                    <c:v>Beach</c:v>
                  </c:pt>
                  <c:pt idx="16">
                    <c:v>Park</c:v>
                  </c:pt>
                </c:lvl>
              </c:multiLvlStrCache>
            </c:multiLvlStrRef>
          </c:cat>
          <c:val>
            <c:numRef>
              <c:f>Draaitabel!$D$4:$D$37</c:f>
              <c:numCache>
                <c:formatCode>General</c:formatCode>
                <c:ptCount val="31"/>
                <c:pt idx="0">
                  <c:v>99</c:v>
                </c:pt>
                <c:pt idx="1">
                  <c:v>113</c:v>
                </c:pt>
                <c:pt idx="2">
                  <c:v>108</c:v>
                </c:pt>
                <c:pt idx="3">
                  <c:v>90</c:v>
                </c:pt>
                <c:pt idx="4">
                  <c:v>126</c:v>
                </c:pt>
                <c:pt idx="5">
                  <c:v>81</c:v>
                </c:pt>
                <c:pt idx="6">
                  <c:v>68</c:v>
                </c:pt>
                <c:pt idx="7">
                  <c:v>98</c:v>
                </c:pt>
                <c:pt idx="8">
                  <c:v>135</c:v>
                </c:pt>
                <c:pt idx="9">
                  <c:v>90</c:v>
                </c:pt>
                <c:pt idx="10">
                  <c:v>135</c:v>
                </c:pt>
                <c:pt idx="11">
                  <c:v>113</c:v>
                </c:pt>
                <c:pt idx="12">
                  <c:v>126</c:v>
                </c:pt>
                <c:pt idx="13">
                  <c:v>131</c:v>
                </c:pt>
                <c:pt idx="14">
                  <c:v>135</c:v>
                </c:pt>
                <c:pt idx="15">
                  <c:v>99</c:v>
                </c:pt>
                <c:pt idx="16">
                  <c:v>122</c:v>
                </c:pt>
                <c:pt idx="17">
                  <c:v>113</c:v>
                </c:pt>
                <c:pt idx="18">
                  <c:v>109</c:v>
                </c:pt>
                <c:pt idx="19">
                  <c:v>90</c:v>
                </c:pt>
                <c:pt idx="20">
                  <c:v>108</c:v>
                </c:pt>
                <c:pt idx="21">
                  <c:v>117</c:v>
                </c:pt>
                <c:pt idx="22">
                  <c:v>117</c:v>
                </c:pt>
                <c:pt idx="23">
                  <c:v>135</c:v>
                </c:pt>
                <c:pt idx="24">
                  <c:v>158</c:v>
                </c:pt>
                <c:pt idx="25">
                  <c:v>99</c:v>
                </c:pt>
                <c:pt idx="26">
                  <c:v>90</c:v>
                </c:pt>
                <c:pt idx="27">
                  <c:v>95</c:v>
                </c:pt>
                <c:pt idx="28">
                  <c:v>90</c:v>
                </c:pt>
                <c:pt idx="29">
                  <c:v>90</c:v>
                </c:pt>
                <c:pt idx="3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1-464E-856F-01DC3044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376840"/>
        <c:axId val="367376512"/>
      </c:barChart>
      <c:catAx>
        <c:axId val="36737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7376512"/>
        <c:crosses val="autoZero"/>
        <c:auto val="1"/>
        <c:lblAlgn val="ctr"/>
        <c:lblOffset val="100"/>
        <c:noMultiLvlLbl val="0"/>
      </c:catAx>
      <c:valAx>
        <c:axId val="3673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737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Temperature Grafiek met storingen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'Sales table'!$E$2:$E$32</c:f>
              <c:numCache>
                <c:formatCode>General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Regressie!$C$27:$C$57</c:f>
              <c:numCache>
                <c:formatCode>General</c:formatCode>
                <c:ptCount val="31"/>
                <c:pt idx="0">
                  <c:v>13.550167239951747</c:v>
                </c:pt>
                <c:pt idx="1">
                  <c:v>9.1362128074642612</c:v>
                </c:pt>
                <c:pt idx="2">
                  <c:v>7.0073333759294201</c:v>
                </c:pt>
                <c:pt idx="3">
                  <c:v>50.973528715187257</c:v>
                </c:pt>
                <c:pt idx="4">
                  <c:v>18.636238856427894</c:v>
                </c:pt>
                <c:pt idx="5">
                  <c:v>-10.933559354973085</c:v>
                </c:pt>
                <c:pt idx="6">
                  <c:v>-22.484692792303349</c:v>
                </c:pt>
                <c:pt idx="7">
                  <c:v>-18.021038133466476</c:v>
                </c:pt>
                <c:pt idx="8">
                  <c:v>-17.526093445344856</c:v>
                </c:pt>
                <c:pt idx="9">
                  <c:v>-23.524282394896034</c:v>
                </c:pt>
                <c:pt idx="10">
                  <c:v>10.101352775209193</c:v>
                </c:pt>
                <c:pt idx="11">
                  <c:v>19.400864081824665</c:v>
                </c:pt>
                <c:pt idx="12">
                  <c:v>-2.6502954044692046</c:v>
                </c:pt>
                <c:pt idx="13">
                  <c:v>-9.193129268491532</c:v>
                </c:pt>
                <c:pt idx="14">
                  <c:v>-5.5050817104799989</c:v>
                </c:pt>
                <c:pt idx="15">
                  <c:v>2.7051397671933159</c:v>
                </c:pt>
                <c:pt idx="16">
                  <c:v>-14.4222804043971</c:v>
                </c:pt>
                <c:pt idx="17">
                  <c:v>14.417198344278972</c:v>
                </c:pt>
                <c:pt idx="18">
                  <c:v>23.789752123725009</c:v>
                </c:pt>
                <c:pt idx="19">
                  <c:v>-40.887042532674116</c:v>
                </c:pt>
                <c:pt idx="20">
                  <c:v>-3.4157918815378707</c:v>
                </c:pt>
                <c:pt idx="21">
                  <c:v>7.9600322083012998</c:v>
                </c:pt>
                <c:pt idx="22">
                  <c:v>3.001432861342721</c:v>
                </c:pt>
                <c:pt idx="23">
                  <c:v>1.294455645099049</c:v>
                </c:pt>
                <c:pt idx="24">
                  <c:v>27.377256951182005</c:v>
                </c:pt>
                <c:pt idx="25">
                  <c:v>2.2070265536023612</c:v>
                </c:pt>
                <c:pt idx="26">
                  <c:v>-9.5780744963138034</c:v>
                </c:pt>
                <c:pt idx="27">
                  <c:v>-10.740406798086468</c:v>
                </c:pt>
                <c:pt idx="28">
                  <c:v>-10.617664098906516</c:v>
                </c:pt>
                <c:pt idx="29">
                  <c:v>-7.4887846673716751</c:v>
                </c:pt>
                <c:pt idx="30">
                  <c:v>-4.5697749230058378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C5-4DF9-969C-4ED66B1FC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70088"/>
        <c:axId val="546569432"/>
      </c:scatterChart>
      <c:valAx>
        <c:axId val="54657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569432"/>
        <c:crosses val="autoZero"/>
        <c:crossBetween val="midCat"/>
      </c:valAx>
      <c:valAx>
        <c:axId val="546569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Storingen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570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Leaflets Grafiek met storingen</a:t>
            </a:r>
          </a:p>
        </c:rich>
      </c:tx>
      <c:layout>
        <c:manualLayout>
          <c:xMode val="edge"/>
          <c:yMode val="edge"/>
          <c:x val="0.14640793741560088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'Sales table'!$F$2:$F$32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Regressie!$C$27:$C$57</c:f>
              <c:numCache>
                <c:formatCode>General</c:formatCode>
                <c:ptCount val="31"/>
                <c:pt idx="0">
                  <c:v>13.550167239951747</c:v>
                </c:pt>
                <c:pt idx="1">
                  <c:v>9.1362128074642612</c:v>
                </c:pt>
                <c:pt idx="2">
                  <c:v>7.0073333759294201</c:v>
                </c:pt>
                <c:pt idx="3">
                  <c:v>50.973528715187257</c:v>
                </c:pt>
                <c:pt idx="4">
                  <c:v>18.636238856427894</c:v>
                </c:pt>
                <c:pt idx="5">
                  <c:v>-10.933559354973085</c:v>
                </c:pt>
                <c:pt idx="6">
                  <c:v>-22.484692792303349</c:v>
                </c:pt>
                <c:pt idx="7">
                  <c:v>-18.021038133466476</c:v>
                </c:pt>
                <c:pt idx="8">
                  <c:v>-17.526093445344856</c:v>
                </c:pt>
                <c:pt idx="9">
                  <c:v>-23.524282394896034</c:v>
                </c:pt>
                <c:pt idx="10">
                  <c:v>10.101352775209193</c:v>
                </c:pt>
                <c:pt idx="11">
                  <c:v>19.400864081824665</c:v>
                </c:pt>
                <c:pt idx="12">
                  <c:v>-2.6502954044692046</c:v>
                </c:pt>
                <c:pt idx="13">
                  <c:v>-9.193129268491532</c:v>
                </c:pt>
                <c:pt idx="14">
                  <c:v>-5.5050817104799989</c:v>
                </c:pt>
                <c:pt idx="15">
                  <c:v>2.7051397671933159</c:v>
                </c:pt>
                <c:pt idx="16">
                  <c:v>-14.4222804043971</c:v>
                </c:pt>
                <c:pt idx="17">
                  <c:v>14.417198344278972</c:v>
                </c:pt>
                <c:pt idx="18">
                  <c:v>23.789752123725009</c:v>
                </c:pt>
                <c:pt idx="19">
                  <c:v>-40.887042532674116</c:v>
                </c:pt>
                <c:pt idx="20">
                  <c:v>-3.4157918815378707</c:v>
                </c:pt>
                <c:pt idx="21">
                  <c:v>7.9600322083012998</c:v>
                </c:pt>
                <c:pt idx="22">
                  <c:v>3.001432861342721</c:v>
                </c:pt>
                <c:pt idx="23">
                  <c:v>1.294455645099049</c:v>
                </c:pt>
                <c:pt idx="24">
                  <c:v>27.377256951182005</c:v>
                </c:pt>
                <c:pt idx="25">
                  <c:v>2.2070265536023612</c:v>
                </c:pt>
                <c:pt idx="26">
                  <c:v>-9.5780744963138034</c:v>
                </c:pt>
                <c:pt idx="27">
                  <c:v>-10.740406798086468</c:v>
                </c:pt>
                <c:pt idx="28">
                  <c:v>-10.617664098906516</c:v>
                </c:pt>
                <c:pt idx="29">
                  <c:v>-7.4887846673716751</c:v>
                </c:pt>
                <c:pt idx="30">
                  <c:v>-4.5697749230058378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27-4A0E-A9BB-1459FA7FF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50736"/>
        <c:axId val="546553688"/>
      </c:scatterChart>
      <c:valAx>
        <c:axId val="54655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Leaflets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553688"/>
        <c:crosses val="autoZero"/>
        <c:crossBetween val="midCat"/>
      </c:valAx>
      <c:valAx>
        <c:axId val="546553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Storingen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55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Price Grafiek met storingen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'Sales table'!$G$2:$G$32</c:f>
              <c:numCache>
                <c:formatCode>0.00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Regressie!$C$27:$C$57</c:f>
              <c:numCache>
                <c:formatCode>General</c:formatCode>
                <c:ptCount val="31"/>
                <c:pt idx="0">
                  <c:v>13.550167239951747</c:v>
                </c:pt>
                <c:pt idx="1">
                  <c:v>9.1362128074642612</c:v>
                </c:pt>
                <c:pt idx="2">
                  <c:v>7.0073333759294201</c:v>
                </c:pt>
                <c:pt idx="3">
                  <c:v>50.973528715187257</c:v>
                </c:pt>
                <c:pt idx="4">
                  <c:v>18.636238856427894</c:v>
                </c:pt>
                <c:pt idx="5">
                  <c:v>-10.933559354973085</c:v>
                </c:pt>
                <c:pt idx="6">
                  <c:v>-22.484692792303349</c:v>
                </c:pt>
                <c:pt idx="7">
                  <c:v>-18.021038133466476</c:v>
                </c:pt>
                <c:pt idx="8">
                  <c:v>-17.526093445344856</c:v>
                </c:pt>
                <c:pt idx="9">
                  <c:v>-23.524282394896034</c:v>
                </c:pt>
                <c:pt idx="10">
                  <c:v>10.101352775209193</c:v>
                </c:pt>
                <c:pt idx="11">
                  <c:v>19.400864081824665</c:v>
                </c:pt>
                <c:pt idx="12">
                  <c:v>-2.6502954044692046</c:v>
                </c:pt>
                <c:pt idx="13">
                  <c:v>-9.193129268491532</c:v>
                </c:pt>
                <c:pt idx="14">
                  <c:v>-5.5050817104799989</c:v>
                </c:pt>
                <c:pt idx="15">
                  <c:v>2.7051397671933159</c:v>
                </c:pt>
                <c:pt idx="16">
                  <c:v>-14.4222804043971</c:v>
                </c:pt>
                <c:pt idx="17">
                  <c:v>14.417198344278972</c:v>
                </c:pt>
                <c:pt idx="18">
                  <c:v>23.789752123725009</c:v>
                </c:pt>
                <c:pt idx="19">
                  <c:v>-40.887042532674116</c:v>
                </c:pt>
                <c:pt idx="20">
                  <c:v>-3.4157918815378707</c:v>
                </c:pt>
                <c:pt idx="21">
                  <c:v>7.9600322083012998</c:v>
                </c:pt>
                <c:pt idx="22">
                  <c:v>3.001432861342721</c:v>
                </c:pt>
                <c:pt idx="23">
                  <c:v>1.294455645099049</c:v>
                </c:pt>
                <c:pt idx="24">
                  <c:v>27.377256951182005</c:v>
                </c:pt>
                <c:pt idx="25">
                  <c:v>2.2070265536023612</c:v>
                </c:pt>
                <c:pt idx="26">
                  <c:v>-9.5780744963138034</c:v>
                </c:pt>
                <c:pt idx="27">
                  <c:v>-10.740406798086468</c:v>
                </c:pt>
                <c:pt idx="28">
                  <c:v>-10.617664098906516</c:v>
                </c:pt>
                <c:pt idx="29">
                  <c:v>-7.4887846673716751</c:v>
                </c:pt>
                <c:pt idx="30">
                  <c:v>-4.5697749230058378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0B-4AAD-85F8-1ABB0A7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56968"/>
        <c:axId val="546551064"/>
      </c:scatterChart>
      <c:valAx>
        <c:axId val="54655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6551064"/>
        <c:crosses val="autoZero"/>
        <c:crossBetween val="midCat"/>
      </c:valAx>
      <c:valAx>
        <c:axId val="546551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Storingen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556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Temperature Grafiek voor regressielijn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'Sales table'!$E$2:$E$32</c:f>
              <c:numCache>
                <c:formatCode>General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'Sales table'!$H$2:$H$32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CF-41A4-A31E-DF556319D062}"/>
            </c:ext>
          </c:extLst>
        </c:ser>
        <c:ser>
          <c:idx val="1"/>
          <c:order val="1"/>
          <c:tx>
            <c:v>Voorspeld Sales</c:v>
          </c:tx>
          <c:spPr>
            <a:ln w="19050">
              <a:noFill/>
            </a:ln>
          </c:spPr>
          <c:xVal>
            <c:numRef>
              <c:f>'Sales table'!$E$2:$E$32</c:f>
              <c:numCache>
                <c:formatCode>General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Regressie!$B$27:$B$57</c:f>
              <c:numCache>
                <c:formatCode>General</c:formatCode>
                <c:ptCount val="31"/>
                <c:pt idx="0">
                  <c:v>150.44983276004825</c:v>
                </c:pt>
                <c:pt idx="1">
                  <c:v>155.86378719253574</c:v>
                </c:pt>
                <c:pt idx="2">
                  <c:v>179.99266662407058</c:v>
                </c:pt>
                <c:pt idx="3">
                  <c:v>182.02647128481274</c:v>
                </c:pt>
                <c:pt idx="4">
                  <c:v>258.36376114357211</c:v>
                </c:pt>
                <c:pt idx="5">
                  <c:v>182.93355935497308</c:v>
                </c:pt>
                <c:pt idx="6">
                  <c:v>266.48469279230335</c:v>
                </c:pt>
                <c:pt idx="7">
                  <c:v>227.02103813346648</c:v>
                </c:pt>
                <c:pt idx="8">
                  <c:v>246.52609344534486</c:v>
                </c:pt>
                <c:pt idx="9">
                  <c:v>261.52428239489603</c:v>
                </c:pt>
                <c:pt idx="10">
                  <c:v>271.89864722479081</c:v>
                </c:pt>
                <c:pt idx="11">
                  <c:v>205.59913591817534</c:v>
                </c:pt>
                <c:pt idx="12">
                  <c:v>186.6502954044692</c:v>
                </c:pt>
                <c:pt idx="13">
                  <c:v>216.19312926849153</c:v>
                </c:pt>
                <c:pt idx="14">
                  <c:v>165.50508171048</c:v>
                </c:pt>
                <c:pt idx="15">
                  <c:v>128.29486023280668</c:v>
                </c:pt>
                <c:pt idx="16">
                  <c:v>205.4222804043971</c:v>
                </c:pt>
                <c:pt idx="17">
                  <c:v>208.58280165572103</c:v>
                </c:pt>
                <c:pt idx="18">
                  <c:v>183.21024787627499</c:v>
                </c:pt>
                <c:pt idx="19">
                  <c:v>153.88704253267412</c:v>
                </c:pt>
                <c:pt idx="20">
                  <c:v>136.41579188153787</c:v>
                </c:pt>
                <c:pt idx="21">
                  <c:v>179.0399677916987</c:v>
                </c:pt>
                <c:pt idx="22">
                  <c:v>198.99856713865728</c:v>
                </c:pt>
                <c:pt idx="23">
                  <c:v>201.70554435490095</c:v>
                </c:pt>
                <c:pt idx="24">
                  <c:v>241.62274304881799</c:v>
                </c:pt>
                <c:pt idx="25">
                  <c:v>302.79297344639764</c:v>
                </c:pt>
                <c:pt idx="26">
                  <c:v>181.5780744963138</c:v>
                </c:pt>
                <c:pt idx="27">
                  <c:v>169.74040679808647</c:v>
                </c:pt>
                <c:pt idx="28">
                  <c:v>176.61766409890652</c:v>
                </c:pt>
                <c:pt idx="29">
                  <c:v>152.48878466737168</c:v>
                </c:pt>
                <c:pt idx="30">
                  <c:v>127.56977492300584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CF-41A4-A31E-DF556319D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58280"/>
        <c:axId val="546566808"/>
      </c:scatterChart>
      <c:valAx>
        <c:axId val="54655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566808"/>
        <c:crosses val="autoZero"/>
        <c:crossBetween val="midCat"/>
      </c:valAx>
      <c:valAx>
        <c:axId val="546566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558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Leaflets Grafiek voor regressielijn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'Sales table'!$F$2:$F$32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'Sales table'!$H$2:$H$32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AD-456F-80B2-CA833CF608C5}"/>
            </c:ext>
          </c:extLst>
        </c:ser>
        <c:ser>
          <c:idx val="1"/>
          <c:order val="1"/>
          <c:tx>
            <c:v>Voorspeld Sales</c:v>
          </c:tx>
          <c:spPr>
            <a:ln w="19050">
              <a:noFill/>
            </a:ln>
          </c:spPr>
          <c:xVal>
            <c:numRef>
              <c:f>'Sales table'!$F$2:$F$32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Regressie!$B$27:$B$57</c:f>
              <c:numCache>
                <c:formatCode>General</c:formatCode>
                <c:ptCount val="31"/>
                <c:pt idx="0">
                  <c:v>150.44983276004825</c:v>
                </c:pt>
                <c:pt idx="1">
                  <c:v>155.86378719253574</c:v>
                </c:pt>
                <c:pt idx="2">
                  <c:v>179.99266662407058</c:v>
                </c:pt>
                <c:pt idx="3">
                  <c:v>182.02647128481274</c:v>
                </c:pt>
                <c:pt idx="4">
                  <c:v>258.36376114357211</c:v>
                </c:pt>
                <c:pt idx="5">
                  <c:v>182.93355935497308</c:v>
                </c:pt>
                <c:pt idx="6">
                  <c:v>266.48469279230335</c:v>
                </c:pt>
                <c:pt idx="7">
                  <c:v>227.02103813346648</c:v>
                </c:pt>
                <c:pt idx="8">
                  <c:v>246.52609344534486</c:v>
                </c:pt>
                <c:pt idx="9">
                  <c:v>261.52428239489603</c:v>
                </c:pt>
                <c:pt idx="10">
                  <c:v>271.89864722479081</c:v>
                </c:pt>
                <c:pt idx="11">
                  <c:v>205.59913591817534</c:v>
                </c:pt>
                <c:pt idx="12">
                  <c:v>186.6502954044692</c:v>
                </c:pt>
                <c:pt idx="13">
                  <c:v>216.19312926849153</c:v>
                </c:pt>
                <c:pt idx="14">
                  <c:v>165.50508171048</c:v>
                </c:pt>
                <c:pt idx="15">
                  <c:v>128.29486023280668</c:v>
                </c:pt>
                <c:pt idx="16">
                  <c:v>205.4222804043971</c:v>
                </c:pt>
                <c:pt idx="17">
                  <c:v>208.58280165572103</c:v>
                </c:pt>
                <c:pt idx="18">
                  <c:v>183.21024787627499</c:v>
                </c:pt>
                <c:pt idx="19">
                  <c:v>153.88704253267412</c:v>
                </c:pt>
                <c:pt idx="20">
                  <c:v>136.41579188153787</c:v>
                </c:pt>
                <c:pt idx="21">
                  <c:v>179.0399677916987</c:v>
                </c:pt>
                <c:pt idx="22">
                  <c:v>198.99856713865728</c:v>
                </c:pt>
                <c:pt idx="23">
                  <c:v>201.70554435490095</c:v>
                </c:pt>
                <c:pt idx="24">
                  <c:v>241.62274304881799</c:v>
                </c:pt>
                <c:pt idx="25">
                  <c:v>302.79297344639764</c:v>
                </c:pt>
                <c:pt idx="26">
                  <c:v>181.5780744963138</c:v>
                </c:pt>
                <c:pt idx="27">
                  <c:v>169.74040679808647</c:v>
                </c:pt>
                <c:pt idx="28">
                  <c:v>176.61766409890652</c:v>
                </c:pt>
                <c:pt idx="29">
                  <c:v>152.48878466737168</c:v>
                </c:pt>
                <c:pt idx="30">
                  <c:v>127.56977492300584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AD-456F-80B2-CA833CF60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63200"/>
        <c:axId val="546567792"/>
      </c:scatterChart>
      <c:valAx>
        <c:axId val="54656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Leaflets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567792"/>
        <c:crosses val="autoZero"/>
        <c:crossBetween val="midCat"/>
      </c:valAx>
      <c:valAx>
        <c:axId val="54656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563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Price Grafiek voor regressielijn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'Sales table'!$G$2:$G$32</c:f>
              <c:numCache>
                <c:formatCode>0.00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'Sales table'!$H$2:$H$32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0-424A-B8E7-A3401822945A}"/>
            </c:ext>
          </c:extLst>
        </c:ser>
        <c:ser>
          <c:idx val="1"/>
          <c:order val="1"/>
          <c:tx>
            <c:v>Voorspeld Sales</c:v>
          </c:tx>
          <c:spPr>
            <a:ln w="19050">
              <a:noFill/>
            </a:ln>
          </c:spPr>
          <c:xVal>
            <c:numRef>
              <c:f>'Sales table'!$G$2:$G$32</c:f>
              <c:numCache>
                <c:formatCode>0.00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Regressie!$B$27:$B$57</c:f>
              <c:numCache>
                <c:formatCode>General</c:formatCode>
                <c:ptCount val="31"/>
                <c:pt idx="0">
                  <c:v>150.44983276004825</c:v>
                </c:pt>
                <c:pt idx="1">
                  <c:v>155.86378719253574</c:v>
                </c:pt>
                <c:pt idx="2">
                  <c:v>179.99266662407058</c:v>
                </c:pt>
                <c:pt idx="3">
                  <c:v>182.02647128481274</c:v>
                </c:pt>
                <c:pt idx="4">
                  <c:v>258.36376114357211</c:v>
                </c:pt>
                <c:pt idx="5">
                  <c:v>182.93355935497308</c:v>
                </c:pt>
                <c:pt idx="6">
                  <c:v>266.48469279230335</c:v>
                </c:pt>
                <c:pt idx="7">
                  <c:v>227.02103813346648</c:v>
                </c:pt>
                <c:pt idx="8">
                  <c:v>246.52609344534486</c:v>
                </c:pt>
                <c:pt idx="9">
                  <c:v>261.52428239489603</c:v>
                </c:pt>
                <c:pt idx="10">
                  <c:v>271.89864722479081</c:v>
                </c:pt>
                <c:pt idx="11">
                  <c:v>205.59913591817534</c:v>
                </c:pt>
                <c:pt idx="12">
                  <c:v>186.6502954044692</c:v>
                </c:pt>
                <c:pt idx="13">
                  <c:v>216.19312926849153</c:v>
                </c:pt>
                <c:pt idx="14">
                  <c:v>165.50508171048</c:v>
                </c:pt>
                <c:pt idx="15">
                  <c:v>128.29486023280668</c:v>
                </c:pt>
                <c:pt idx="16">
                  <c:v>205.4222804043971</c:v>
                </c:pt>
                <c:pt idx="17">
                  <c:v>208.58280165572103</c:v>
                </c:pt>
                <c:pt idx="18">
                  <c:v>183.21024787627499</c:v>
                </c:pt>
                <c:pt idx="19">
                  <c:v>153.88704253267412</c:v>
                </c:pt>
                <c:pt idx="20">
                  <c:v>136.41579188153787</c:v>
                </c:pt>
                <c:pt idx="21">
                  <c:v>179.0399677916987</c:v>
                </c:pt>
                <c:pt idx="22">
                  <c:v>198.99856713865728</c:v>
                </c:pt>
                <c:pt idx="23">
                  <c:v>201.70554435490095</c:v>
                </c:pt>
                <c:pt idx="24">
                  <c:v>241.62274304881799</c:v>
                </c:pt>
                <c:pt idx="25">
                  <c:v>302.79297344639764</c:v>
                </c:pt>
                <c:pt idx="26">
                  <c:v>181.5780744963138</c:v>
                </c:pt>
                <c:pt idx="27">
                  <c:v>169.74040679808647</c:v>
                </c:pt>
                <c:pt idx="28">
                  <c:v>176.61766409890652</c:v>
                </c:pt>
                <c:pt idx="29">
                  <c:v>152.48878466737168</c:v>
                </c:pt>
                <c:pt idx="30">
                  <c:v>127.56977492300584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F0-424A-B8E7-A34018229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71592"/>
        <c:axId val="367371920"/>
      </c:scatterChart>
      <c:valAx>
        <c:axId val="36737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67371920"/>
        <c:crosses val="autoZero"/>
        <c:crossBetween val="midCat"/>
      </c:valAx>
      <c:valAx>
        <c:axId val="36737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371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_xlchart.v2.9</cx:f>
      </cx:numDim>
    </cx:data>
  </cx:chartData>
  <cx:chart>
    <cx:title pos="t" align="ctr" overlay="0">
      <cx:tx>
        <cx:txData>
          <cx:v>Histogram leaflets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nl-NL"/>
            <a:t>Histogram leaflets</a:t>
          </a:r>
        </a:p>
      </cx:txPr>
    </cx:title>
    <cx:plotArea>
      <cx:plotAreaRegion>
        <cx:series layoutId="clusteredColumn" uniqueId="{53A51BA0-FAA5-4830-BF05-844FB7A3EDF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_xlchart.v2.6</cx:f>
      </cx:numDim>
    </cx:data>
    <cx:data id="1">
      <cx:numDim type="val">
        <cx:f>_xlchart.v2.8</cx:f>
      </cx:numDim>
    </cx:data>
  </cx:chartData>
  <cx:chart>
    <cx:title pos="t" align="ctr" overlay="0">
      <cx:tx>
        <cx:txData>
          <cx:v>B&amp;W Lemon Orange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nl-NL"/>
            <a:t>B&amp;W Lemon Orange</a:t>
          </a:r>
        </a:p>
      </cx:txPr>
    </cx:title>
    <cx:plotArea>
      <cx:plotAreaRegion>
        <cx:series layoutId="boxWhisker" uniqueId="{3227DABD-C0AA-4E0B-AD8E-9DCAFA6EE99A}">
          <cx:tx>
            <cx:txData>
              <cx:f>_xlchart.v2.5</cx:f>
              <cx:v>Lemon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B862977-AB5B-45C4-A796-593933755A27}">
          <cx:tx>
            <cx:txData>
              <cx:f>_xlchart.v2.7</cx:f>
              <cx:v>Orange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_xlchart.v2.3</cx:f>
      </cx:numDim>
    </cx:data>
  </cx:chartData>
  <cx:chart>
    <cx:title pos="t" align="ctr" overlay="0"/>
    <cx:plotArea>
      <cx:plotAreaRegion>
        <cx:series layoutId="clusteredColumn" uniqueId="{18890235-708F-4E43-8486-32F63E8B06FC}">
          <cx:tx>
            <cx:txData>
              <cx:f>_xlchart.v2.4</cx:f>
              <cx:v>Revenu 41,00 41,25 46,75 58,25 69,25 43,00 61,00 52,25 57,25 59,50 70,50 56,25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364708</xdr:colOff>
      <xdr:row>3</xdr:row>
      <xdr:rowOff>137862</xdr:rowOff>
    </xdr:from>
    <xdr:to>
      <xdr:col>21</xdr:col>
      <xdr:colOff>238126</xdr:colOff>
      <xdr:row>40</xdr:row>
      <xdr:rowOff>130845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615363</xdr:colOff>
      <xdr:row>0</xdr:row>
      <xdr:rowOff>0</xdr:rowOff>
    </xdr:from>
    <xdr:to>
      <xdr:col>25</xdr:col>
      <xdr:colOff>325855</xdr:colOff>
      <xdr:row>18</xdr:row>
      <xdr:rowOff>168443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439903</xdr:colOff>
      <xdr:row>20</xdr:row>
      <xdr:rowOff>132348</xdr:rowOff>
    </xdr:from>
    <xdr:to>
      <xdr:col>18</xdr:col>
      <xdr:colOff>162926</xdr:colOff>
      <xdr:row>37</xdr:row>
      <xdr:rowOff>175461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449" y="3892216"/>
              <a:ext cx="5237497" cy="33893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17</xdr:col>
      <xdr:colOff>19872</xdr:colOff>
      <xdr:row>22</xdr:row>
      <xdr:rowOff>64313</xdr:rowOff>
    </xdr:from>
    <xdr:to>
      <xdr:col>23</xdr:col>
      <xdr:colOff>447065</xdr:colOff>
      <xdr:row>36</xdr:row>
      <xdr:rowOff>28433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ek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7765" y="4255313"/>
              <a:ext cx="4509336" cy="2780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7</xdr:col>
      <xdr:colOff>602832</xdr:colOff>
      <xdr:row>2</xdr:row>
      <xdr:rowOff>163286</xdr:rowOff>
    </xdr:from>
    <xdr:to>
      <xdr:col>16</xdr:col>
      <xdr:colOff>353785</xdr:colOff>
      <xdr:row>26</xdr:row>
      <xdr:rowOff>112043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87153" y="544286"/>
              <a:ext cx="5874168" cy="45207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</xdr:row>
      <xdr:rowOff>133349</xdr:rowOff>
    </xdr:from>
    <xdr:to>
      <xdr:col>9</xdr:col>
      <xdr:colOff>542925</xdr:colOff>
      <xdr:row>22</xdr:row>
      <xdr:rowOff>161924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153904</xdr:colOff>
      <xdr:row>0</xdr:row>
      <xdr:rowOff>43113</xdr:rowOff>
    </xdr:from>
    <xdr:to>
      <xdr:col>15</xdr:col>
      <xdr:colOff>153904</xdr:colOff>
      <xdr:row>10</xdr:row>
      <xdr:rowOff>43113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153905</xdr:colOff>
      <xdr:row>10</xdr:row>
      <xdr:rowOff>105778</xdr:rowOff>
    </xdr:from>
    <xdr:to>
      <xdr:col>15</xdr:col>
      <xdr:colOff>153904</xdr:colOff>
      <xdr:row>20</xdr:row>
      <xdr:rowOff>93245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153905</xdr:colOff>
      <xdr:row>21</xdr:row>
      <xdr:rowOff>5515</xdr:rowOff>
    </xdr:from>
    <xdr:to>
      <xdr:col>15</xdr:col>
      <xdr:colOff>153904</xdr:colOff>
      <xdr:row>31</xdr:row>
      <xdr:rowOff>30580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153904</xdr:colOff>
      <xdr:row>31</xdr:row>
      <xdr:rowOff>93244</xdr:rowOff>
    </xdr:from>
    <xdr:to>
      <xdr:col>15</xdr:col>
      <xdr:colOff>153903</xdr:colOff>
      <xdr:row>41</xdr:row>
      <xdr:rowOff>143375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429628</xdr:colOff>
      <xdr:row>31</xdr:row>
      <xdr:rowOff>105778</xdr:rowOff>
    </xdr:from>
    <xdr:to>
      <xdr:col>8</xdr:col>
      <xdr:colOff>793081</xdr:colOff>
      <xdr:row>41</xdr:row>
      <xdr:rowOff>143376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429628</xdr:colOff>
      <xdr:row>21</xdr:row>
      <xdr:rowOff>5515</xdr:rowOff>
    </xdr:from>
    <xdr:to>
      <xdr:col>8</xdr:col>
      <xdr:colOff>793082</xdr:colOff>
      <xdr:row>31</xdr:row>
      <xdr:rowOff>30581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 van Krimpen" refreshedDate="42629.638993865738" createdVersion="6" refreshedVersion="6" minRefreshableVersion="3" recordCount="31">
  <cacheSource type="worksheet">
    <worksheetSource name="Tabel1"/>
  </cacheSource>
  <cacheFields count="9">
    <cacheField name="Date" numFmtId="0">
      <sharedItems containsDate="1" containsMixedTypes="1" minDate="2016-01-07T00:00:00" maxDate="2016-12-08T00:00:00" count="31">
        <d v="2016-01-07T00:00:00"/>
        <d v="2016-02-07T00:00:00"/>
        <d v="2016-03-07T00:00:00"/>
        <d v="2016-04-07T00:00:00"/>
        <d v="2016-05-07T00:00:00"/>
        <d v="2016-06-07T00:00:00"/>
        <d v="2016-07-07T00:00:00"/>
        <d v="2016-08-07T00:00:00"/>
        <d v="2016-09-07T00:00:00"/>
        <d v="2016-10-07T00:00:00"/>
        <d v="2016-11-07T00:00:00"/>
        <d v="2016-12-07T00:00:00"/>
        <s v="7/13/2016"/>
        <s v="7/14/2016"/>
        <s v="7/15/2016"/>
        <s v="7/16/2016"/>
        <s v="7/17/2016"/>
        <s v="7/18/2016"/>
        <s v="7/19/2016"/>
        <s v="7/20/2016"/>
        <s v="7/21/2016"/>
        <s v="7/22/2016"/>
        <s v="7/23/2016"/>
        <s v="7/24/2016"/>
        <s v="7/25/2016"/>
        <s v="7/26/2016"/>
        <s v="7/27/2016"/>
        <s v="7/28/2016"/>
        <s v="7/29/2016"/>
        <s v="7/30/2016"/>
        <s v="7/31/2016"/>
      </sharedItems>
    </cacheField>
    <cacheField name="Location" numFmtId="0">
      <sharedItems count="2">
        <s v="Park"/>
        <s v="Beach"/>
      </sharedItems>
    </cacheField>
    <cacheField name="Lemon" numFmtId="0">
      <sharedItems containsSemiMixedTypes="0" containsString="0" containsNumber="1" containsInteger="1" minValue="71" maxValue="176"/>
    </cacheField>
    <cacheField name="Orange" numFmtId="0">
      <sharedItems containsSemiMixedTypes="0" containsString="0" containsNumber="1" containsInteger="1" minValue="42" maxValue="129"/>
    </cacheField>
    <cacheField name="Temperature" numFmtId="0">
      <sharedItems containsSemiMixedTypes="0" containsString="0" containsNumber="1" containsInteger="1" minValue="70" maxValue="84"/>
    </cacheField>
    <cacheField name="Leaflets" numFmtId="0">
      <sharedItems containsSemiMixedTypes="0" containsString="0" containsNumber="1" containsInteger="1" minValue="68" maxValue="158"/>
    </cacheField>
    <cacheField name="Price" numFmtId="2">
      <sharedItems containsSemiMixedTypes="0" containsString="0" containsNumber="1" minValue="0.25" maxValue="0.5"/>
    </cacheField>
    <cacheField name="Sales" numFmtId="0">
      <sharedItems containsSemiMixedTypes="0" containsString="0" containsNumber="1" containsInteger="1" minValue="113" maxValue="305"/>
    </cacheField>
    <cacheField name="Revenu" numFmtId="2">
      <sharedItems containsSemiMixedTypes="0" containsString="0" containsNumber="1" minValue="41" maxValue="13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n v="97"/>
    <n v="67"/>
    <n v="70"/>
    <n v="90"/>
    <n v="0.25"/>
    <n v="164"/>
    <n v="41"/>
  </r>
  <r>
    <x v="1"/>
    <x v="0"/>
    <n v="98"/>
    <n v="67"/>
    <n v="72"/>
    <n v="90"/>
    <n v="0.25"/>
    <n v="165"/>
    <n v="41.25"/>
  </r>
  <r>
    <x v="2"/>
    <x v="0"/>
    <n v="110"/>
    <n v="77"/>
    <n v="71"/>
    <n v="104"/>
    <n v="0.25"/>
    <n v="187"/>
    <n v="46.75"/>
  </r>
  <r>
    <x v="3"/>
    <x v="1"/>
    <n v="134"/>
    <n v="99"/>
    <n v="76"/>
    <n v="98"/>
    <n v="0.25"/>
    <n v="233"/>
    <n v="58.25"/>
  </r>
  <r>
    <x v="4"/>
    <x v="1"/>
    <n v="159"/>
    <n v="118"/>
    <n v="78"/>
    <n v="135"/>
    <n v="0.25"/>
    <n v="277"/>
    <n v="69.25"/>
  </r>
  <r>
    <x v="5"/>
    <x v="1"/>
    <n v="103"/>
    <n v="69"/>
    <n v="82"/>
    <n v="90"/>
    <n v="0.25"/>
    <n v="172"/>
    <n v="43"/>
  </r>
  <r>
    <x v="6"/>
    <x v="1"/>
    <n v="143"/>
    <n v="101"/>
    <n v="81"/>
    <n v="135"/>
    <n v="0.25"/>
    <n v="244"/>
    <n v="61"/>
  </r>
  <r>
    <x v="7"/>
    <x v="1"/>
    <n v="123"/>
    <n v="86"/>
    <n v="82"/>
    <n v="113"/>
    <n v="0.25"/>
    <n v="209"/>
    <n v="52.25"/>
  </r>
  <r>
    <x v="8"/>
    <x v="1"/>
    <n v="134"/>
    <n v="95"/>
    <n v="80"/>
    <n v="126"/>
    <n v="0.25"/>
    <n v="229"/>
    <n v="57.25"/>
  </r>
  <r>
    <x v="9"/>
    <x v="1"/>
    <n v="140"/>
    <n v="98"/>
    <n v="82"/>
    <n v="131"/>
    <n v="0.25"/>
    <n v="238"/>
    <n v="59.5"/>
  </r>
  <r>
    <x v="10"/>
    <x v="1"/>
    <n v="162"/>
    <n v="120"/>
    <n v="83"/>
    <n v="135"/>
    <n v="0.25"/>
    <n v="282"/>
    <n v="70.5"/>
  </r>
  <r>
    <x v="11"/>
    <x v="1"/>
    <n v="130"/>
    <n v="95"/>
    <n v="84"/>
    <n v="99"/>
    <n v="0.25"/>
    <n v="225"/>
    <n v="56.25"/>
  </r>
  <r>
    <x v="12"/>
    <x v="1"/>
    <n v="109"/>
    <n v="75"/>
    <n v="77"/>
    <n v="99"/>
    <n v="0.25"/>
    <n v="184"/>
    <n v="46"/>
  </r>
  <r>
    <x v="13"/>
    <x v="1"/>
    <n v="122"/>
    <n v="85"/>
    <n v="78"/>
    <n v="113"/>
    <n v="0.25"/>
    <n v="207"/>
    <n v="51.75"/>
  </r>
  <r>
    <x v="14"/>
    <x v="1"/>
    <n v="98"/>
    <n v="62"/>
    <n v="75"/>
    <n v="108"/>
    <n v="0.5"/>
    <n v="160"/>
    <n v="80"/>
  </r>
  <r>
    <x v="15"/>
    <x v="1"/>
    <n v="81"/>
    <n v="50"/>
    <n v="74"/>
    <n v="90"/>
    <n v="0.5"/>
    <n v="131"/>
    <n v="65.5"/>
  </r>
  <r>
    <x v="16"/>
    <x v="1"/>
    <n v="115"/>
    <n v="76"/>
    <n v="77"/>
    <n v="126"/>
    <n v="0.5"/>
    <n v="191"/>
    <n v="95.5"/>
  </r>
  <r>
    <x v="17"/>
    <x v="0"/>
    <n v="131"/>
    <n v="92"/>
    <n v="81"/>
    <n v="122"/>
    <n v="0.5"/>
    <n v="223"/>
    <n v="111.5"/>
  </r>
  <r>
    <x v="18"/>
    <x v="0"/>
    <n v="122"/>
    <n v="85"/>
    <n v="78"/>
    <n v="113"/>
    <n v="0.5"/>
    <n v="207"/>
    <n v="103.5"/>
  </r>
  <r>
    <x v="19"/>
    <x v="0"/>
    <n v="71"/>
    <n v="42"/>
    <n v="70"/>
    <n v="109"/>
    <n v="0.5"/>
    <n v="113"/>
    <n v="56.5"/>
  </r>
  <r>
    <x v="20"/>
    <x v="0"/>
    <n v="83"/>
    <n v="50"/>
    <n v="77"/>
    <n v="90"/>
    <n v="0.5"/>
    <n v="133"/>
    <n v="66.5"/>
  </r>
  <r>
    <x v="21"/>
    <x v="0"/>
    <n v="112"/>
    <n v="75"/>
    <n v="80"/>
    <n v="108"/>
    <n v="0.5"/>
    <n v="187"/>
    <n v="93.5"/>
  </r>
  <r>
    <x v="22"/>
    <x v="0"/>
    <n v="120"/>
    <n v="82"/>
    <n v="81"/>
    <n v="117"/>
    <n v="0.5"/>
    <n v="202"/>
    <n v="101"/>
  </r>
  <r>
    <x v="23"/>
    <x v="0"/>
    <n v="121"/>
    <n v="82"/>
    <n v="82"/>
    <n v="117"/>
    <n v="0.5"/>
    <n v="203"/>
    <n v="101.5"/>
  </r>
  <r>
    <x v="24"/>
    <x v="0"/>
    <n v="156"/>
    <n v="113"/>
    <n v="84"/>
    <n v="135"/>
    <n v="0.5"/>
    <n v="269"/>
    <n v="134.5"/>
  </r>
  <r>
    <x v="25"/>
    <x v="0"/>
    <n v="176"/>
    <n v="129"/>
    <n v="83"/>
    <n v="158"/>
    <n v="0.35"/>
    <n v="305"/>
    <n v="106.75"/>
  </r>
  <r>
    <x v="26"/>
    <x v="0"/>
    <n v="104"/>
    <n v="68"/>
    <n v="80"/>
    <n v="99"/>
    <n v="0.35"/>
    <n v="172"/>
    <n v="60.199999999999996"/>
  </r>
  <r>
    <x v="27"/>
    <x v="0"/>
    <n v="96"/>
    <n v="63"/>
    <n v="82"/>
    <n v="90"/>
    <n v="0.35"/>
    <n v="159"/>
    <n v="55.65"/>
  </r>
  <r>
    <x v="28"/>
    <x v="0"/>
    <n v="100"/>
    <n v="66"/>
    <n v="81"/>
    <n v="95"/>
    <n v="0.35"/>
    <n v="166"/>
    <n v="58.099999999999994"/>
  </r>
  <r>
    <x v="29"/>
    <x v="1"/>
    <n v="88"/>
    <n v="57"/>
    <n v="82"/>
    <n v="81"/>
    <n v="0.35"/>
    <n v="145"/>
    <n v="50.75"/>
  </r>
  <r>
    <x v="30"/>
    <x v="1"/>
    <n v="76"/>
    <n v="47"/>
    <n v="82"/>
    <n v="68"/>
    <n v="0.35"/>
    <n v="123"/>
    <n v="43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1">
  <location ref="A3:D37" firstHeaderRow="0" firstDataRow="1" firstDataCol="1"/>
  <pivotFields count="9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dataField="1" numFmtId="2" showAll="0"/>
    <pivotField showAll="0"/>
    <pivotField dataField="1" numFmtId="2" showAll="0"/>
  </pivotFields>
  <rowFields count="2">
    <field x="1"/>
    <field x="0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17"/>
    </i>
    <i r="1">
      <x v="18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9"/>
    </i>
    <i r="1">
      <x v="20"/>
    </i>
    <i r="1"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 van Price" fld="6" baseField="0" baseItem="0"/>
    <dataField name="Som van Revenu" fld="8" baseField="0" baseItem="0"/>
    <dataField name="Som van Leaflets" fld="5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1" displayName="Tabel1" ref="A1:I32">
  <autoFilter ref="A1:I32"/>
  <tableColumns count="9">
    <tableColumn id="1" name="Date" totalsRowLabel="Totaal"/>
    <tableColumn id="2" name="Location"/>
    <tableColumn id="3" name="Lemon"/>
    <tableColumn id="4" name="Orange"/>
    <tableColumn id="5" name="Temperature"/>
    <tableColumn id="6" name="Leaflets"/>
    <tableColumn id="7" name="Price" totalsRowFunction="count" dataDxfId="2"/>
    <tableColumn id="8" name="Sales" dataDxfId="1">
      <calculatedColumnFormula>C2+D2</calculatedColumnFormula>
    </tableColumn>
    <tableColumn id="9" name="Revenu" dataDxfId="0">
      <calculatedColumnFormula>H2*G2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70" zoomScaleNormal="70" workbookViewId="0">
      <selection activeCell="F2" sqref="F2"/>
    </sheetView>
  </sheetViews>
  <sheetFormatPr defaultRowHeight="15" x14ac:dyDescent="0.25"/>
  <cols>
    <col min="1" max="1" width="9.375" bestFit="1" customWidth="1"/>
    <col min="2" max="2" width="10" customWidth="1"/>
    <col min="3" max="3" width="8.75" customWidth="1"/>
    <col min="4" max="4" width="9.25" customWidth="1"/>
    <col min="5" max="5" width="13.625" customWidth="1"/>
    <col min="6" max="6" width="9.625" customWidth="1"/>
    <col min="7" max="7" width="7.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30</v>
      </c>
    </row>
    <row r="2" spans="1:9" x14ac:dyDescent="0.25">
      <c r="A2" s="1">
        <v>42376</v>
      </c>
      <c r="B2" t="s">
        <v>7</v>
      </c>
      <c r="C2">
        <v>97</v>
      </c>
      <c r="D2">
        <v>67</v>
      </c>
      <c r="E2">
        <v>70</v>
      </c>
      <c r="F2">
        <v>90</v>
      </c>
      <c r="G2" s="2">
        <v>0.25</v>
      </c>
      <c r="H2">
        <f t="shared" ref="H2:H32" si="0">C2+D2</f>
        <v>164</v>
      </c>
      <c r="I2" s="2">
        <f t="shared" ref="I2:I32" si="1">H2*G2</f>
        <v>41</v>
      </c>
    </row>
    <row r="3" spans="1:9" x14ac:dyDescent="0.25">
      <c r="A3" s="1">
        <v>42407</v>
      </c>
      <c r="B3" t="s">
        <v>7</v>
      </c>
      <c r="C3">
        <v>98</v>
      </c>
      <c r="D3">
        <v>67</v>
      </c>
      <c r="E3">
        <v>72</v>
      </c>
      <c r="F3">
        <v>90</v>
      </c>
      <c r="G3" s="2">
        <v>0.25</v>
      </c>
      <c r="H3">
        <f t="shared" si="0"/>
        <v>165</v>
      </c>
      <c r="I3" s="2">
        <f t="shared" si="1"/>
        <v>41.25</v>
      </c>
    </row>
    <row r="4" spans="1:9" x14ac:dyDescent="0.25">
      <c r="A4" s="1">
        <v>42436</v>
      </c>
      <c r="B4" t="s">
        <v>7</v>
      </c>
      <c r="C4">
        <v>110</v>
      </c>
      <c r="D4">
        <v>77</v>
      </c>
      <c r="E4">
        <v>71</v>
      </c>
      <c r="F4">
        <v>104</v>
      </c>
      <c r="G4" s="2">
        <v>0.25</v>
      </c>
      <c r="H4">
        <f t="shared" si="0"/>
        <v>187</v>
      </c>
      <c r="I4" s="2">
        <f t="shared" si="1"/>
        <v>46.75</v>
      </c>
    </row>
    <row r="5" spans="1:9" x14ac:dyDescent="0.25">
      <c r="A5" s="1">
        <v>42467</v>
      </c>
      <c r="B5" t="s">
        <v>8</v>
      </c>
      <c r="C5">
        <v>134</v>
      </c>
      <c r="D5">
        <v>99</v>
      </c>
      <c r="E5">
        <v>76</v>
      </c>
      <c r="F5">
        <v>98</v>
      </c>
      <c r="G5" s="2">
        <v>0.25</v>
      </c>
      <c r="H5">
        <f t="shared" si="0"/>
        <v>233</v>
      </c>
      <c r="I5" s="2">
        <f t="shared" si="1"/>
        <v>58.25</v>
      </c>
    </row>
    <row r="6" spans="1:9" x14ac:dyDescent="0.25">
      <c r="A6" s="1">
        <v>42497</v>
      </c>
      <c r="B6" t="s">
        <v>8</v>
      </c>
      <c r="C6">
        <v>159</v>
      </c>
      <c r="D6">
        <v>118</v>
      </c>
      <c r="E6">
        <v>78</v>
      </c>
      <c r="F6">
        <v>135</v>
      </c>
      <c r="G6" s="2">
        <v>0.25</v>
      </c>
      <c r="H6">
        <f t="shared" si="0"/>
        <v>277</v>
      </c>
      <c r="I6" s="2">
        <f t="shared" si="1"/>
        <v>69.25</v>
      </c>
    </row>
    <row r="7" spans="1:9" x14ac:dyDescent="0.25">
      <c r="A7" s="1">
        <v>42528</v>
      </c>
      <c r="B7" t="s">
        <v>8</v>
      </c>
      <c r="C7">
        <v>103</v>
      </c>
      <c r="D7">
        <v>69</v>
      </c>
      <c r="E7">
        <v>82</v>
      </c>
      <c r="F7">
        <v>90</v>
      </c>
      <c r="G7" s="2">
        <v>0.25</v>
      </c>
      <c r="H7">
        <f t="shared" si="0"/>
        <v>172</v>
      </c>
      <c r="I7" s="2">
        <f t="shared" si="1"/>
        <v>43</v>
      </c>
    </row>
    <row r="8" spans="1:9" x14ac:dyDescent="0.25">
      <c r="A8" s="1">
        <v>42558</v>
      </c>
      <c r="B8" t="s">
        <v>8</v>
      </c>
      <c r="C8">
        <v>143</v>
      </c>
      <c r="D8">
        <v>101</v>
      </c>
      <c r="E8">
        <v>81</v>
      </c>
      <c r="F8">
        <v>135</v>
      </c>
      <c r="G8" s="2">
        <v>0.25</v>
      </c>
      <c r="H8">
        <f t="shared" si="0"/>
        <v>244</v>
      </c>
      <c r="I8" s="2">
        <f t="shared" si="1"/>
        <v>61</v>
      </c>
    </row>
    <row r="9" spans="1:9" x14ac:dyDescent="0.25">
      <c r="A9" s="1">
        <v>42589</v>
      </c>
      <c r="B9" t="s">
        <v>8</v>
      </c>
      <c r="C9">
        <v>123</v>
      </c>
      <c r="D9">
        <v>86</v>
      </c>
      <c r="E9">
        <v>82</v>
      </c>
      <c r="F9">
        <v>113</v>
      </c>
      <c r="G9" s="2">
        <v>0.25</v>
      </c>
      <c r="H9">
        <f t="shared" si="0"/>
        <v>209</v>
      </c>
      <c r="I9" s="2">
        <f t="shared" si="1"/>
        <v>52.25</v>
      </c>
    </row>
    <row r="10" spans="1:9" x14ac:dyDescent="0.25">
      <c r="A10" s="1">
        <v>42620</v>
      </c>
      <c r="B10" t="s">
        <v>8</v>
      </c>
      <c r="C10">
        <v>134</v>
      </c>
      <c r="D10">
        <v>95</v>
      </c>
      <c r="E10">
        <v>80</v>
      </c>
      <c r="F10">
        <v>126</v>
      </c>
      <c r="G10" s="2">
        <v>0.25</v>
      </c>
      <c r="H10">
        <f t="shared" si="0"/>
        <v>229</v>
      </c>
      <c r="I10" s="2">
        <f t="shared" si="1"/>
        <v>57.25</v>
      </c>
    </row>
    <row r="11" spans="1:9" x14ac:dyDescent="0.25">
      <c r="A11" s="1">
        <v>42650</v>
      </c>
      <c r="B11" t="s">
        <v>8</v>
      </c>
      <c r="C11">
        <v>140</v>
      </c>
      <c r="D11">
        <v>98</v>
      </c>
      <c r="E11">
        <v>82</v>
      </c>
      <c r="F11">
        <v>131</v>
      </c>
      <c r="G11" s="2">
        <v>0.25</v>
      </c>
      <c r="H11">
        <f t="shared" si="0"/>
        <v>238</v>
      </c>
      <c r="I11" s="2">
        <f t="shared" si="1"/>
        <v>59.5</v>
      </c>
    </row>
    <row r="12" spans="1:9" x14ac:dyDescent="0.25">
      <c r="A12" s="1">
        <v>42681</v>
      </c>
      <c r="B12" t="s">
        <v>8</v>
      </c>
      <c r="C12">
        <v>162</v>
      </c>
      <c r="D12">
        <v>120</v>
      </c>
      <c r="E12">
        <v>83</v>
      </c>
      <c r="F12">
        <v>135</v>
      </c>
      <c r="G12" s="2">
        <v>0.25</v>
      </c>
      <c r="H12">
        <f t="shared" si="0"/>
        <v>282</v>
      </c>
      <c r="I12" s="2">
        <f t="shared" si="1"/>
        <v>70.5</v>
      </c>
    </row>
    <row r="13" spans="1:9" x14ac:dyDescent="0.25">
      <c r="A13" s="1">
        <v>42711</v>
      </c>
      <c r="B13" t="s">
        <v>8</v>
      </c>
      <c r="C13">
        <v>130</v>
      </c>
      <c r="D13">
        <v>95</v>
      </c>
      <c r="E13">
        <v>84</v>
      </c>
      <c r="F13">
        <v>99</v>
      </c>
      <c r="G13" s="2">
        <v>0.25</v>
      </c>
      <c r="H13">
        <f t="shared" si="0"/>
        <v>225</v>
      </c>
      <c r="I13" s="2">
        <f t="shared" si="1"/>
        <v>56.25</v>
      </c>
    </row>
    <row r="14" spans="1:9" x14ac:dyDescent="0.25">
      <c r="A14" t="s">
        <v>9</v>
      </c>
      <c r="B14" t="s">
        <v>8</v>
      </c>
      <c r="C14">
        <v>109</v>
      </c>
      <c r="D14">
        <v>75</v>
      </c>
      <c r="E14">
        <v>77</v>
      </c>
      <c r="F14">
        <v>99</v>
      </c>
      <c r="G14" s="2">
        <v>0.25</v>
      </c>
      <c r="H14">
        <f t="shared" si="0"/>
        <v>184</v>
      </c>
      <c r="I14" s="2">
        <f t="shared" si="1"/>
        <v>46</v>
      </c>
    </row>
    <row r="15" spans="1:9" x14ac:dyDescent="0.25">
      <c r="A15" t="s">
        <v>10</v>
      </c>
      <c r="B15" t="s">
        <v>8</v>
      </c>
      <c r="C15">
        <v>122</v>
      </c>
      <c r="D15">
        <v>85</v>
      </c>
      <c r="E15">
        <v>78</v>
      </c>
      <c r="F15">
        <v>113</v>
      </c>
      <c r="G15" s="2">
        <v>0.25</v>
      </c>
      <c r="H15">
        <f t="shared" si="0"/>
        <v>207</v>
      </c>
      <c r="I15" s="2">
        <f t="shared" si="1"/>
        <v>51.75</v>
      </c>
    </row>
    <row r="16" spans="1:9" x14ac:dyDescent="0.25">
      <c r="A16" t="s">
        <v>11</v>
      </c>
      <c r="B16" t="s">
        <v>8</v>
      </c>
      <c r="C16">
        <v>98</v>
      </c>
      <c r="D16">
        <v>62</v>
      </c>
      <c r="E16">
        <v>75</v>
      </c>
      <c r="F16">
        <v>108</v>
      </c>
      <c r="G16" s="2">
        <v>0.5</v>
      </c>
      <c r="H16">
        <f t="shared" si="0"/>
        <v>160</v>
      </c>
      <c r="I16" s="2">
        <f t="shared" si="1"/>
        <v>80</v>
      </c>
    </row>
    <row r="17" spans="1:9" x14ac:dyDescent="0.25">
      <c r="A17" t="s">
        <v>12</v>
      </c>
      <c r="B17" t="s">
        <v>8</v>
      </c>
      <c r="C17">
        <v>81</v>
      </c>
      <c r="D17">
        <v>50</v>
      </c>
      <c r="E17">
        <v>74</v>
      </c>
      <c r="F17">
        <v>90</v>
      </c>
      <c r="G17" s="2">
        <v>0.5</v>
      </c>
      <c r="H17">
        <f t="shared" si="0"/>
        <v>131</v>
      </c>
      <c r="I17" s="2">
        <f t="shared" si="1"/>
        <v>65.5</v>
      </c>
    </row>
    <row r="18" spans="1:9" x14ac:dyDescent="0.25">
      <c r="A18" t="s">
        <v>13</v>
      </c>
      <c r="B18" t="s">
        <v>8</v>
      </c>
      <c r="C18">
        <v>115</v>
      </c>
      <c r="D18">
        <v>76</v>
      </c>
      <c r="E18">
        <v>77</v>
      </c>
      <c r="F18">
        <v>126</v>
      </c>
      <c r="G18" s="2">
        <v>0.5</v>
      </c>
      <c r="H18">
        <f t="shared" si="0"/>
        <v>191</v>
      </c>
      <c r="I18" s="2">
        <f t="shared" si="1"/>
        <v>95.5</v>
      </c>
    </row>
    <row r="19" spans="1:9" x14ac:dyDescent="0.25">
      <c r="A19" t="s">
        <v>14</v>
      </c>
      <c r="B19" t="s">
        <v>7</v>
      </c>
      <c r="C19">
        <v>131</v>
      </c>
      <c r="D19">
        <v>92</v>
      </c>
      <c r="E19">
        <v>81</v>
      </c>
      <c r="F19">
        <v>122</v>
      </c>
      <c r="G19" s="2">
        <v>0.5</v>
      </c>
      <c r="H19">
        <f t="shared" si="0"/>
        <v>223</v>
      </c>
      <c r="I19" s="2">
        <f t="shared" si="1"/>
        <v>111.5</v>
      </c>
    </row>
    <row r="20" spans="1:9" x14ac:dyDescent="0.25">
      <c r="A20" t="s">
        <v>15</v>
      </c>
      <c r="B20" t="s">
        <v>7</v>
      </c>
      <c r="C20">
        <v>122</v>
      </c>
      <c r="D20">
        <v>85</v>
      </c>
      <c r="E20">
        <v>78</v>
      </c>
      <c r="F20">
        <v>113</v>
      </c>
      <c r="G20" s="2">
        <v>0.5</v>
      </c>
      <c r="H20">
        <f t="shared" si="0"/>
        <v>207</v>
      </c>
      <c r="I20" s="2">
        <f t="shared" si="1"/>
        <v>103.5</v>
      </c>
    </row>
    <row r="21" spans="1:9" x14ac:dyDescent="0.25">
      <c r="A21" t="s">
        <v>16</v>
      </c>
      <c r="B21" t="s">
        <v>7</v>
      </c>
      <c r="C21">
        <v>71</v>
      </c>
      <c r="D21">
        <v>42</v>
      </c>
      <c r="E21">
        <v>70</v>
      </c>
      <c r="F21">
        <v>109</v>
      </c>
      <c r="G21" s="2">
        <v>0.5</v>
      </c>
      <c r="H21">
        <f t="shared" si="0"/>
        <v>113</v>
      </c>
      <c r="I21" s="2">
        <f t="shared" si="1"/>
        <v>56.5</v>
      </c>
    </row>
    <row r="22" spans="1:9" x14ac:dyDescent="0.25">
      <c r="A22" t="s">
        <v>17</v>
      </c>
      <c r="B22" t="s">
        <v>7</v>
      </c>
      <c r="C22">
        <v>83</v>
      </c>
      <c r="D22">
        <v>50</v>
      </c>
      <c r="E22">
        <v>77</v>
      </c>
      <c r="F22">
        <v>90</v>
      </c>
      <c r="G22" s="2">
        <v>0.5</v>
      </c>
      <c r="H22">
        <f t="shared" si="0"/>
        <v>133</v>
      </c>
      <c r="I22" s="2">
        <f t="shared" si="1"/>
        <v>66.5</v>
      </c>
    </row>
    <row r="23" spans="1:9" x14ac:dyDescent="0.25">
      <c r="A23" t="s">
        <v>18</v>
      </c>
      <c r="B23" t="s">
        <v>7</v>
      </c>
      <c r="C23">
        <v>112</v>
      </c>
      <c r="D23">
        <v>75</v>
      </c>
      <c r="E23">
        <v>80</v>
      </c>
      <c r="F23">
        <v>108</v>
      </c>
      <c r="G23" s="2">
        <v>0.5</v>
      </c>
      <c r="H23">
        <f t="shared" si="0"/>
        <v>187</v>
      </c>
      <c r="I23" s="2">
        <f t="shared" si="1"/>
        <v>93.5</v>
      </c>
    </row>
    <row r="24" spans="1:9" x14ac:dyDescent="0.25">
      <c r="A24" t="s">
        <v>19</v>
      </c>
      <c r="B24" t="s">
        <v>7</v>
      </c>
      <c r="C24">
        <v>120</v>
      </c>
      <c r="D24">
        <v>82</v>
      </c>
      <c r="E24">
        <v>81</v>
      </c>
      <c r="F24">
        <v>117</v>
      </c>
      <c r="G24" s="2">
        <v>0.5</v>
      </c>
      <c r="H24">
        <f t="shared" si="0"/>
        <v>202</v>
      </c>
      <c r="I24" s="2">
        <f t="shared" si="1"/>
        <v>101</v>
      </c>
    </row>
    <row r="25" spans="1:9" x14ac:dyDescent="0.25">
      <c r="A25" t="s">
        <v>20</v>
      </c>
      <c r="B25" t="s">
        <v>7</v>
      </c>
      <c r="C25">
        <v>121</v>
      </c>
      <c r="D25">
        <v>82</v>
      </c>
      <c r="E25">
        <v>82</v>
      </c>
      <c r="F25">
        <v>117</v>
      </c>
      <c r="G25" s="2">
        <v>0.5</v>
      </c>
      <c r="H25">
        <f t="shared" si="0"/>
        <v>203</v>
      </c>
      <c r="I25" s="2">
        <f t="shared" si="1"/>
        <v>101.5</v>
      </c>
    </row>
    <row r="26" spans="1:9" x14ac:dyDescent="0.25">
      <c r="A26" t="s">
        <v>21</v>
      </c>
      <c r="B26" t="s">
        <v>7</v>
      </c>
      <c r="C26">
        <v>156</v>
      </c>
      <c r="D26">
        <v>113</v>
      </c>
      <c r="E26">
        <v>84</v>
      </c>
      <c r="F26">
        <v>135</v>
      </c>
      <c r="G26" s="2">
        <v>0.5</v>
      </c>
      <c r="H26">
        <f t="shared" si="0"/>
        <v>269</v>
      </c>
      <c r="I26" s="2">
        <f t="shared" si="1"/>
        <v>134.5</v>
      </c>
    </row>
    <row r="27" spans="1:9" x14ac:dyDescent="0.25">
      <c r="A27" t="s">
        <v>22</v>
      </c>
      <c r="B27" t="s">
        <v>7</v>
      </c>
      <c r="C27">
        <v>176</v>
      </c>
      <c r="D27">
        <v>129</v>
      </c>
      <c r="E27">
        <v>83</v>
      </c>
      <c r="F27">
        <v>158</v>
      </c>
      <c r="G27" s="2">
        <v>0.35</v>
      </c>
      <c r="H27">
        <f t="shared" si="0"/>
        <v>305</v>
      </c>
      <c r="I27" s="2">
        <f t="shared" si="1"/>
        <v>106.75</v>
      </c>
    </row>
    <row r="28" spans="1:9" x14ac:dyDescent="0.25">
      <c r="A28" t="s">
        <v>23</v>
      </c>
      <c r="B28" t="s">
        <v>7</v>
      </c>
      <c r="C28">
        <v>104</v>
      </c>
      <c r="D28">
        <v>68</v>
      </c>
      <c r="E28">
        <v>80</v>
      </c>
      <c r="F28">
        <v>99</v>
      </c>
      <c r="G28" s="2">
        <v>0.35</v>
      </c>
      <c r="H28">
        <f t="shared" si="0"/>
        <v>172</v>
      </c>
      <c r="I28" s="2">
        <f t="shared" si="1"/>
        <v>60.199999999999996</v>
      </c>
    </row>
    <row r="29" spans="1:9" x14ac:dyDescent="0.25">
      <c r="A29" t="s">
        <v>24</v>
      </c>
      <c r="B29" t="s">
        <v>7</v>
      </c>
      <c r="C29">
        <v>96</v>
      </c>
      <c r="D29">
        <v>63</v>
      </c>
      <c r="E29">
        <v>82</v>
      </c>
      <c r="F29">
        <v>90</v>
      </c>
      <c r="G29" s="2">
        <v>0.35</v>
      </c>
      <c r="H29">
        <f t="shared" si="0"/>
        <v>159</v>
      </c>
      <c r="I29" s="2">
        <f t="shared" si="1"/>
        <v>55.65</v>
      </c>
    </row>
    <row r="30" spans="1:9" x14ac:dyDescent="0.25">
      <c r="A30" t="s">
        <v>25</v>
      </c>
      <c r="B30" t="s">
        <v>7</v>
      </c>
      <c r="C30">
        <v>100</v>
      </c>
      <c r="D30">
        <v>66</v>
      </c>
      <c r="E30">
        <v>81</v>
      </c>
      <c r="F30">
        <v>95</v>
      </c>
      <c r="G30" s="2">
        <v>0.35</v>
      </c>
      <c r="H30">
        <f t="shared" si="0"/>
        <v>166</v>
      </c>
      <c r="I30" s="2">
        <f t="shared" si="1"/>
        <v>58.099999999999994</v>
      </c>
    </row>
    <row r="31" spans="1:9" x14ac:dyDescent="0.25">
      <c r="A31" t="s">
        <v>26</v>
      </c>
      <c r="B31" t="s">
        <v>8</v>
      </c>
      <c r="C31">
        <v>88</v>
      </c>
      <c r="D31">
        <v>57</v>
      </c>
      <c r="E31">
        <v>82</v>
      </c>
      <c r="F31">
        <v>81</v>
      </c>
      <c r="G31" s="2">
        <v>0.35</v>
      </c>
      <c r="H31">
        <f t="shared" si="0"/>
        <v>145</v>
      </c>
      <c r="I31" s="2">
        <f t="shared" si="1"/>
        <v>50.75</v>
      </c>
    </row>
    <row r="32" spans="1:9" x14ac:dyDescent="0.25">
      <c r="A32" t="s">
        <v>27</v>
      </c>
      <c r="B32" t="s">
        <v>8</v>
      </c>
      <c r="C32">
        <v>76</v>
      </c>
      <c r="D32">
        <v>47</v>
      </c>
      <c r="E32">
        <v>82</v>
      </c>
      <c r="F32">
        <v>68</v>
      </c>
      <c r="G32" s="2">
        <v>0.35</v>
      </c>
      <c r="H32">
        <f t="shared" si="0"/>
        <v>123</v>
      </c>
      <c r="I32" s="2">
        <f t="shared" si="1"/>
        <v>43.05</v>
      </c>
    </row>
    <row r="33" spans="1:9" ht="26.25" customHeight="1" x14ac:dyDescent="0.25"/>
    <row r="34" spans="1:9" x14ac:dyDescent="0.25">
      <c r="A34" s="3" t="s">
        <v>31</v>
      </c>
      <c r="B34" s="4" t="s">
        <v>33</v>
      </c>
      <c r="C34" s="5"/>
      <c r="D34" s="5"/>
      <c r="E34" s="5"/>
      <c r="F34" s="5"/>
      <c r="G34" s="5">
        <f>COUNT(G2:G33)</f>
        <v>31</v>
      </c>
      <c r="H34" s="5"/>
      <c r="I34" s="6"/>
    </row>
    <row r="35" spans="1:9" x14ac:dyDescent="0.25">
      <c r="A35" s="7" t="s">
        <v>28</v>
      </c>
      <c r="B35" s="8"/>
      <c r="C35" s="8">
        <f>SUM(C2:C34)</f>
        <v>3614</v>
      </c>
      <c r="D35" s="8">
        <f>SUM(D2:D34)</f>
        <v>2491</v>
      </c>
      <c r="E35" s="8"/>
      <c r="F35" s="8">
        <f>SUM(F2:F34)</f>
        <v>3384</v>
      </c>
      <c r="G35" s="8"/>
      <c r="H35" s="8">
        <f>SUM(H2:H34)</f>
        <v>6105</v>
      </c>
      <c r="I35" s="9">
        <f>SUM(I2:I34)</f>
        <v>2138</v>
      </c>
    </row>
    <row r="36" spans="1:9" x14ac:dyDescent="0.25">
      <c r="A36" s="7" t="s">
        <v>32</v>
      </c>
      <c r="B36" s="8"/>
      <c r="C36" s="8">
        <f>AVERAGE(Tabel1[Lemon])</f>
        <v>116.58064516129032</v>
      </c>
      <c r="D36" s="8">
        <f>AVERAGE(Tabel1[Orange])</f>
        <v>80.354838709677423</v>
      </c>
      <c r="E36" s="8">
        <f>AVERAGE(E2:E35)</f>
        <v>78.870967741935488</v>
      </c>
      <c r="F36" s="8">
        <f>AVERAGE(Tabel1[Leaflets])</f>
        <v>109.16129032258064</v>
      </c>
      <c r="G36" s="10">
        <f>AVERAGE(Tabel1[Price])</f>
        <v>0.35806451612903217</v>
      </c>
      <c r="H36" s="8">
        <f>AVERAGE(Tabel1[Sales])</f>
        <v>196.93548387096774</v>
      </c>
      <c r="I36" s="11">
        <f>AVERAGE(Tabel1[Revenu])</f>
        <v>68.967741935483872</v>
      </c>
    </row>
    <row r="37" spans="1:9" x14ac:dyDescent="0.25">
      <c r="A37" s="7" t="s">
        <v>34</v>
      </c>
      <c r="B37" s="8"/>
      <c r="C37" s="8">
        <f>MIN(Tabel1[Lemon])</f>
        <v>71</v>
      </c>
      <c r="D37" s="8">
        <f>MIN(Tabel1[Orange])</f>
        <v>42</v>
      </c>
      <c r="E37" s="8">
        <f>MIN(Tabel1[Temperature])</f>
        <v>70</v>
      </c>
      <c r="F37" s="8">
        <f>MIN(Tabel1[Leaflets])</f>
        <v>68</v>
      </c>
      <c r="G37" s="8">
        <f>MIN(Tabel1[Price])</f>
        <v>0.25</v>
      </c>
      <c r="H37" s="8">
        <f>MIN(Tabel1[Sales])</f>
        <v>113</v>
      </c>
      <c r="I37" s="11">
        <f>MIN(Tabel1[Revenu])</f>
        <v>41</v>
      </c>
    </row>
    <row r="38" spans="1:9" x14ac:dyDescent="0.25">
      <c r="A38" s="12" t="s">
        <v>35</v>
      </c>
      <c r="B38" s="13"/>
      <c r="C38" s="13">
        <f>MAX(Tabel1[Lemon])</f>
        <v>176</v>
      </c>
      <c r="D38" s="13">
        <f>MAX(Tabel1[Orange])</f>
        <v>129</v>
      </c>
      <c r="E38" s="13">
        <f>MAX(Tabel1[Temperature])</f>
        <v>84</v>
      </c>
      <c r="F38" s="13">
        <f>MAX(Tabel1[Leaflets])</f>
        <v>158</v>
      </c>
      <c r="G38" s="13">
        <f>MAX(Tabel1[Price])</f>
        <v>0.5</v>
      </c>
      <c r="H38" s="13">
        <f>MAX(Tabel1[Sales])</f>
        <v>305</v>
      </c>
      <c r="I38" s="14">
        <f>MAX(Tabel1[Revenu])</f>
        <v>134.5</v>
      </c>
    </row>
  </sheetData>
  <conditionalFormatting sqref="I2:I32">
    <cfRule type="top10" dxfId="5" priority="2" percent="1" rank="10"/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{F00F2F2C-E25C-4E09-BF36-6A2160321F37}</x14:id>
        </ext>
      </extLst>
    </cfRule>
  </conditionalFormatting>
  <conditionalFormatting sqref="E2:E3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2">
    <cfRule type="iconSet" priority="4">
      <iconSet iconSet="3Flags">
        <cfvo type="percent" val="0"/>
        <cfvo type="percent" val="33"/>
        <cfvo type="percent" val="67"/>
      </iconSet>
    </cfRule>
  </conditionalFormatting>
  <conditionalFormatting sqref="H2:H32">
    <cfRule type="top10" dxfId="4" priority="1" percent="1" bottom="1" rank="10"/>
    <cfRule type="top10" dxfId="3" priority="3" percent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0F2F2C-E25C-4E09-BF36-6A2160321F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I2:I32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table'!H2:H32</xm:f>
              <xm:sqref>H33</xm:sqref>
            </x14:sparkline>
          </x14:sparklines>
        </x14:sparklineGroup>
        <x14:sparklineGroup type="column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'Sales table'!F2:F32</xm:f>
              <xm:sqref>F33</xm:sqref>
            </x14:sparkline>
          </x14:sparklines>
        </x14:sparklineGroup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'Sales table'!G2:G32</xm:f>
              <xm:sqref>G33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7"/>
  <sheetViews>
    <sheetView zoomScale="80" zoomScaleNormal="80" workbookViewId="0">
      <selection activeCell="A3" sqref="A3"/>
    </sheetView>
  </sheetViews>
  <sheetFormatPr defaultRowHeight="15" x14ac:dyDescent="0.25"/>
  <cols>
    <col min="1" max="1" width="12.625" customWidth="1"/>
    <col min="2" max="2" width="11.625" customWidth="1"/>
    <col min="3" max="3" width="13.75" bestFit="1" customWidth="1"/>
    <col min="4" max="4" width="14" bestFit="1" customWidth="1"/>
    <col min="5" max="5" width="4.875" bestFit="1" customWidth="1"/>
    <col min="6" max="6" width="14" bestFit="1" customWidth="1"/>
    <col min="7" max="7" width="4.875" bestFit="1" customWidth="1"/>
    <col min="8" max="8" width="19" bestFit="1" customWidth="1"/>
    <col min="9" max="9" width="16.875" bestFit="1" customWidth="1"/>
    <col min="10" max="10" width="19.25" bestFit="1" customWidth="1"/>
    <col min="11" max="20" width="9.375" bestFit="1" customWidth="1"/>
    <col min="21" max="29" width="8.125" customWidth="1"/>
    <col min="30" max="32" width="9.125" bestFit="1" customWidth="1"/>
    <col min="33" max="33" width="11.625" bestFit="1" customWidth="1"/>
    <col min="34" max="51" width="9.375" bestFit="1" customWidth="1"/>
    <col min="52" max="60" width="8.125" customWidth="1"/>
    <col min="61" max="63" width="9.125" bestFit="1" customWidth="1"/>
    <col min="64" max="64" width="14" bestFit="1" customWidth="1"/>
    <col min="65" max="82" width="9.375" bestFit="1" customWidth="1"/>
    <col min="83" max="91" width="8.125" customWidth="1"/>
    <col min="92" max="94" width="9.125" bestFit="1" customWidth="1"/>
    <col min="95" max="95" width="19" bestFit="1" customWidth="1"/>
    <col min="96" max="96" width="16.875" bestFit="1" customWidth="1"/>
    <col min="97" max="97" width="19.25" bestFit="1" customWidth="1"/>
  </cols>
  <sheetData>
    <row r="3" spans="1:4" x14ac:dyDescent="0.25">
      <c r="A3" s="17" t="s">
        <v>36</v>
      </c>
      <c r="B3" t="s">
        <v>39</v>
      </c>
      <c r="C3" t="s">
        <v>40</v>
      </c>
      <c r="D3" t="s">
        <v>38</v>
      </c>
    </row>
    <row r="4" spans="1:4" x14ac:dyDescent="0.25">
      <c r="A4" s="18" t="s">
        <v>8</v>
      </c>
      <c r="B4" s="19">
        <v>4.95</v>
      </c>
      <c r="C4" s="19">
        <v>959.8</v>
      </c>
      <c r="D4" s="19">
        <v>1747</v>
      </c>
    </row>
    <row r="5" spans="1:4" x14ac:dyDescent="0.25">
      <c r="A5" s="20" t="s">
        <v>9</v>
      </c>
      <c r="B5" s="19">
        <v>0.25</v>
      </c>
      <c r="C5" s="19">
        <v>46</v>
      </c>
      <c r="D5" s="19">
        <v>99</v>
      </c>
    </row>
    <row r="6" spans="1:4" x14ac:dyDescent="0.25">
      <c r="A6" s="20" t="s">
        <v>10</v>
      </c>
      <c r="B6" s="19">
        <v>0.25</v>
      </c>
      <c r="C6" s="19">
        <v>51.75</v>
      </c>
      <c r="D6" s="19">
        <v>113</v>
      </c>
    </row>
    <row r="7" spans="1:4" x14ac:dyDescent="0.25">
      <c r="A7" s="20" t="s">
        <v>11</v>
      </c>
      <c r="B7" s="19">
        <v>0.5</v>
      </c>
      <c r="C7" s="19">
        <v>80</v>
      </c>
      <c r="D7" s="19">
        <v>108</v>
      </c>
    </row>
    <row r="8" spans="1:4" x14ac:dyDescent="0.25">
      <c r="A8" s="20" t="s">
        <v>12</v>
      </c>
      <c r="B8" s="19">
        <v>0.5</v>
      </c>
      <c r="C8" s="19">
        <v>65.5</v>
      </c>
      <c r="D8" s="19">
        <v>90</v>
      </c>
    </row>
    <row r="9" spans="1:4" x14ac:dyDescent="0.25">
      <c r="A9" s="20" t="s">
        <v>13</v>
      </c>
      <c r="B9" s="19">
        <v>0.5</v>
      </c>
      <c r="C9" s="19">
        <v>95.5</v>
      </c>
      <c r="D9" s="19">
        <v>126</v>
      </c>
    </row>
    <row r="10" spans="1:4" x14ac:dyDescent="0.25">
      <c r="A10" s="20" t="s">
        <v>26</v>
      </c>
      <c r="B10" s="19">
        <v>0.35</v>
      </c>
      <c r="C10" s="19">
        <v>50.75</v>
      </c>
      <c r="D10" s="19">
        <v>81</v>
      </c>
    </row>
    <row r="11" spans="1:4" x14ac:dyDescent="0.25">
      <c r="A11" s="20" t="s">
        <v>27</v>
      </c>
      <c r="B11" s="19">
        <v>0.35</v>
      </c>
      <c r="C11" s="19">
        <v>43.05</v>
      </c>
      <c r="D11" s="19">
        <v>68</v>
      </c>
    </row>
    <row r="12" spans="1:4" x14ac:dyDescent="0.25">
      <c r="A12" s="21">
        <v>42467</v>
      </c>
      <c r="B12" s="19">
        <v>0.25</v>
      </c>
      <c r="C12" s="19">
        <v>58.25</v>
      </c>
      <c r="D12" s="19">
        <v>98</v>
      </c>
    </row>
    <row r="13" spans="1:4" x14ac:dyDescent="0.25">
      <c r="A13" s="21">
        <v>42497</v>
      </c>
      <c r="B13" s="19">
        <v>0.25</v>
      </c>
      <c r="C13" s="19">
        <v>69.25</v>
      </c>
      <c r="D13" s="19">
        <v>135</v>
      </c>
    </row>
    <row r="14" spans="1:4" x14ac:dyDescent="0.25">
      <c r="A14" s="21">
        <v>42528</v>
      </c>
      <c r="B14" s="19">
        <v>0.25</v>
      </c>
      <c r="C14" s="19">
        <v>43</v>
      </c>
      <c r="D14" s="19">
        <v>90</v>
      </c>
    </row>
    <row r="15" spans="1:4" x14ac:dyDescent="0.25">
      <c r="A15" s="21">
        <v>42558</v>
      </c>
      <c r="B15" s="19">
        <v>0.25</v>
      </c>
      <c r="C15" s="19">
        <v>61</v>
      </c>
      <c r="D15" s="19">
        <v>135</v>
      </c>
    </row>
    <row r="16" spans="1:4" x14ac:dyDescent="0.25">
      <c r="A16" s="21">
        <v>42589</v>
      </c>
      <c r="B16" s="19">
        <v>0.25</v>
      </c>
      <c r="C16" s="19">
        <v>52.25</v>
      </c>
      <c r="D16" s="19">
        <v>113</v>
      </c>
    </row>
    <row r="17" spans="1:4" x14ac:dyDescent="0.25">
      <c r="A17" s="21">
        <v>42620</v>
      </c>
      <c r="B17" s="19">
        <v>0.25</v>
      </c>
      <c r="C17" s="19">
        <v>57.25</v>
      </c>
      <c r="D17" s="19">
        <v>126</v>
      </c>
    </row>
    <row r="18" spans="1:4" x14ac:dyDescent="0.25">
      <c r="A18" s="21">
        <v>42650</v>
      </c>
      <c r="B18" s="19">
        <v>0.25</v>
      </c>
      <c r="C18" s="19">
        <v>59.5</v>
      </c>
      <c r="D18" s="19">
        <v>131</v>
      </c>
    </row>
    <row r="19" spans="1:4" x14ac:dyDescent="0.25">
      <c r="A19" s="21">
        <v>42681</v>
      </c>
      <c r="B19" s="19">
        <v>0.25</v>
      </c>
      <c r="C19" s="19">
        <v>70.5</v>
      </c>
      <c r="D19" s="19">
        <v>135</v>
      </c>
    </row>
    <row r="20" spans="1:4" x14ac:dyDescent="0.25">
      <c r="A20" s="21">
        <v>42711</v>
      </c>
      <c r="B20" s="19">
        <v>0.25</v>
      </c>
      <c r="C20" s="19">
        <v>56.25</v>
      </c>
      <c r="D20" s="19">
        <v>99</v>
      </c>
    </row>
    <row r="21" spans="1:4" x14ac:dyDescent="0.25">
      <c r="A21" s="18" t="s">
        <v>7</v>
      </c>
      <c r="B21" s="19">
        <v>6.1499999999999986</v>
      </c>
      <c r="C21" s="19">
        <v>1178.2</v>
      </c>
      <c r="D21" s="19">
        <v>1637</v>
      </c>
    </row>
    <row r="22" spans="1:4" x14ac:dyDescent="0.25">
      <c r="A22" s="20" t="s">
        <v>14</v>
      </c>
      <c r="B22" s="19">
        <v>0.5</v>
      </c>
      <c r="C22" s="19">
        <v>111.5</v>
      </c>
      <c r="D22" s="19">
        <v>122</v>
      </c>
    </row>
    <row r="23" spans="1:4" x14ac:dyDescent="0.25">
      <c r="A23" s="20" t="s">
        <v>15</v>
      </c>
      <c r="B23" s="19">
        <v>0.5</v>
      </c>
      <c r="C23" s="19">
        <v>103.5</v>
      </c>
      <c r="D23" s="19">
        <v>113</v>
      </c>
    </row>
    <row r="24" spans="1:4" x14ac:dyDescent="0.25">
      <c r="A24" s="20" t="s">
        <v>16</v>
      </c>
      <c r="B24" s="19">
        <v>0.5</v>
      </c>
      <c r="C24" s="19">
        <v>56.5</v>
      </c>
      <c r="D24" s="19">
        <v>109</v>
      </c>
    </row>
    <row r="25" spans="1:4" x14ac:dyDescent="0.25">
      <c r="A25" s="20" t="s">
        <v>17</v>
      </c>
      <c r="B25" s="19">
        <v>0.5</v>
      </c>
      <c r="C25" s="19">
        <v>66.5</v>
      </c>
      <c r="D25" s="19">
        <v>90</v>
      </c>
    </row>
    <row r="26" spans="1:4" x14ac:dyDescent="0.25">
      <c r="A26" s="20" t="s">
        <v>18</v>
      </c>
      <c r="B26" s="19">
        <v>0.5</v>
      </c>
      <c r="C26" s="19">
        <v>93.5</v>
      </c>
      <c r="D26" s="19">
        <v>108</v>
      </c>
    </row>
    <row r="27" spans="1:4" x14ac:dyDescent="0.25">
      <c r="A27" s="20" t="s">
        <v>19</v>
      </c>
      <c r="B27" s="19">
        <v>0.5</v>
      </c>
      <c r="C27" s="19">
        <v>101</v>
      </c>
      <c r="D27" s="19">
        <v>117</v>
      </c>
    </row>
    <row r="28" spans="1:4" x14ac:dyDescent="0.25">
      <c r="A28" s="20" t="s">
        <v>20</v>
      </c>
      <c r="B28" s="19">
        <v>0.5</v>
      </c>
      <c r="C28" s="19">
        <v>101.5</v>
      </c>
      <c r="D28" s="19">
        <v>117</v>
      </c>
    </row>
    <row r="29" spans="1:4" x14ac:dyDescent="0.25">
      <c r="A29" s="20" t="s">
        <v>21</v>
      </c>
      <c r="B29" s="19">
        <v>0.5</v>
      </c>
      <c r="C29" s="19">
        <v>134.5</v>
      </c>
      <c r="D29" s="19">
        <v>135</v>
      </c>
    </row>
    <row r="30" spans="1:4" x14ac:dyDescent="0.25">
      <c r="A30" s="20" t="s">
        <v>22</v>
      </c>
      <c r="B30" s="19">
        <v>0.35</v>
      </c>
      <c r="C30" s="19">
        <v>106.75</v>
      </c>
      <c r="D30" s="19">
        <v>158</v>
      </c>
    </row>
    <row r="31" spans="1:4" x14ac:dyDescent="0.25">
      <c r="A31" s="20" t="s">
        <v>23</v>
      </c>
      <c r="B31" s="19">
        <v>0.35</v>
      </c>
      <c r="C31" s="19">
        <v>60.199999999999996</v>
      </c>
      <c r="D31" s="19">
        <v>99</v>
      </c>
    </row>
    <row r="32" spans="1:4" x14ac:dyDescent="0.25">
      <c r="A32" s="20" t="s">
        <v>24</v>
      </c>
      <c r="B32" s="19">
        <v>0.35</v>
      </c>
      <c r="C32" s="19">
        <v>55.65</v>
      </c>
      <c r="D32" s="19">
        <v>90</v>
      </c>
    </row>
    <row r="33" spans="1:4" x14ac:dyDescent="0.25">
      <c r="A33" s="20" t="s">
        <v>25</v>
      </c>
      <c r="B33" s="19">
        <v>0.35</v>
      </c>
      <c r="C33" s="19">
        <v>58.099999999999994</v>
      </c>
      <c r="D33" s="19">
        <v>95</v>
      </c>
    </row>
    <row r="34" spans="1:4" x14ac:dyDescent="0.25">
      <c r="A34" s="21">
        <v>42376</v>
      </c>
      <c r="B34" s="19">
        <v>0.25</v>
      </c>
      <c r="C34" s="19">
        <v>41</v>
      </c>
      <c r="D34" s="19">
        <v>90</v>
      </c>
    </row>
    <row r="35" spans="1:4" x14ac:dyDescent="0.25">
      <c r="A35" s="21">
        <v>42407</v>
      </c>
      <c r="B35" s="19">
        <v>0.25</v>
      </c>
      <c r="C35" s="19">
        <v>41.25</v>
      </c>
      <c r="D35" s="19">
        <v>90</v>
      </c>
    </row>
    <row r="36" spans="1:4" x14ac:dyDescent="0.25">
      <c r="A36" s="21">
        <v>42436</v>
      </c>
      <c r="B36" s="19">
        <v>0.25</v>
      </c>
      <c r="C36" s="19">
        <v>46.75</v>
      </c>
      <c r="D36" s="19">
        <v>104</v>
      </c>
    </row>
    <row r="37" spans="1:4" x14ac:dyDescent="0.25">
      <c r="A37" s="18" t="s">
        <v>37</v>
      </c>
      <c r="B37" s="19">
        <v>11.099999999999998</v>
      </c>
      <c r="C37" s="19">
        <v>2138</v>
      </c>
      <c r="D37" s="19">
        <v>3384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80" zoomScaleNormal="80" workbookViewId="0">
      <selection activeCell="H7" sqref="H7"/>
    </sheetView>
  </sheetViews>
  <sheetFormatPr defaultRowHeight="15" x14ac:dyDescent="0.25"/>
  <cols>
    <col min="1" max="1" width="15.75" bestFit="1" customWidth="1"/>
    <col min="2" max="2" width="12.5" bestFit="1" customWidth="1"/>
    <col min="3" max="3" width="15.75" bestFit="1" customWidth="1"/>
    <col min="4" max="4" width="12.5" bestFit="1" customWidth="1"/>
    <col min="5" max="5" width="15.75" bestFit="1" customWidth="1"/>
    <col min="6" max="6" width="12.5" bestFit="1" customWidth="1"/>
    <col min="7" max="7" width="15.75" bestFit="1" customWidth="1"/>
    <col min="8" max="8" width="12.5" bestFit="1" customWidth="1"/>
    <col min="9" max="9" width="15.75" bestFit="1" customWidth="1"/>
    <col min="10" max="10" width="12.5" bestFit="1" customWidth="1"/>
    <col min="11" max="11" width="15.75" bestFit="1" customWidth="1"/>
    <col min="12" max="12" width="12.5" bestFit="1" customWidth="1"/>
    <col min="13" max="13" width="15.75" bestFit="1" customWidth="1"/>
    <col min="14" max="14" width="11.875" bestFit="1" customWidth="1"/>
  </cols>
  <sheetData>
    <row r="1" spans="1:14" x14ac:dyDescent="0.25">
      <c r="A1" s="24" t="s">
        <v>2</v>
      </c>
      <c r="B1" s="24"/>
      <c r="C1" s="24" t="s">
        <v>3</v>
      </c>
      <c r="D1" s="24"/>
      <c r="E1" s="24" t="s">
        <v>4</v>
      </c>
      <c r="F1" s="24"/>
      <c r="G1" s="24" t="s">
        <v>5</v>
      </c>
      <c r="H1" s="24"/>
      <c r="I1" s="24" t="s">
        <v>6</v>
      </c>
      <c r="J1" s="24"/>
      <c r="K1" s="24" t="s">
        <v>29</v>
      </c>
      <c r="L1" s="24"/>
      <c r="M1" s="24" t="s">
        <v>30</v>
      </c>
      <c r="N1" s="24"/>
    </row>
    <row r="2" spans="1:14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x14ac:dyDescent="0.25">
      <c r="A3" s="22" t="s">
        <v>41</v>
      </c>
      <c r="B3" s="22">
        <v>116.58064516129032</v>
      </c>
      <c r="C3" s="22" t="s">
        <v>41</v>
      </c>
      <c r="D3" s="22">
        <v>80.354838709677423</v>
      </c>
      <c r="E3" s="22" t="s">
        <v>41</v>
      </c>
      <c r="F3" s="22">
        <v>78.870967741935488</v>
      </c>
      <c r="G3" s="22" t="s">
        <v>41</v>
      </c>
      <c r="H3" s="22">
        <v>109.16129032258064</v>
      </c>
      <c r="I3" s="22" t="s">
        <v>41</v>
      </c>
      <c r="J3" s="22">
        <v>0.35806451612903217</v>
      </c>
      <c r="K3" s="22" t="s">
        <v>41</v>
      </c>
      <c r="L3" s="22">
        <v>196.93548387096774</v>
      </c>
      <c r="M3" s="22" t="s">
        <v>41</v>
      </c>
      <c r="N3" s="22">
        <v>68.967741935483872</v>
      </c>
    </row>
    <row r="4" spans="1:14" x14ac:dyDescent="0.25">
      <c r="A4" s="22" t="s">
        <v>42</v>
      </c>
      <c r="B4" s="22">
        <v>4.6942596364616094</v>
      </c>
      <c r="C4" s="22" t="s">
        <v>42</v>
      </c>
      <c r="D4" s="22">
        <v>3.9747992137283399</v>
      </c>
      <c r="E4" s="22" t="s">
        <v>42</v>
      </c>
      <c r="F4" s="22">
        <v>0.73578563890370041</v>
      </c>
      <c r="G4" s="22" t="s">
        <v>42</v>
      </c>
      <c r="H4" s="22">
        <v>3.5599615722806837</v>
      </c>
      <c r="I4" s="22" t="s">
        <v>42</v>
      </c>
      <c r="J4" s="22">
        <v>2.0359243256732815E-2</v>
      </c>
      <c r="K4" s="22" t="s">
        <v>42</v>
      </c>
      <c r="L4" s="22">
        <v>8.661984113499523</v>
      </c>
      <c r="M4" s="22" t="s">
        <v>42</v>
      </c>
      <c r="N4" s="22">
        <v>4.4208958540796655</v>
      </c>
    </row>
    <row r="5" spans="1:14" x14ac:dyDescent="0.25">
      <c r="A5" s="22" t="s">
        <v>43</v>
      </c>
      <c r="B5" s="22">
        <v>115</v>
      </c>
      <c r="C5" s="22" t="s">
        <v>43</v>
      </c>
      <c r="D5" s="22">
        <v>77</v>
      </c>
      <c r="E5" s="22" t="s">
        <v>43</v>
      </c>
      <c r="F5" s="22">
        <v>80</v>
      </c>
      <c r="G5" s="22" t="s">
        <v>43</v>
      </c>
      <c r="H5" s="22">
        <v>108</v>
      </c>
      <c r="I5" s="22" t="s">
        <v>43</v>
      </c>
      <c r="J5" s="22">
        <v>0.35</v>
      </c>
      <c r="K5" s="22" t="s">
        <v>43</v>
      </c>
      <c r="L5" s="22">
        <v>191</v>
      </c>
      <c r="M5" s="22" t="s">
        <v>43</v>
      </c>
      <c r="N5" s="22">
        <v>59.5</v>
      </c>
    </row>
    <row r="6" spans="1:14" x14ac:dyDescent="0.25">
      <c r="A6" s="22" t="s">
        <v>44</v>
      </c>
      <c r="B6" s="22">
        <v>98</v>
      </c>
      <c r="C6" s="22" t="s">
        <v>44</v>
      </c>
      <c r="D6" s="22">
        <v>67</v>
      </c>
      <c r="E6" s="22" t="s">
        <v>44</v>
      </c>
      <c r="F6" s="22">
        <v>82</v>
      </c>
      <c r="G6" s="22" t="s">
        <v>44</v>
      </c>
      <c r="H6" s="22">
        <v>90</v>
      </c>
      <c r="I6" s="22" t="s">
        <v>44</v>
      </c>
      <c r="J6" s="22">
        <v>0.25</v>
      </c>
      <c r="K6" s="22" t="s">
        <v>44</v>
      </c>
      <c r="L6" s="22">
        <v>187</v>
      </c>
      <c r="M6" s="22" t="s">
        <v>44</v>
      </c>
      <c r="N6" s="22" t="e">
        <v>#N/A</v>
      </c>
    </row>
    <row r="7" spans="1:14" x14ac:dyDescent="0.25">
      <c r="A7" s="22" t="s">
        <v>45</v>
      </c>
      <c r="B7" s="22">
        <v>26.13653151376236</v>
      </c>
      <c r="C7" s="22" t="s">
        <v>45</v>
      </c>
      <c r="D7" s="22">
        <v>22.130745411601442</v>
      </c>
      <c r="E7" s="22" t="s">
        <v>45</v>
      </c>
      <c r="F7" s="22">
        <v>4.0966810589701419</v>
      </c>
      <c r="G7" s="22" t="s">
        <v>45</v>
      </c>
      <c r="H7" s="22">
        <v>19.821027175188721</v>
      </c>
      <c r="I7" s="22" t="s">
        <v>45</v>
      </c>
      <c r="J7" s="22">
        <v>0.11335546905902438</v>
      </c>
      <c r="K7" s="22" t="s">
        <v>45</v>
      </c>
      <c r="L7" s="22">
        <v>48.227886458542436</v>
      </c>
      <c r="M7" s="22" t="s">
        <v>45</v>
      </c>
      <c r="N7" s="22">
        <v>24.614506388127751</v>
      </c>
    </row>
    <row r="8" spans="1:14" x14ac:dyDescent="0.25">
      <c r="A8" s="22" t="s">
        <v>46</v>
      </c>
      <c r="B8" s="22">
        <v>683.11827956989293</v>
      </c>
      <c r="C8" s="22" t="s">
        <v>46</v>
      </c>
      <c r="D8" s="22">
        <v>489.7698924731182</v>
      </c>
      <c r="E8" s="22" t="s">
        <v>46</v>
      </c>
      <c r="F8" s="22">
        <v>16.782795698924723</v>
      </c>
      <c r="G8" s="22" t="s">
        <v>46</v>
      </c>
      <c r="H8" s="22">
        <v>392.87311827956972</v>
      </c>
      <c r="I8" s="22" t="s">
        <v>46</v>
      </c>
      <c r="J8" s="22">
        <v>1.2849462365591435E-2</v>
      </c>
      <c r="K8" s="22" t="s">
        <v>46</v>
      </c>
      <c r="L8" s="22">
        <v>2325.9290322580609</v>
      </c>
      <c r="M8" s="22" t="s">
        <v>46</v>
      </c>
      <c r="N8" s="22">
        <v>605.87392473118189</v>
      </c>
    </row>
    <row r="9" spans="1:14" x14ac:dyDescent="0.25">
      <c r="A9" s="22" t="s">
        <v>47</v>
      </c>
      <c r="B9" s="22">
        <v>-0.29698597309084418</v>
      </c>
      <c r="C9" s="22" t="s">
        <v>47</v>
      </c>
      <c r="D9" s="22">
        <v>-0.35836015666884879</v>
      </c>
      <c r="E9" s="22" t="s">
        <v>47</v>
      </c>
      <c r="F9" s="22">
        <v>-0.13428863746643094</v>
      </c>
      <c r="G9" s="22" t="s">
        <v>47</v>
      </c>
      <c r="H9" s="22">
        <v>-8.1939331901566437E-2</v>
      </c>
      <c r="I9" s="22" t="s">
        <v>47</v>
      </c>
      <c r="J9" s="22">
        <v>-1.7531353156375418</v>
      </c>
      <c r="K9" s="22" t="s">
        <v>47</v>
      </c>
      <c r="L9" s="22">
        <v>-0.32390101912181457</v>
      </c>
      <c r="M9" s="22" t="s">
        <v>47</v>
      </c>
      <c r="N9" s="22">
        <v>0.14407492622077234</v>
      </c>
    </row>
    <row r="10" spans="1:14" x14ac:dyDescent="0.25">
      <c r="A10" s="22" t="s">
        <v>48</v>
      </c>
      <c r="B10" s="22">
        <v>0.36388972666609648</v>
      </c>
      <c r="C10" s="22" t="s">
        <v>48</v>
      </c>
      <c r="D10" s="22">
        <v>0.3598684599684468</v>
      </c>
      <c r="E10" s="22" t="s">
        <v>48</v>
      </c>
      <c r="F10" s="22">
        <v>-0.91163462314131105</v>
      </c>
      <c r="G10" s="22" t="s">
        <v>48</v>
      </c>
      <c r="H10" s="22">
        <v>0.30615488579246747</v>
      </c>
      <c r="I10" s="22" t="s">
        <v>48</v>
      </c>
      <c r="J10" s="22">
        <v>0.33716585048405046</v>
      </c>
      <c r="K10" s="22" t="s">
        <v>48</v>
      </c>
      <c r="L10" s="22">
        <v>0.36227744053700056</v>
      </c>
      <c r="M10" s="22" t="s">
        <v>48</v>
      </c>
      <c r="N10" s="22">
        <v>1.017845327158672</v>
      </c>
    </row>
    <row r="11" spans="1:14" x14ac:dyDescent="0.25">
      <c r="A11" s="22" t="s">
        <v>49</v>
      </c>
      <c r="B11" s="22">
        <v>105</v>
      </c>
      <c r="C11" s="22" t="s">
        <v>49</v>
      </c>
      <c r="D11" s="22">
        <v>87</v>
      </c>
      <c r="E11" s="22" t="s">
        <v>49</v>
      </c>
      <c r="F11" s="22">
        <v>14</v>
      </c>
      <c r="G11" s="22" t="s">
        <v>49</v>
      </c>
      <c r="H11" s="22">
        <v>90</v>
      </c>
      <c r="I11" s="22" t="s">
        <v>49</v>
      </c>
      <c r="J11" s="22">
        <v>0.25</v>
      </c>
      <c r="K11" s="22" t="s">
        <v>49</v>
      </c>
      <c r="L11" s="22">
        <v>192</v>
      </c>
      <c r="M11" s="22" t="s">
        <v>49</v>
      </c>
      <c r="N11" s="22">
        <v>93.5</v>
      </c>
    </row>
    <row r="12" spans="1:14" x14ac:dyDescent="0.25">
      <c r="A12" s="22" t="s">
        <v>50</v>
      </c>
      <c r="B12" s="22">
        <v>71</v>
      </c>
      <c r="C12" s="22" t="s">
        <v>50</v>
      </c>
      <c r="D12" s="22">
        <v>42</v>
      </c>
      <c r="E12" s="22" t="s">
        <v>50</v>
      </c>
      <c r="F12" s="22">
        <v>70</v>
      </c>
      <c r="G12" s="22" t="s">
        <v>50</v>
      </c>
      <c r="H12" s="22">
        <v>68</v>
      </c>
      <c r="I12" s="22" t="s">
        <v>50</v>
      </c>
      <c r="J12" s="22">
        <v>0.25</v>
      </c>
      <c r="K12" s="22" t="s">
        <v>50</v>
      </c>
      <c r="L12" s="22">
        <v>113</v>
      </c>
      <c r="M12" s="22" t="s">
        <v>50</v>
      </c>
      <c r="N12" s="22">
        <v>41</v>
      </c>
    </row>
    <row r="13" spans="1:14" x14ac:dyDescent="0.25">
      <c r="A13" s="22" t="s">
        <v>51</v>
      </c>
      <c r="B13" s="22">
        <v>176</v>
      </c>
      <c r="C13" s="22" t="s">
        <v>51</v>
      </c>
      <c r="D13" s="22">
        <v>129</v>
      </c>
      <c r="E13" s="22" t="s">
        <v>51</v>
      </c>
      <c r="F13" s="22">
        <v>84</v>
      </c>
      <c r="G13" s="22" t="s">
        <v>51</v>
      </c>
      <c r="H13" s="22">
        <v>158</v>
      </c>
      <c r="I13" s="22" t="s">
        <v>51</v>
      </c>
      <c r="J13" s="22">
        <v>0.5</v>
      </c>
      <c r="K13" s="22" t="s">
        <v>51</v>
      </c>
      <c r="L13" s="22">
        <v>305</v>
      </c>
      <c r="M13" s="22" t="s">
        <v>51</v>
      </c>
      <c r="N13" s="22">
        <v>134.5</v>
      </c>
    </row>
    <row r="14" spans="1:14" x14ac:dyDescent="0.25">
      <c r="A14" s="22" t="s">
        <v>52</v>
      </c>
      <c r="B14" s="22">
        <v>3614</v>
      </c>
      <c r="C14" s="22" t="s">
        <v>52</v>
      </c>
      <c r="D14" s="22">
        <v>2491</v>
      </c>
      <c r="E14" s="22" t="s">
        <v>52</v>
      </c>
      <c r="F14" s="22">
        <v>2445</v>
      </c>
      <c r="G14" s="22" t="s">
        <v>52</v>
      </c>
      <c r="H14" s="22">
        <v>3384</v>
      </c>
      <c r="I14" s="22" t="s">
        <v>52</v>
      </c>
      <c r="J14" s="22">
        <v>11.099999999999998</v>
      </c>
      <c r="K14" s="22" t="s">
        <v>52</v>
      </c>
      <c r="L14" s="22">
        <v>6105</v>
      </c>
      <c r="M14" s="22" t="s">
        <v>52</v>
      </c>
      <c r="N14" s="22">
        <v>2138</v>
      </c>
    </row>
    <row r="15" spans="1:14" ht="15.75" thickBot="1" x14ac:dyDescent="0.3">
      <c r="A15" s="23" t="s">
        <v>31</v>
      </c>
      <c r="B15" s="23">
        <v>31</v>
      </c>
      <c r="C15" s="23" t="s">
        <v>31</v>
      </c>
      <c r="D15" s="23">
        <v>31</v>
      </c>
      <c r="E15" s="23" t="s">
        <v>31</v>
      </c>
      <c r="F15" s="23">
        <v>31</v>
      </c>
      <c r="G15" s="23" t="s">
        <v>31</v>
      </c>
      <c r="H15" s="23">
        <v>31</v>
      </c>
      <c r="I15" s="23" t="s">
        <v>31</v>
      </c>
      <c r="J15" s="23">
        <v>31</v>
      </c>
      <c r="K15" s="23" t="s">
        <v>31</v>
      </c>
      <c r="L15" s="23">
        <v>31</v>
      </c>
      <c r="M15" s="23" t="s">
        <v>31</v>
      </c>
      <c r="N15" s="23">
        <v>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80" zoomScaleNormal="80" workbookViewId="0">
      <selection activeCell="J25" sqref="J25"/>
    </sheetView>
  </sheetViews>
  <sheetFormatPr defaultRowHeight="15" x14ac:dyDescent="0.25"/>
  <sheetData>
    <row r="1" spans="1:8" x14ac:dyDescent="0.25">
      <c r="A1" s="24"/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29</v>
      </c>
      <c r="H1" s="24" t="s">
        <v>30</v>
      </c>
    </row>
    <row r="2" spans="1:8" x14ac:dyDescent="0.25">
      <c r="A2" s="22" t="s">
        <v>2</v>
      </c>
      <c r="B2" s="22">
        <v>1</v>
      </c>
      <c r="C2" s="22"/>
      <c r="D2" s="22"/>
      <c r="E2" s="22"/>
      <c r="F2" s="22"/>
      <c r="G2" s="22"/>
      <c r="H2" s="22"/>
    </row>
    <row r="3" spans="1:8" x14ac:dyDescent="0.25">
      <c r="A3" s="22" t="s">
        <v>3</v>
      </c>
      <c r="B3" s="22">
        <v>0.99671433953351241</v>
      </c>
      <c r="C3" s="22">
        <v>1</v>
      </c>
      <c r="D3" s="22"/>
      <c r="E3" s="22"/>
      <c r="F3" s="22"/>
      <c r="G3" s="22"/>
      <c r="H3" s="22"/>
    </row>
    <row r="4" spans="1:8" x14ac:dyDescent="0.25">
      <c r="A4" s="22" t="s">
        <v>4</v>
      </c>
      <c r="B4" s="22">
        <v>0.47734477085330207</v>
      </c>
      <c r="C4" s="22">
        <v>0.4531156468834312</v>
      </c>
      <c r="D4" s="22">
        <v>1</v>
      </c>
      <c r="E4" s="22"/>
      <c r="F4" s="22"/>
      <c r="G4" s="22"/>
      <c r="H4" s="22"/>
    </row>
    <row r="5" spans="1:8" x14ac:dyDescent="0.25">
      <c r="A5" s="22" t="s">
        <v>5</v>
      </c>
      <c r="B5" s="22">
        <v>0.85751196053478562</v>
      </c>
      <c r="C5" s="22">
        <v>0.82633261245345546</v>
      </c>
      <c r="D5" s="22">
        <v>0.28720914844232076</v>
      </c>
      <c r="E5" s="22">
        <v>1</v>
      </c>
      <c r="F5" s="22"/>
      <c r="G5" s="22"/>
      <c r="H5" s="22"/>
    </row>
    <row r="6" spans="1:8" x14ac:dyDescent="0.25">
      <c r="A6" s="22" t="s">
        <v>6</v>
      </c>
      <c r="B6" s="22">
        <v>-0.27053035854558855</v>
      </c>
      <c r="C6" s="22">
        <v>-0.31808336893802641</v>
      </c>
      <c r="D6" s="22">
        <v>-3.3574567075296491E-2</v>
      </c>
      <c r="E6" s="22">
        <v>3.2040478806507691E-2</v>
      </c>
      <c r="F6" s="22">
        <v>1</v>
      </c>
      <c r="G6" s="22"/>
      <c r="H6" s="22"/>
    </row>
    <row r="7" spans="1:8" x14ac:dyDescent="0.25">
      <c r="A7" s="22" t="s">
        <v>29</v>
      </c>
      <c r="B7" s="22">
        <v>0.99930903775971747</v>
      </c>
      <c r="C7" s="22">
        <v>0.99903613231020372</v>
      </c>
      <c r="D7" s="22">
        <v>0.46661641888188637</v>
      </c>
      <c r="E7" s="22">
        <v>0.84390480363353071</v>
      </c>
      <c r="F7" s="22">
        <v>-0.29257237534797398</v>
      </c>
      <c r="G7" s="22">
        <v>1</v>
      </c>
      <c r="H7" s="22"/>
    </row>
    <row r="8" spans="1:8" ht="15.75" thickBot="1" x14ac:dyDescent="0.3">
      <c r="A8" s="23" t="s">
        <v>30</v>
      </c>
      <c r="B8" s="23">
        <v>0.46927551574100385</v>
      </c>
      <c r="C8" s="23">
        <v>0.426955273482299</v>
      </c>
      <c r="D8" s="23">
        <v>0.3394465005728633</v>
      </c>
      <c r="E8" s="23">
        <v>0.60059337025935267</v>
      </c>
      <c r="F8" s="23">
        <v>0.70225907347496253</v>
      </c>
      <c r="G8" s="23">
        <v>0.45023894596842939</v>
      </c>
      <c r="H8" s="2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80" zoomScaleNormal="80" workbookViewId="0">
      <selection activeCell="F26" sqref="F26"/>
    </sheetView>
  </sheetViews>
  <sheetFormatPr defaultRowHeight="15" x14ac:dyDescent="0.25"/>
  <cols>
    <col min="1" max="1" width="40.25" bestFit="1" customWidth="1"/>
    <col min="2" max="3" width="11.875" bestFit="1" customWidth="1"/>
  </cols>
  <sheetData>
    <row r="1" spans="1:3" x14ac:dyDescent="0.25">
      <c r="A1" t="s">
        <v>53</v>
      </c>
    </row>
    <row r="2" spans="1:3" ht="15.75" thickBot="1" x14ac:dyDescent="0.3"/>
    <row r="3" spans="1:3" x14ac:dyDescent="0.25">
      <c r="A3" s="24"/>
      <c r="B3" s="24" t="s">
        <v>2</v>
      </c>
      <c r="C3" s="24" t="s">
        <v>3</v>
      </c>
    </row>
    <row r="4" spans="1:3" x14ac:dyDescent="0.25">
      <c r="A4" s="22" t="s">
        <v>41</v>
      </c>
      <c r="B4" s="22">
        <v>116.58064516129032</v>
      </c>
      <c r="C4" s="22">
        <v>80.354838709677423</v>
      </c>
    </row>
    <row r="5" spans="1:3" x14ac:dyDescent="0.25">
      <c r="A5" s="22" t="s">
        <v>54</v>
      </c>
      <c r="B5" s="22">
        <v>683.11827956989293</v>
      </c>
      <c r="C5" s="22">
        <v>489.7698924731182</v>
      </c>
    </row>
    <row r="6" spans="1:3" x14ac:dyDescent="0.25">
      <c r="A6" s="22" t="s">
        <v>55</v>
      </c>
      <c r="B6" s="22">
        <v>31</v>
      </c>
      <c r="C6" s="22">
        <v>31</v>
      </c>
    </row>
    <row r="7" spans="1:3" x14ac:dyDescent="0.25">
      <c r="A7" s="22" t="s">
        <v>56</v>
      </c>
      <c r="B7" s="22">
        <v>586.44408602150554</v>
      </c>
      <c r="C7" s="22"/>
    </row>
    <row r="8" spans="1:3" x14ac:dyDescent="0.25">
      <c r="A8" s="22" t="s">
        <v>57</v>
      </c>
      <c r="B8" s="22">
        <v>0</v>
      </c>
      <c r="C8" s="22"/>
    </row>
    <row r="9" spans="1:3" x14ac:dyDescent="0.25">
      <c r="A9" s="22" t="s">
        <v>58</v>
      </c>
      <c r="B9" s="22">
        <v>60</v>
      </c>
      <c r="C9" s="22"/>
    </row>
    <row r="10" spans="1:3" x14ac:dyDescent="0.25">
      <c r="A10" s="22" t="s">
        <v>59</v>
      </c>
      <c r="B10" s="22">
        <v>5.8893939518238767</v>
      </c>
      <c r="C10" s="22"/>
    </row>
    <row r="11" spans="1:3" x14ac:dyDescent="0.25">
      <c r="A11" s="22" t="s">
        <v>60</v>
      </c>
      <c r="B11" s="22">
        <v>9.3931126296514368E-8</v>
      </c>
      <c r="C11" s="22"/>
    </row>
    <row r="12" spans="1:3" x14ac:dyDescent="0.25">
      <c r="A12" s="22" t="s">
        <v>61</v>
      </c>
      <c r="B12" s="22">
        <v>1.6706488649046354</v>
      </c>
      <c r="C12" s="22"/>
    </row>
    <row r="13" spans="1:3" x14ac:dyDescent="0.25">
      <c r="A13" s="22" t="s">
        <v>62</v>
      </c>
      <c r="B13" s="22">
        <v>1.8786225259302874E-7</v>
      </c>
      <c r="C13" s="22"/>
    </row>
    <row r="14" spans="1:3" ht="15.75" thickBot="1" x14ac:dyDescent="0.3">
      <c r="A14" s="23" t="s">
        <v>63</v>
      </c>
      <c r="B14" s="23">
        <v>2.0002978220142609</v>
      </c>
      <c r="C14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80" zoomScaleNormal="80" workbookViewId="0">
      <selection activeCell="G28" sqref="G28"/>
    </sheetView>
  </sheetViews>
  <sheetFormatPr defaultRowHeight="15" x14ac:dyDescent="0.25"/>
  <cols>
    <col min="1" max="1" width="10.5" bestFit="1" customWidth="1"/>
    <col min="2" max="2" width="10.875" bestFit="1" customWidth="1"/>
    <col min="3" max="3" width="11.75" bestFit="1" customWidth="1"/>
    <col min="4" max="4" width="13.25" bestFit="1" customWidth="1"/>
    <col min="5" max="5" width="2" customWidth="1"/>
    <col min="6" max="6" width="25.25" bestFit="1" customWidth="1"/>
    <col min="7" max="7" width="13.25" bestFit="1" customWidth="1"/>
    <col min="8" max="8" width="13.875" bestFit="1" customWidth="1"/>
    <col min="9" max="9" width="19.875" bestFit="1" customWidth="1"/>
    <col min="10" max="10" width="11.875" bestFit="1" customWidth="1"/>
    <col min="11" max="11" width="11.625" bestFit="1" customWidth="1"/>
    <col min="12" max="12" width="23.375" bestFit="1" customWidth="1"/>
  </cols>
  <sheetData>
    <row r="1" spans="1:12" x14ac:dyDescent="0.25">
      <c r="A1" t="s">
        <v>64</v>
      </c>
      <c r="B1" t="s">
        <v>65</v>
      </c>
      <c r="C1" t="s">
        <v>66</v>
      </c>
      <c r="D1" t="s">
        <v>67</v>
      </c>
      <c r="F1" t="s">
        <v>68</v>
      </c>
    </row>
    <row r="2" spans="1:12" x14ac:dyDescent="0.25">
      <c r="A2" s="15">
        <v>97</v>
      </c>
      <c r="B2" s="15">
        <v>67</v>
      </c>
      <c r="C2" s="16">
        <v>134</v>
      </c>
      <c r="D2" s="16">
        <v>99</v>
      </c>
    </row>
    <row r="3" spans="1:12" ht="15.75" thickBot="1" x14ac:dyDescent="0.3">
      <c r="A3" s="16">
        <v>98</v>
      </c>
      <c r="B3" s="16">
        <v>67</v>
      </c>
      <c r="C3" s="15">
        <v>159</v>
      </c>
      <c r="D3" s="15">
        <v>118</v>
      </c>
      <c r="F3" t="s">
        <v>69</v>
      </c>
    </row>
    <row r="4" spans="1:12" x14ac:dyDescent="0.25">
      <c r="A4" s="15">
        <v>110</v>
      </c>
      <c r="B4" s="15">
        <v>77</v>
      </c>
      <c r="C4" s="16">
        <v>103</v>
      </c>
      <c r="D4" s="16">
        <v>69</v>
      </c>
      <c r="F4" s="24" t="s">
        <v>70</v>
      </c>
      <c r="G4" s="24" t="s">
        <v>31</v>
      </c>
      <c r="H4" s="24" t="s">
        <v>52</v>
      </c>
      <c r="I4" s="24" t="s">
        <v>41</v>
      </c>
      <c r="J4" s="24" t="s">
        <v>54</v>
      </c>
    </row>
    <row r="5" spans="1:12" x14ac:dyDescent="0.25">
      <c r="A5" s="16">
        <v>131</v>
      </c>
      <c r="B5" s="16">
        <v>92</v>
      </c>
      <c r="C5" s="15">
        <v>143</v>
      </c>
      <c r="D5" s="15">
        <v>101</v>
      </c>
      <c r="F5" s="22" t="s">
        <v>64</v>
      </c>
      <c r="G5" s="22">
        <v>15</v>
      </c>
      <c r="H5" s="22">
        <v>1697</v>
      </c>
      <c r="I5" s="22">
        <v>113.13333333333334</v>
      </c>
      <c r="J5" s="22">
        <v>716.4095238095241</v>
      </c>
    </row>
    <row r="6" spans="1:12" x14ac:dyDescent="0.25">
      <c r="A6" s="15">
        <v>122</v>
      </c>
      <c r="B6" s="15">
        <v>85</v>
      </c>
      <c r="C6" s="16">
        <v>123</v>
      </c>
      <c r="D6" s="16">
        <v>86</v>
      </c>
      <c r="F6" s="22" t="s">
        <v>65</v>
      </c>
      <c r="G6" s="22">
        <v>15</v>
      </c>
      <c r="H6" s="22">
        <v>1158</v>
      </c>
      <c r="I6" s="22">
        <v>77.2</v>
      </c>
      <c r="J6" s="22">
        <v>492.45714285714246</v>
      </c>
    </row>
    <row r="7" spans="1:12" x14ac:dyDescent="0.25">
      <c r="A7" s="16">
        <v>71</v>
      </c>
      <c r="B7" s="16">
        <v>42</v>
      </c>
      <c r="C7" s="15">
        <v>134</v>
      </c>
      <c r="D7" s="15">
        <v>95</v>
      </c>
      <c r="F7" s="22" t="s">
        <v>66</v>
      </c>
      <c r="G7" s="22">
        <v>16</v>
      </c>
      <c r="H7" s="22">
        <v>1917</v>
      </c>
      <c r="I7" s="22">
        <v>119.8125</v>
      </c>
      <c r="J7" s="22">
        <v>674.5625</v>
      </c>
    </row>
    <row r="8" spans="1:12" ht="15.75" thickBot="1" x14ac:dyDescent="0.3">
      <c r="A8" s="15">
        <v>83</v>
      </c>
      <c r="B8" s="15">
        <v>50</v>
      </c>
      <c r="C8" s="16">
        <v>140</v>
      </c>
      <c r="D8" s="16">
        <v>98</v>
      </c>
      <c r="F8" s="23" t="s">
        <v>67</v>
      </c>
      <c r="G8" s="23">
        <v>16</v>
      </c>
      <c r="H8" s="23">
        <v>1333</v>
      </c>
      <c r="I8" s="23">
        <v>83.3125</v>
      </c>
      <c r="J8" s="23">
        <v>500.62916666666666</v>
      </c>
    </row>
    <row r="9" spans="1:12" x14ac:dyDescent="0.25">
      <c r="A9" s="16">
        <v>112</v>
      </c>
      <c r="B9" s="16">
        <v>75</v>
      </c>
      <c r="C9" s="15">
        <v>162</v>
      </c>
      <c r="D9" s="15">
        <v>120</v>
      </c>
    </row>
    <row r="10" spans="1:12" x14ac:dyDescent="0.25">
      <c r="A10" s="15">
        <v>120</v>
      </c>
      <c r="B10" s="15">
        <v>82</v>
      </c>
      <c r="C10" s="16">
        <v>130</v>
      </c>
      <c r="D10" s="16">
        <v>95</v>
      </c>
    </row>
    <row r="11" spans="1:12" ht="15.75" thickBot="1" x14ac:dyDescent="0.3">
      <c r="A11" s="16">
        <v>121</v>
      </c>
      <c r="B11" s="16">
        <v>82</v>
      </c>
      <c r="C11" s="15">
        <v>109</v>
      </c>
      <c r="D11" s="15">
        <v>75</v>
      </c>
      <c r="F11" t="s">
        <v>71</v>
      </c>
    </row>
    <row r="12" spans="1:12" x14ac:dyDescent="0.25">
      <c r="A12" s="15">
        <v>156</v>
      </c>
      <c r="B12" s="15">
        <v>113</v>
      </c>
      <c r="C12" s="16">
        <v>122</v>
      </c>
      <c r="D12" s="16">
        <v>85</v>
      </c>
      <c r="F12" s="24" t="s">
        <v>72</v>
      </c>
      <c r="G12" s="24" t="s">
        <v>73</v>
      </c>
      <c r="H12" s="24" t="s">
        <v>58</v>
      </c>
      <c r="I12" s="24" t="s">
        <v>74</v>
      </c>
      <c r="J12" s="24" t="s">
        <v>75</v>
      </c>
      <c r="K12" s="24" t="s">
        <v>76</v>
      </c>
      <c r="L12" s="24" t="s">
        <v>77</v>
      </c>
    </row>
    <row r="13" spans="1:12" x14ac:dyDescent="0.25">
      <c r="A13" s="16">
        <v>176</v>
      </c>
      <c r="B13" s="16">
        <v>129</v>
      </c>
      <c r="C13" s="15">
        <v>98</v>
      </c>
      <c r="D13" s="15">
        <v>62</v>
      </c>
      <c r="F13" s="22" t="s">
        <v>78</v>
      </c>
      <c r="G13" s="22">
        <v>20975.427150537638</v>
      </c>
      <c r="H13" s="22">
        <v>3</v>
      </c>
      <c r="I13" s="22">
        <v>6991.809050179213</v>
      </c>
      <c r="J13" s="22">
        <v>11.736652787246888</v>
      </c>
      <c r="K13" s="22">
        <v>4.1142236075110634E-6</v>
      </c>
      <c r="L13" s="22">
        <v>2.7635518374327877</v>
      </c>
    </row>
    <row r="14" spans="1:12" x14ac:dyDescent="0.25">
      <c r="A14" s="15">
        <v>104</v>
      </c>
      <c r="B14" s="15">
        <v>68</v>
      </c>
      <c r="C14" s="16">
        <v>81</v>
      </c>
      <c r="D14" s="16">
        <v>50</v>
      </c>
      <c r="F14" s="22" t="s">
        <v>79</v>
      </c>
      <c r="G14" s="22">
        <v>34552.008333333331</v>
      </c>
      <c r="H14" s="22">
        <v>58</v>
      </c>
      <c r="I14" s="22">
        <v>595.72428160919537</v>
      </c>
      <c r="J14" s="22"/>
      <c r="K14" s="22"/>
      <c r="L14" s="22"/>
    </row>
    <row r="15" spans="1:12" x14ac:dyDescent="0.25">
      <c r="A15" s="16">
        <v>96</v>
      </c>
      <c r="B15" s="16">
        <v>63</v>
      </c>
      <c r="C15" s="15">
        <v>115</v>
      </c>
      <c r="D15" s="15">
        <v>76</v>
      </c>
      <c r="F15" s="22"/>
      <c r="G15" s="22"/>
      <c r="H15" s="22"/>
      <c r="I15" s="22"/>
      <c r="J15" s="22"/>
      <c r="K15" s="22"/>
      <c r="L15" s="22"/>
    </row>
    <row r="16" spans="1:12" ht="15.75" thickBot="1" x14ac:dyDescent="0.3">
      <c r="A16" s="15">
        <v>100</v>
      </c>
      <c r="B16" s="15">
        <v>66</v>
      </c>
      <c r="C16" s="16">
        <v>88</v>
      </c>
      <c r="D16" s="16">
        <v>57</v>
      </c>
      <c r="F16" s="23" t="s">
        <v>28</v>
      </c>
      <c r="G16" s="23">
        <v>55527.43548387097</v>
      </c>
      <c r="H16" s="23">
        <v>61</v>
      </c>
      <c r="I16" s="23"/>
      <c r="J16" s="23"/>
      <c r="K16" s="23"/>
      <c r="L16" s="23"/>
    </row>
    <row r="17" spans="3:4" x14ac:dyDescent="0.25">
      <c r="C17" s="25">
        <v>76</v>
      </c>
      <c r="D17" s="25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zoomScale="76" zoomScaleNormal="76" workbookViewId="0">
      <selection activeCell="H10" sqref="H10"/>
    </sheetView>
  </sheetViews>
  <sheetFormatPr defaultRowHeight="15" x14ac:dyDescent="0.25"/>
  <cols>
    <col min="1" max="1" width="28" bestFit="1" customWidth="1"/>
    <col min="2" max="2" width="13.625" bestFit="1" customWidth="1"/>
    <col min="3" max="3" width="13.25" bestFit="1" customWidth="1"/>
    <col min="4" max="4" width="19.625" bestFit="1" customWidth="1"/>
    <col min="5" max="5" width="11.875" bestFit="1" customWidth="1"/>
    <col min="6" max="7" width="12.5" bestFit="1" customWidth="1"/>
    <col min="8" max="8" width="12.625" bestFit="1" customWidth="1"/>
    <col min="9" max="9" width="13" bestFit="1" customWidth="1"/>
  </cols>
  <sheetData>
    <row r="1" spans="1:9" x14ac:dyDescent="0.25">
      <c r="A1" t="s">
        <v>80</v>
      </c>
    </row>
    <row r="2" spans="1:9" ht="15.75" thickBot="1" x14ac:dyDescent="0.3">
      <c r="G2" s="27" t="s">
        <v>87</v>
      </c>
      <c r="H2" s="27"/>
      <c r="I2" s="27">
        <f>B17</f>
        <v>-178.5719122919447</v>
      </c>
    </row>
    <row r="3" spans="1:9" x14ac:dyDescent="0.25">
      <c r="A3" s="26" t="s">
        <v>81</v>
      </c>
      <c r="B3" s="26"/>
      <c r="G3" s="27" t="s">
        <v>99</v>
      </c>
      <c r="H3" s="27">
        <v>80</v>
      </c>
      <c r="I3" s="27">
        <f>(H3*B18)</f>
        <v>216.55817729949882</v>
      </c>
    </row>
    <row r="4" spans="1:9" x14ac:dyDescent="0.25">
      <c r="A4" s="22" t="s">
        <v>82</v>
      </c>
      <c r="B4" s="22">
        <v>0.92889549840613961</v>
      </c>
      <c r="G4" s="27" t="s">
        <v>100</v>
      </c>
      <c r="H4" s="27">
        <v>120</v>
      </c>
      <c r="I4" s="27">
        <f>H4*B19</f>
        <v>230.02162840953071</v>
      </c>
    </row>
    <row r="5" spans="1:9" x14ac:dyDescent="0.25">
      <c r="A5" s="22" t="s">
        <v>83</v>
      </c>
      <c r="B5" s="22">
        <v>0.86284684695919056</v>
      </c>
      <c r="G5" s="27" t="s">
        <v>101</v>
      </c>
      <c r="H5" s="27">
        <v>0.35</v>
      </c>
      <c r="I5" s="27">
        <f>H5*B20</f>
        <v>-46.176033949103122</v>
      </c>
    </row>
    <row r="6" spans="1:9" x14ac:dyDescent="0.25">
      <c r="A6" s="22" t="s">
        <v>84</v>
      </c>
      <c r="B6" s="22">
        <v>0.84760760773243404</v>
      </c>
      <c r="G6" s="27"/>
      <c r="H6" s="27"/>
      <c r="I6" s="27"/>
    </row>
    <row r="7" spans="1:9" x14ac:dyDescent="0.25">
      <c r="A7" s="22" t="s">
        <v>42</v>
      </c>
      <c r="B7" s="22">
        <v>18.826945834903523</v>
      </c>
      <c r="G7" s="27" t="s">
        <v>102</v>
      </c>
      <c r="H7" s="27"/>
      <c r="I7" s="27">
        <f>SUM(I2:I6)</f>
        <v>221.83185946798167</v>
      </c>
    </row>
    <row r="8" spans="1:9" ht="15.75" thickBot="1" x14ac:dyDescent="0.3">
      <c r="A8" s="23" t="s">
        <v>55</v>
      </c>
      <c r="B8" s="23">
        <v>31</v>
      </c>
    </row>
    <row r="10" spans="1:9" ht="15.75" thickBot="1" x14ac:dyDescent="0.3">
      <c r="A10" t="s">
        <v>71</v>
      </c>
    </row>
    <row r="11" spans="1:9" x14ac:dyDescent="0.25">
      <c r="A11" s="24"/>
      <c r="B11" s="24" t="s">
        <v>58</v>
      </c>
      <c r="C11" s="24" t="s">
        <v>73</v>
      </c>
      <c r="D11" s="24" t="s">
        <v>74</v>
      </c>
      <c r="E11" s="24" t="s">
        <v>75</v>
      </c>
      <c r="F11" s="24" t="s">
        <v>88</v>
      </c>
    </row>
    <row r="12" spans="1:9" x14ac:dyDescent="0.25">
      <c r="A12" s="22" t="s">
        <v>85</v>
      </c>
      <c r="B12" s="22">
        <v>3</v>
      </c>
      <c r="C12" s="22">
        <v>60207.615952041378</v>
      </c>
      <c r="D12" s="22">
        <v>20069.205317347125</v>
      </c>
      <c r="E12" s="22">
        <v>56.620073621800621</v>
      </c>
      <c r="F12" s="22">
        <v>8.9537088401801261E-12</v>
      </c>
    </row>
    <row r="13" spans="1:9" x14ac:dyDescent="0.25">
      <c r="A13" s="22" t="s">
        <v>86</v>
      </c>
      <c r="B13" s="22">
        <v>27</v>
      </c>
      <c r="C13" s="22">
        <v>9570.2550157005608</v>
      </c>
      <c r="D13" s="22">
        <v>354.45388947039112</v>
      </c>
      <c r="E13" s="22"/>
      <c r="F13" s="22"/>
    </row>
    <row r="14" spans="1:9" ht="15.75" thickBot="1" x14ac:dyDescent="0.3">
      <c r="A14" s="23" t="s">
        <v>28</v>
      </c>
      <c r="B14" s="23">
        <v>30</v>
      </c>
      <c r="C14" s="23">
        <v>69777.870967741939</v>
      </c>
      <c r="D14" s="23"/>
      <c r="E14" s="23"/>
      <c r="F14" s="23"/>
    </row>
    <row r="15" spans="1:9" ht="15.75" thickBot="1" x14ac:dyDescent="0.3"/>
    <row r="16" spans="1:9" x14ac:dyDescent="0.25">
      <c r="A16" s="28"/>
      <c r="B16" s="28" t="s">
        <v>89</v>
      </c>
      <c r="C16" s="24" t="s">
        <v>42</v>
      </c>
      <c r="D16" s="24" t="s">
        <v>59</v>
      </c>
      <c r="E16" s="24" t="s">
        <v>76</v>
      </c>
      <c r="F16" s="24" t="s">
        <v>90</v>
      </c>
      <c r="G16" s="24" t="s">
        <v>91</v>
      </c>
      <c r="H16" s="24" t="s">
        <v>92</v>
      </c>
      <c r="I16" s="24" t="s">
        <v>93</v>
      </c>
    </row>
    <row r="17" spans="1:9" x14ac:dyDescent="0.25">
      <c r="A17" s="29" t="s">
        <v>87</v>
      </c>
      <c r="B17" s="29">
        <v>-178.5719122919447</v>
      </c>
      <c r="C17" s="22">
        <v>67.54600401460533</v>
      </c>
      <c r="D17" s="22">
        <v>-2.6437080164406539</v>
      </c>
      <c r="E17" s="22">
        <v>1.3489598129996007E-2</v>
      </c>
      <c r="F17" s="22">
        <v>-317.16486459541181</v>
      </c>
      <c r="G17" s="22">
        <v>-39.978959988477584</v>
      </c>
      <c r="H17" s="22">
        <v>-317.16486459541181</v>
      </c>
      <c r="I17" s="22">
        <v>-39.978959988477584</v>
      </c>
    </row>
    <row r="18" spans="1:9" x14ac:dyDescent="0.25">
      <c r="A18" s="29" t="s">
        <v>4</v>
      </c>
      <c r="B18" s="29">
        <v>2.7069772162437351</v>
      </c>
      <c r="C18" s="22">
        <v>0.87683005197432395</v>
      </c>
      <c r="D18" s="22">
        <v>3.0872313399256108</v>
      </c>
      <c r="E18" s="22">
        <v>4.6344905855262384E-3</v>
      </c>
      <c r="F18" s="22">
        <v>0.90787055783582216</v>
      </c>
      <c r="G18" s="22">
        <v>4.5060838746516483</v>
      </c>
      <c r="H18" s="22">
        <v>0.90787055783582216</v>
      </c>
      <c r="I18" s="22">
        <v>4.5060838746516483</v>
      </c>
    </row>
    <row r="19" spans="1:9" x14ac:dyDescent="0.25">
      <c r="A19" s="29" t="s">
        <v>5</v>
      </c>
      <c r="B19" s="29">
        <v>1.9168469034127558</v>
      </c>
      <c r="C19" s="22">
        <v>0.18121725251819235</v>
      </c>
      <c r="D19" s="22">
        <v>10.577618172532022</v>
      </c>
      <c r="E19" s="22">
        <v>4.1990741131338261E-11</v>
      </c>
      <c r="F19" s="22">
        <v>1.5450198145832148</v>
      </c>
      <c r="G19" s="22">
        <v>2.288673992242297</v>
      </c>
      <c r="H19" s="22">
        <v>1.5450198145832148</v>
      </c>
      <c r="I19" s="22">
        <v>2.288673992242297</v>
      </c>
    </row>
    <row r="20" spans="1:9" ht="15.75" thickBot="1" x14ac:dyDescent="0.3">
      <c r="A20" s="30" t="s">
        <v>6</v>
      </c>
      <c r="B20" s="30">
        <v>-131.93152556886608</v>
      </c>
      <c r="C20" s="23">
        <v>30.369228222299359</v>
      </c>
      <c r="D20" s="23">
        <v>-4.3442501930948669</v>
      </c>
      <c r="E20" s="23">
        <v>1.7707654814866746E-4</v>
      </c>
      <c r="F20" s="23">
        <v>-194.24403479733425</v>
      </c>
      <c r="G20" s="23">
        <v>-69.619016340397906</v>
      </c>
      <c r="H20" s="23">
        <v>-194.24403479733425</v>
      </c>
      <c r="I20" s="23">
        <v>-69.619016340397906</v>
      </c>
    </row>
    <row r="24" spans="1:9" x14ac:dyDescent="0.25">
      <c r="A24" t="s">
        <v>94</v>
      </c>
    </row>
    <row r="25" spans="1:9" ht="15.75" thickBot="1" x14ac:dyDescent="0.3"/>
    <row r="26" spans="1:9" x14ac:dyDescent="0.25">
      <c r="A26" s="24" t="s">
        <v>95</v>
      </c>
      <c r="B26" s="24" t="s">
        <v>96</v>
      </c>
      <c r="C26" s="24" t="s">
        <v>97</v>
      </c>
      <c r="D26" s="24" t="s">
        <v>98</v>
      </c>
    </row>
    <row r="27" spans="1:9" x14ac:dyDescent="0.25">
      <c r="A27" s="22">
        <v>1</v>
      </c>
      <c r="B27" s="22">
        <v>150.44983276004825</v>
      </c>
      <c r="C27" s="22">
        <v>13.550167239951747</v>
      </c>
      <c r="D27" s="22">
        <v>0.75865360797582249</v>
      </c>
    </row>
    <row r="28" spans="1:9" x14ac:dyDescent="0.25">
      <c r="A28" s="22">
        <v>2</v>
      </c>
      <c r="B28" s="22">
        <v>155.86378719253574</v>
      </c>
      <c r="C28" s="22">
        <v>9.1362128074642612</v>
      </c>
      <c r="D28" s="22">
        <v>0.51152289760538494</v>
      </c>
    </row>
    <row r="29" spans="1:9" x14ac:dyDescent="0.25">
      <c r="A29" s="22">
        <v>3</v>
      </c>
      <c r="B29" s="22">
        <v>179.99266662407058</v>
      </c>
      <c r="C29" s="22">
        <v>7.0073333759294201</v>
      </c>
      <c r="D29" s="22">
        <v>0.39233012063969075</v>
      </c>
    </row>
    <row r="30" spans="1:9" x14ac:dyDescent="0.25">
      <c r="A30" s="22">
        <v>4</v>
      </c>
      <c r="B30" s="22">
        <v>182.02647128481274</v>
      </c>
      <c r="C30" s="22">
        <v>50.973528715187257</v>
      </c>
      <c r="D30" s="22">
        <v>2.8539316737742131</v>
      </c>
    </row>
    <row r="31" spans="1:9" x14ac:dyDescent="0.25">
      <c r="A31" s="22">
        <v>5</v>
      </c>
      <c r="B31" s="22">
        <v>258.36376114357211</v>
      </c>
      <c r="C31" s="22">
        <v>18.636238856427894</v>
      </c>
      <c r="D31" s="22">
        <v>1.0434151547474617</v>
      </c>
    </row>
    <row r="32" spans="1:9" x14ac:dyDescent="0.25">
      <c r="A32" s="22">
        <v>6</v>
      </c>
      <c r="B32" s="22">
        <v>182.93355935497308</v>
      </c>
      <c r="C32" s="22">
        <v>-10.933559354973085</v>
      </c>
      <c r="D32" s="22">
        <v>-0.6121536439942622</v>
      </c>
    </row>
    <row r="33" spans="1:4" x14ac:dyDescent="0.25">
      <c r="A33" s="22">
        <v>7</v>
      </c>
      <c r="B33" s="22">
        <v>266.48469279230335</v>
      </c>
      <c r="C33" s="22">
        <v>-22.484692792303349</v>
      </c>
      <c r="D33" s="22">
        <v>-1.2588843376644294</v>
      </c>
    </row>
    <row r="34" spans="1:4" x14ac:dyDescent="0.25">
      <c r="A34" s="22">
        <v>8</v>
      </c>
      <c r="B34" s="22">
        <v>227.02103813346648</v>
      </c>
      <c r="C34" s="22">
        <v>-18.021038133466476</v>
      </c>
      <c r="D34" s="22">
        <v>-1.0089709859162526</v>
      </c>
    </row>
    <row r="35" spans="1:4" x14ac:dyDescent="0.25">
      <c r="A35" s="22">
        <v>9</v>
      </c>
      <c r="B35" s="22">
        <v>246.52609344534486</v>
      </c>
      <c r="C35" s="22">
        <v>-17.526093445344856</v>
      </c>
      <c r="D35" s="22">
        <v>-0.98125977270813636</v>
      </c>
    </row>
    <row r="36" spans="1:4" x14ac:dyDescent="0.25">
      <c r="A36" s="22">
        <v>10</v>
      </c>
      <c r="B36" s="22">
        <v>261.52428239489603</v>
      </c>
      <c r="C36" s="22">
        <v>-23.524282394896034</v>
      </c>
      <c r="D36" s="22">
        <v>-1.3170894054584046</v>
      </c>
    </row>
    <row r="37" spans="1:4" x14ac:dyDescent="0.25">
      <c r="A37" s="22">
        <v>11</v>
      </c>
      <c r="B37" s="22">
        <v>271.89864722479081</v>
      </c>
      <c r="C37" s="22">
        <v>10.101352775209193</v>
      </c>
      <c r="D37" s="22">
        <v>0.56555964163703787</v>
      </c>
    </row>
    <row r="38" spans="1:4" x14ac:dyDescent="0.25">
      <c r="A38" s="22">
        <v>12</v>
      </c>
      <c r="B38" s="22">
        <v>205.59913591817534</v>
      </c>
      <c r="C38" s="22">
        <v>19.400864081824665</v>
      </c>
      <c r="D38" s="22">
        <v>1.0862253780992623</v>
      </c>
    </row>
    <row r="39" spans="1:4" x14ac:dyDescent="0.25">
      <c r="A39" s="22">
        <v>13</v>
      </c>
      <c r="B39" s="22">
        <v>186.6502954044692</v>
      </c>
      <c r="C39" s="22">
        <v>-2.6502954044692046</v>
      </c>
      <c r="D39" s="22">
        <v>-0.14838607783924768</v>
      </c>
    </row>
    <row r="40" spans="1:4" x14ac:dyDescent="0.25">
      <c r="A40" s="22">
        <v>14</v>
      </c>
      <c r="B40" s="22">
        <v>216.19312926849153</v>
      </c>
      <c r="C40" s="22">
        <v>-9.193129268491532</v>
      </c>
      <c r="D40" s="22">
        <v>-0.51470956517537936</v>
      </c>
    </row>
    <row r="41" spans="1:4" x14ac:dyDescent="0.25">
      <c r="A41" s="22">
        <v>15</v>
      </c>
      <c r="B41" s="22">
        <v>165.50508171048</v>
      </c>
      <c r="C41" s="22">
        <v>-5.5050817104799989</v>
      </c>
      <c r="D41" s="22">
        <v>-0.3082212955677317</v>
      </c>
    </row>
    <row r="42" spans="1:4" x14ac:dyDescent="0.25">
      <c r="A42" s="22">
        <v>16</v>
      </c>
      <c r="B42" s="22">
        <v>128.29486023280668</v>
      </c>
      <c r="C42" s="22">
        <v>2.7051397671933159</v>
      </c>
      <c r="D42" s="22">
        <v>0.15145673172277346</v>
      </c>
    </row>
    <row r="43" spans="1:4" x14ac:dyDescent="0.25">
      <c r="A43" s="22">
        <v>17</v>
      </c>
      <c r="B43" s="22">
        <v>205.4222804043971</v>
      </c>
      <c r="C43" s="22">
        <v>-14.4222804043971</v>
      </c>
      <c r="D43" s="22">
        <v>-0.80748192035405653</v>
      </c>
    </row>
    <row r="44" spans="1:4" x14ac:dyDescent="0.25">
      <c r="A44" s="22">
        <v>18</v>
      </c>
      <c r="B44" s="22">
        <v>208.58280165572103</v>
      </c>
      <c r="C44" s="22">
        <v>14.417198344278972</v>
      </c>
      <c r="D44" s="22">
        <v>0.80719738340508074</v>
      </c>
    </row>
    <row r="45" spans="1:4" x14ac:dyDescent="0.25">
      <c r="A45" s="22">
        <v>19</v>
      </c>
      <c r="B45" s="22">
        <v>183.21024787627499</v>
      </c>
      <c r="C45" s="22">
        <v>23.789752123725009</v>
      </c>
      <c r="D45" s="22">
        <v>1.3319526587318145</v>
      </c>
    </row>
    <row r="46" spans="1:4" x14ac:dyDescent="0.25">
      <c r="A46" s="22">
        <v>20</v>
      </c>
      <c r="B46" s="22">
        <v>153.88704253267412</v>
      </c>
      <c r="C46" s="22">
        <v>-40.887042532674116</v>
      </c>
      <c r="D46" s="22">
        <v>-2.2892043904385484</v>
      </c>
    </row>
    <row r="47" spans="1:4" x14ac:dyDescent="0.25">
      <c r="A47" s="22">
        <v>21</v>
      </c>
      <c r="B47" s="22">
        <v>136.41579188153787</v>
      </c>
      <c r="C47" s="22">
        <v>-3.4157918815378707</v>
      </c>
      <c r="D47" s="22">
        <v>-0.19124508126974651</v>
      </c>
    </row>
    <row r="48" spans="1:4" x14ac:dyDescent="0.25">
      <c r="A48" s="22">
        <v>22</v>
      </c>
      <c r="B48" s="22">
        <v>179.0399677916987</v>
      </c>
      <c r="C48" s="22">
        <v>7.9600322083012998</v>
      </c>
      <c r="D48" s="22">
        <v>0.44567030409973296</v>
      </c>
    </row>
    <row r="49" spans="1:4" x14ac:dyDescent="0.25">
      <c r="A49" s="22">
        <v>23</v>
      </c>
      <c r="B49" s="22">
        <v>198.99856713865728</v>
      </c>
      <c r="C49" s="22">
        <v>3.001432861342721</v>
      </c>
      <c r="D49" s="22">
        <v>0.16804573914343512</v>
      </c>
    </row>
    <row r="50" spans="1:4" x14ac:dyDescent="0.25">
      <c r="A50" s="22">
        <v>24</v>
      </c>
      <c r="B50" s="22">
        <v>201.70554435490095</v>
      </c>
      <c r="C50" s="22">
        <v>1.294455645099049</v>
      </c>
      <c r="D50" s="22">
        <v>7.2474636521354205E-2</v>
      </c>
    </row>
    <row r="51" spans="1:4" x14ac:dyDescent="0.25">
      <c r="A51" s="22">
        <v>25</v>
      </c>
      <c r="B51" s="22">
        <v>241.62274304881799</v>
      </c>
      <c r="C51" s="22">
        <v>27.377256951182005</v>
      </c>
      <c r="D51" s="22">
        <v>1.5328116911544005</v>
      </c>
    </row>
    <row r="52" spans="1:4" x14ac:dyDescent="0.25">
      <c r="A52" s="22">
        <v>26</v>
      </c>
      <c r="B52" s="22">
        <v>302.79297344639764</v>
      </c>
      <c r="C52" s="22">
        <v>2.2070265536023612</v>
      </c>
      <c r="D52" s="22">
        <v>0.12356811751017463</v>
      </c>
    </row>
    <row r="53" spans="1:4" x14ac:dyDescent="0.25">
      <c r="A53" s="22">
        <v>27</v>
      </c>
      <c r="B53" s="22">
        <v>181.5780744963138</v>
      </c>
      <c r="C53" s="22">
        <v>-9.5780744963138034</v>
      </c>
      <c r="D53" s="22">
        <v>-0.53626207303663886</v>
      </c>
    </row>
    <row r="54" spans="1:4" x14ac:dyDescent="0.25">
      <c r="A54" s="22">
        <v>28</v>
      </c>
      <c r="B54" s="22">
        <v>169.74040679808647</v>
      </c>
      <c r="C54" s="22">
        <v>-10.740406798086468</v>
      </c>
      <c r="D54" s="22">
        <v>-0.60133932107286414</v>
      </c>
    </row>
    <row r="55" spans="1:4" x14ac:dyDescent="0.25">
      <c r="A55" s="22">
        <v>29</v>
      </c>
      <c r="B55" s="22">
        <v>176.61766409890652</v>
      </c>
      <c r="C55" s="22">
        <v>-10.617664098906516</v>
      </c>
      <c r="D55" s="22">
        <v>-0.59446714083061547</v>
      </c>
    </row>
    <row r="56" spans="1:4" x14ac:dyDescent="0.25">
      <c r="A56" s="22">
        <v>30</v>
      </c>
      <c r="B56" s="22">
        <v>152.48878466737168</v>
      </c>
      <c r="C56" s="22">
        <v>-7.4887846673716751</v>
      </c>
      <c r="D56" s="22">
        <v>-0.41928585873865365</v>
      </c>
    </row>
    <row r="57" spans="1:4" ht="15.75" thickBot="1" x14ac:dyDescent="0.3">
      <c r="A57" s="23">
        <v>31</v>
      </c>
      <c r="B57" s="23">
        <v>127.56977492300584</v>
      </c>
      <c r="C57" s="23">
        <v>-4.5697749230058378</v>
      </c>
      <c r="D57" s="23">
        <v>-0.25585486670260171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Sales table</vt:lpstr>
      <vt:lpstr>Draaitabel</vt:lpstr>
      <vt:lpstr>Beschrijvende statistiek</vt:lpstr>
      <vt:lpstr>Correlatie</vt:lpstr>
      <vt:lpstr>T-toets</vt:lpstr>
      <vt:lpstr>ANOVA</vt:lpstr>
      <vt:lpstr>Regressie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van Krimpen</dc:creator>
  <cp:lastModifiedBy>rob van Krimpen</cp:lastModifiedBy>
  <dcterms:created xsi:type="dcterms:W3CDTF">2016-09-16T08:19:54Z</dcterms:created>
  <dcterms:modified xsi:type="dcterms:W3CDTF">2016-09-19T13:09:35Z</dcterms:modified>
</cp:coreProperties>
</file>