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9CB517D9-4CFE-43C5-88F3-85E7D1A09C8D}" xr6:coauthVersionLast="47" xr6:coauthVersionMax="47" xr10:uidLastSave="{00000000-0000-0000-0000-000000000000}"/>
  <bookViews>
    <workbookView xWindow="-28920" yWindow="-120" windowWidth="29040" windowHeight="1572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<sst xmlns="http://schemas.openxmlformats.org/spreadsheetml/2006/main" count="69" uniqueCount="33">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</sst>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6A300"/>
        <bgColor indexed="64"/>
      </patternFill>
    </fill>
    <fill>
      <patternFill patternType="solid">
        <fgColor rgb="FFFFE161"/>
        <bgColor indexed="64"/>
      </patternFill>
    </fill>
    <fill>
      <patternFill patternType="solid">
        <fgColor rgb="FF0EC49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9" fillId="3" borderId="5" xfId="0" applyFont="1" applyFill="1" applyBorder="1" applyAlignment="1">
      <alignment horizontal="left" indent="3"/>
    </xf>
    <xf numFmtId="164" fontId="10" fillId="3" borderId="6" xfId="0" applyNumberFormat="1" applyFont="1" applyFill="1" applyBorder="1" applyAlignment="1">
      <alignment horizontal="center"/>
    </xf>
    <xf numFmtId="164" fontId="10" fillId="3" borderId="7" xfId="0" applyNumberFormat="1" applyFont="1" applyFill="1" applyBorder="1" applyAlignment="1">
      <alignment horizontal="center"/>
    </xf>
    <xf numFmtId="0" fontId="9" fillId="3" borderId="8" xfId="0" applyFont="1" applyFill="1" applyBorder="1" applyAlignment="1">
      <alignment horizontal="left" indent="3"/>
    </xf>
    <xf numFmtId="164" fontId="10" fillId="3" borderId="9" xfId="0" applyNumberFormat="1" applyFont="1" applyFill="1" applyBorder="1" applyAlignment="1">
      <alignment horizontal="center"/>
    </xf>
    <xf numFmtId="164" fontId="10" fillId="3" borderId="10" xfId="0" applyNumberFormat="1" applyFont="1" applyFill="1" applyBorder="1" applyAlignment="1">
      <alignment horizontal="center"/>
    </xf>
    <xf numFmtId="0" fontId="9" fillId="3" borderId="11" xfId="0" applyFont="1" applyFill="1" applyBorder="1" applyAlignment="1">
      <alignment horizontal="left" indent="3"/>
    </xf>
    <xf numFmtId="164" fontId="10" fillId="3" borderId="12" xfId="0" applyNumberFormat="1" applyFont="1" applyFill="1" applyBorder="1" applyAlignment="1">
      <alignment horizontal="center"/>
    </xf>
    <xf numFmtId="164" fontId="10" fillId="3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3" borderId="19" xfId="0" applyNumberFormat="1" applyFont="1" applyFill="1" applyBorder="1" applyAlignment="1">
      <alignment horizontal="center"/>
    </xf>
    <xf numFmtId="8" fontId="11" fillId="3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4" borderId="22" xfId="0" applyNumberFormat="1" applyFont="1" applyFill="1" applyBorder="1" applyAlignment="1">
      <alignment horizontal="center"/>
    </xf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164" fontId="3" fillId="5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4" fillId="6" borderId="0" xfId="0" applyFont="1" applyFill="1"/>
    <xf numFmtId="0" fontId="4" fillId="6" borderId="0" xfId="0" applyFont="1" applyFill="1" applyAlignment="1">
      <alignment horizontal="center"/>
    </xf>
    <xf numFmtId="0" fontId="9" fillId="4" borderId="14" xfId="0" applyFont="1" applyFill="1" applyBorder="1" applyAlignment="1">
      <alignment horizontal="left" indent="3"/>
    </xf>
    <xf numFmtId="0" fontId="9" fillId="4" borderId="15" xfId="0" applyFont="1" applyFill="1" applyBorder="1" applyAlignment="1">
      <alignment horizontal="left" indent="3"/>
    </xf>
    <xf numFmtId="0" fontId="9" fillId="4" borderId="17" xfId="0" applyFont="1" applyFill="1" applyBorder="1" applyAlignment="1">
      <alignment horizontal="left" indent="3"/>
    </xf>
    <xf numFmtId="0" fontId="9" fillId="4" borderId="18" xfId="0" applyFont="1" applyFill="1" applyBorder="1" applyAlignment="1">
      <alignment horizontal="left" indent="3"/>
    </xf>
    <xf numFmtId="0" fontId="12" fillId="3" borderId="20" xfId="0" applyFont="1" applyFill="1" applyBorder="1" applyAlignment="1">
      <alignment horizontal="left" indent="3"/>
    </xf>
    <xf numFmtId="0" fontId="12" fillId="3" borderId="21" xfId="0" applyFont="1" applyFill="1" applyBorder="1" applyAlignment="1">
      <alignment horizontal="left" indent="3"/>
    </xf>
    <xf numFmtId="0" fontId="9" fillId="4" borderId="20" xfId="0" applyFont="1" applyFill="1" applyBorder="1" applyAlignment="1">
      <alignment horizontal="left" indent="3"/>
    </xf>
    <xf numFmtId="0" fontId="9" fillId="4" borderId="21" xfId="0" applyFont="1" applyFill="1" applyBorder="1" applyAlignment="1">
      <alignment horizontal="left" indent="3"/>
    </xf>
    <xf numFmtId="0" fontId="12" fillId="3" borderId="17" xfId="0" applyFont="1" applyFill="1" applyBorder="1" applyAlignment="1">
      <alignment horizontal="left" indent="3"/>
    </xf>
    <xf numFmtId="0" fontId="12" fillId="3" borderId="18" xfId="0" applyFont="1" applyFill="1" applyBorder="1" applyAlignment="1">
      <alignment horizontal="left" indent="3"/>
    </xf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5" fillId="7" borderId="1" xfId="0" applyFont="1" applyFill="1" applyBorder="1" applyAlignment="1">
      <alignment horizontal="right" vertical="center"/>
    </xf>
    <xf numFmtId="0" fontId="6" fillId="7" borderId="3" xfId="0" applyFont="1" applyFill="1" applyBorder="1" applyAlignment="1">
      <alignment horizontal="right"/>
    </xf>
    <xf numFmtId="0" fontId="5" fillId="7" borderId="2" xfId="0" applyFont="1" applyFill="1" applyBorder="1" applyAlignment="1">
      <alignment horizontal="right" vertical="center"/>
    </xf>
    <xf numFmtId="0" fontId="2" fillId="8" borderId="0" xfId="2" applyFill="1"/>
    <xf numFmtId="0" fontId="2" fillId="8" borderId="0" xfId="2" applyFill="1" applyAlignment="1">
      <alignment horizontal="center"/>
    </xf>
    <xf numFmtId="0" fontId="7" fillId="9" borderId="1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colors>
    <mruColors>
      <color rgb="FF0EC492"/>
      <color rgb="FFFFE161"/>
      <color rgb="FFD6A300"/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A2-4685-A915-E2A9FD75A4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A2-4685-A915-E2A9FD75A4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A2-4685-A915-E2A9FD75A4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A2-4685-A915-E2A9FD75A4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A2-4685-A915-E2A9FD75A4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A2-4685-A915-E2A9FD75A4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645054</xdr:colOff>
      <xdr:row>40</xdr:row>
      <xdr:rowOff>111479</xdr:rowOff>
    </xdr:from>
    <xdr:to>
      <xdr:col>2</xdr:col>
      <xdr:colOff>885134</xdr:colOff>
      <xdr:row>53</xdr:row>
      <xdr:rowOff>56959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190500</xdr:colOff>
      <xdr:row>0</xdr:row>
      <xdr:rowOff>102871</xdr:rowOff>
    </xdr:from>
    <xdr:to>
      <xdr:col>5</xdr:col>
      <xdr:colOff>117417</xdr:colOff>
      <xdr:row>9</xdr:row>
      <xdr:rowOff>94190</xdr:rowOff>
    </xdr:to>
    <xdr:pic>
      <xdr:nvPicPr>
        <xdr:cNvPr id="5" name="Imagem 4" descr="Imagem gerada">
          <a:extLst>
            <a:ext uri="{FF2B5EF4-FFF2-40B4-BE49-F238E27FC236}">
              <a16:creationId xmlns:a16="http://schemas.microsoft.com/office/drawing/2014/main" id="{8114441D-EC34-4418-B41D-8AF3CF2616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0" t="9081" b="49583"/>
        <a:stretch/>
      </xdr:blipFill>
      <xdr:spPr bwMode="auto">
        <a:xfrm>
          <a:off x="190500" y="102871"/>
          <a:ext cx="5996940" cy="16431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:H56"/>
  <sheetViews>
    <sheetView showGridLines="0" tabSelected="1" zoomScale="110" zoomScaleNormal="110" workbookViewId="0">
      <selection activeCell="E19" sqref="E19"/>
    </sheetView>
  </sheetViews>
  <sheetFormatPr defaultColWidth="0" defaultRowHeight="14.4" zeroHeight="1" x14ac:dyDescent="0.3"/>
  <cols>
    <col min="1" max="1" width="5.44140625" customWidth="1"/>
    <col min="2" max="2" width="46.77734375" customWidth="1"/>
    <col min="3" max="3" width="17.44140625" bestFit="1" customWidth="1"/>
    <col min="4" max="4" width="15" customWidth="1"/>
    <col min="5" max="6" width="3.5546875" customWidth="1"/>
    <col min="7" max="8" width="3.5546875" hidden="1" customWidth="1"/>
    <col min="9" max="16384" width="8.77734375" hidden="1"/>
  </cols>
  <sheetData>
    <row r="1" spans="2:4" x14ac:dyDescent="0.3"/>
    <row r="2" spans="2:4" x14ac:dyDescent="0.3"/>
    <row r="3" spans="2:4" x14ac:dyDescent="0.3"/>
    <row r="4" spans="2:4" x14ac:dyDescent="0.3"/>
    <row r="5" spans="2:4" x14ac:dyDescent="0.3"/>
    <row r="6" spans="2:4" x14ac:dyDescent="0.3"/>
    <row r="7" spans="2:4" x14ac:dyDescent="0.3"/>
    <row r="8" spans="2:4" x14ac:dyDescent="0.3"/>
    <row r="9" spans="2:4" x14ac:dyDescent="0.3"/>
    <row r="10" spans="2:4" ht="15" thickBot="1" x14ac:dyDescent="0.35"/>
    <row r="11" spans="2:4" ht="27" x14ac:dyDescent="0.4">
      <c r="B11" s="46" t="s">
        <v>15</v>
      </c>
      <c r="C11" s="47"/>
      <c r="D11" s="48"/>
    </row>
    <row r="12" spans="2:4" ht="19.2" x14ac:dyDescent="0.45">
      <c r="B12" s="33" t="s">
        <v>14</v>
      </c>
      <c r="C12" s="34"/>
      <c r="D12" s="19">
        <v>2000</v>
      </c>
    </row>
    <row r="13" spans="2:4" ht="19.2" x14ac:dyDescent="0.45">
      <c r="B13" s="35" t="s">
        <v>13</v>
      </c>
      <c r="C13" s="36"/>
      <c r="D13" s="20">
        <v>6.0000000000000001E-3</v>
      </c>
    </row>
    <row r="14" spans="2:4" ht="19.8" thickBot="1" x14ac:dyDescent="0.5">
      <c r="B14" s="39" t="s">
        <v>32</v>
      </c>
      <c r="C14" s="40"/>
      <c r="D14" s="21">
        <f>D12*30%</f>
        <v>600</v>
      </c>
    </row>
    <row r="15" spans="2:4" ht="15" thickBot="1" x14ac:dyDescent="0.35"/>
    <row r="16" spans="2:4" ht="28.5" customHeight="1" x14ac:dyDescent="0.3">
      <c r="B16" s="51" t="s">
        <v>5</v>
      </c>
      <c r="C16" s="52"/>
      <c r="D16" s="53"/>
    </row>
    <row r="17" spans="1:6" ht="19.2" x14ac:dyDescent="0.45">
      <c r="B17" s="33" t="s">
        <v>0</v>
      </c>
      <c r="C17" s="34"/>
      <c r="D17" s="14">
        <v>200</v>
      </c>
    </row>
    <row r="18" spans="1:6" ht="19.2" x14ac:dyDescent="0.45">
      <c r="B18" s="35" t="s">
        <v>1</v>
      </c>
      <c r="C18" s="36"/>
      <c r="D18" s="15">
        <v>5</v>
      </c>
    </row>
    <row r="19" spans="1:6" ht="19.2" x14ac:dyDescent="0.45">
      <c r="B19" s="35" t="s">
        <v>2</v>
      </c>
      <c r="C19" s="36"/>
      <c r="D19" s="16">
        <v>1.0789999999999999E-2</v>
      </c>
    </row>
    <row r="20" spans="1:6" ht="19.2" x14ac:dyDescent="0.45">
      <c r="B20" s="41" t="s">
        <v>3</v>
      </c>
      <c r="C20" s="42"/>
      <c r="D20" s="17">
        <f>FV(taxa_mensal,qtd_anos*12,aporte*-1)</f>
        <v>16755.382799697527</v>
      </c>
    </row>
    <row r="21" spans="1:6" ht="19.8" thickBot="1" x14ac:dyDescent="0.5">
      <c r="B21" s="37" t="s">
        <v>4</v>
      </c>
      <c r="C21" s="38"/>
      <c r="D21" s="18">
        <f>patrimonio*rendimento_carteira</f>
        <v>100.53229679818516</v>
      </c>
      <c r="F21" s="3"/>
    </row>
    <row r="22" spans="1:6" ht="15" thickBot="1" x14ac:dyDescent="0.35"/>
    <row r="23" spans="1:6" ht="29.4" x14ac:dyDescent="0.3">
      <c r="B23" s="51" t="s">
        <v>11</v>
      </c>
      <c r="C23" s="52"/>
      <c r="D23" s="54" t="s">
        <v>12</v>
      </c>
    </row>
    <row r="24" spans="1:6" ht="19.2" x14ac:dyDescent="0.45">
      <c r="A24" s="1">
        <v>2</v>
      </c>
      <c r="B24" s="5" t="s">
        <v>6</v>
      </c>
      <c r="C24" s="6">
        <f>FV($D$19,$A24*12,$D$17*-1)</f>
        <v>5445.5254595290435</v>
      </c>
      <c r="D24" s="7">
        <f>C24*rendimento_carteira</f>
        <v>32.673152757174265</v>
      </c>
    </row>
    <row r="25" spans="1:6" ht="19.2" x14ac:dyDescent="0.45">
      <c r="A25" s="1">
        <v>5</v>
      </c>
      <c r="B25" s="8" t="s">
        <v>7</v>
      </c>
      <c r="C25" s="9">
        <f>FV($D$19,$A25*12,$D$17*-1)</f>
        <v>16755.382799697527</v>
      </c>
      <c r="D25" s="10">
        <f>C25*rendimento_carteira</f>
        <v>100.53229679818516</v>
      </c>
    </row>
    <row r="26" spans="1:6" ht="19.2" x14ac:dyDescent="0.45">
      <c r="A26" s="1">
        <v>10</v>
      </c>
      <c r="B26" s="8" t="s">
        <v>8</v>
      </c>
      <c r="C26" s="9">
        <f>FV($D$19,$A26*12,$D$17*-1)</f>
        <v>48656.842506034438</v>
      </c>
      <c r="D26" s="10">
        <f>C26*rendimento_carteira</f>
        <v>291.94105503620665</v>
      </c>
    </row>
    <row r="27" spans="1:6" ht="19.2" x14ac:dyDescent="0.45">
      <c r="A27" s="1">
        <v>20</v>
      </c>
      <c r="B27" s="8" t="s">
        <v>9</v>
      </c>
      <c r="C27" s="9">
        <f>FV($D$19,$A27*12,$D$17*-1)</f>
        <v>225039.68001941612</v>
      </c>
      <c r="D27" s="10">
        <f>C27*rendimento_carteira</f>
        <v>1350.2380801164968</v>
      </c>
    </row>
    <row r="28" spans="1:6" ht="19.8" thickBot="1" x14ac:dyDescent="0.5">
      <c r="A28" s="1">
        <v>30</v>
      </c>
      <c r="B28" s="11" t="s">
        <v>10</v>
      </c>
      <c r="C28" s="12">
        <f>FV($D$19,$A28*12,$D$17*-1)</f>
        <v>864433.93100094295</v>
      </c>
      <c r="D28" s="13">
        <f>C28*rendimento_carteira</f>
        <v>5186.6035860056581</v>
      </c>
    </row>
    <row r="29" spans="1:6" x14ac:dyDescent="0.3"/>
    <row r="30" spans="1:6" x14ac:dyDescent="0.3"/>
    <row r="31" spans="1:6" x14ac:dyDescent="0.3"/>
    <row r="32" spans="1:6" x14ac:dyDescent="0.3">
      <c r="B32" s="49" t="s">
        <v>20</v>
      </c>
      <c r="C32" s="50" t="s">
        <v>17</v>
      </c>
      <c r="D32" s="49"/>
    </row>
    <row r="33" spans="2:4" x14ac:dyDescent="0.3">
      <c r="B33" s="22" t="s">
        <v>19</v>
      </c>
      <c r="C33" s="23">
        <f>aporte</f>
        <v>200</v>
      </c>
      <c r="D33" s="22"/>
    </row>
    <row r="34" spans="2:4" x14ac:dyDescent="0.3"/>
    <row r="35" spans="2:4" x14ac:dyDescent="0.3">
      <c r="B35" s="24" t="s">
        <v>21</v>
      </c>
      <c r="C35" s="24" t="s">
        <v>22</v>
      </c>
      <c r="D35" s="24" t="s">
        <v>23</v>
      </c>
    </row>
    <row r="36" spans="2:4" x14ac:dyDescent="0.3">
      <c r="B36" s="2" t="s">
        <v>24</v>
      </c>
      <c r="C36" s="4">
        <f>VLOOKUP($C$32&amp;"-"&amp;B36,Planilha2!$A:$D,4,FALSE)</f>
        <v>0.32</v>
      </c>
      <c r="D36" s="27">
        <f>C36*$C$33</f>
        <v>64</v>
      </c>
    </row>
    <row r="37" spans="2:4" x14ac:dyDescent="0.3">
      <c r="B37" s="2" t="s">
        <v>25</v>
      </c>
      <c r="C37" s="4">
        <f>VLOOKUP($C$32&amp;"-"&amp;B37,Planilha2!$A:$D,4,FALSE)</f>
        <v>0.35</v>
      </c>
      <c r="D37" s="27">
        <f t="shared" ref="D37:D41" si="0">C37*$C$33</f>
        <v>70</v>
      </c>
    </row>
    <row r="38" spans="2:4" x14ac:dyDescent="0.3">
      <c r="B38" s="2" t="s">
        <v>26</v>
      </c>
      <c r="C38" s="4">
        <f>VLOOKUP($C$32&amp;"-"&amp;B38,Planilha2!$A:$D,4,FALSE)</f>
        <v>0.08</v>
      </c>
      <c r="D38" s="27">
        <f t="shared" si="0"/>
        <v>16</v>
      </c>
    </row>
    <row r="39" spans="2:4" x14ac:dyDescent="0.3">
      <c r="B39" s="2" t="s">
        <v>27</v>
      </c>
      <c r="C39" s="4">
        <f>VLOOKUP($C$32&amp;"-"&amp;B39,Planilha2!$A:$D,4,FALSE)</f>
        <v>0.05</v>
      </c>
      <c r="D39" s="27">
        <f t="shared" si="0"/>
        <v>10</v>
      </c>
    </row>
    <row r="40" spans="2:4" x14ac:dyDescent="0.3">
      <c r="B40" s="2" t="s">
        <v>28</v>
      </c>
      <c r="C40" s="4">
        <f>VLOOKUP($C$32&amp;"-"&amp;B40,Planilha2!$A:$D,4,FALSE)</f>
        <v>0.1</v>
      </c>
      <c r="D40" s="27">
        <f t="shared" si="0"/>
        <v>20</v>
      </c>
    </row>
    <row r="41" spans="2:4" x14ac:dyDescent="0.3">
      <c r="B41" s="2" t="s">
        <v>29</v>
      </c>
      <c r="C41" s="4">
        <f>VLOOKUP($C$32&amp;"-"&amp;B41,Planilha2!$A:$D,4,FALSE)</f>
        <v>0.1</v>
      </c>
      <c r="D41" s="27">
        <f t="shared" si="0"/>
        <v>20</v>
      </c>
    </row>
    <row r="42" spans="2:4" x14ac:dyDescent="0.3">
      <c r="B42" s="25"/>
      <c r="C42" s="25"/>
      <c r="D42" s="26">
        <f>SUM(D36:D41)</f>
        <v>200</v>
      </c>
    </row>
    <row r="43" spans="2:4" x14ac:dyDescent="0.3"/>
    <row r="44" spans="2:4" x14ac:dyDescent="0.3"/>
    <row r="45" spans="2:4" x14ac:dyDescent="0.3"/>
    <row r="46" spans="2:4" x14ac:dyDescent="0.3"/>
    <row r="47" spans="2:4" x14ac:dyDescent="0.3"/>
    <row r="48" spans="2:4" x14ac:dyDescent="0.3"/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D21"/>
  <sheetViews>
    <sheetView showGridLines="0" zoomScale="115" zoomScaleNormal="115" workbookViewId="0">
      <selection activeCell="G7" sqref="G7"/>
    </sheetView>
  </sheetViews>
  <sheetFormatPr defaultRowHeight="14.4" x14ac:dyDescent="0.3"/>
  <cols>
    <col min="1" max="1" width="29.21875" bestFit="1" customWidth="1"/>
    <col min="2" max="2" width="11.5546875" bestFit="1" customWidth="1"/>
    <col min="3" max="3" width="17.77734375" bestFit="1" customWidth="1"/>
  </cols>
  <sheetData>
    <row r="2" spans="1:4" x14ac:dyDescent="0.3">
      <c r="A2" s="31" t="s">
        <v>31</v>
      </c>
      <c r="B2" s="31" t="s">
        <v>20</v>
      </c>
      <c r="C2" s="32" t="s">
        <v>21</v>
      </c>
      <c r="D2" s="32" t="s">
        <v>30</v>
      </c>
    </row>
    <row r="3" spans="1:4" x14ac:dyDescent="0.3">
      <c r="A3" t="str">
        <f>B3&amp;"-"&amp;C3</f>
        <v>Conservador-PAPEL</v>
      </c>
      <c r="B3" t="s">
        <v>16</v>
      </c>
      <c r="C3" s="2" t="s">
        <v>24</v>
      </c>
      <c r="D3" s="4">
        <v>0.3</v>
      </c>
    </row>
    <row r="4" spans="1:4" x14ac:dyDescent="0.3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</row>
    <row r="5" spans="1:4" x14ac:dyDescent="0.3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4" x14ac:dyDescent="0.3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4" x14ac:dyDescent="0.3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4" ht="15" thickBot="1" x14ac:dyDescent="0.35">
      <c r="A8" s="28" t="str">
        <f t="shared" si="0"/>
        <v>Conservador-HOTELARIAS</v>
      </c>
      <c r="B8" s="28" t="s">
        <v>16</v>
      </c>
      <c r="C8" s="29" t="s">
        <v>29</v>
      </c>
      <c r="D8" s="30">
        <v>0</v>
      </c>
    </row>
    <row r="9" spans="1:4" x14ac:dyDescent="0.3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4" x14ac:dyDescent="0.3">
      <c r="A10" s="43" t="str">
        <f t="shared" si="0"/>
        <v>Moderado-TIJOLO</v>
      </c>
      <c r="B10" s="43" t="s">
        <v>17</v>
      </c>
      <c r="C10" s="44" t="s">
        <v>25</v>
      </c>
      <c r="D10" s="45">
        <v>0.35</v>
      </c>
    </row>
    <row r="11" spans="1:4" x14ac:dyDescent="0.3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4" x14ac:dyDescent="0.3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4" x14ac:dyDescent="0.3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4" ht="15" thickBot="1" x14ac:dyDescent="0.35">
      <c r="A14" s="28" t="str">
        <f t="shared" si="0"/>
        <v>Moderado-HOTELARIAS</v>
      </c>
      <c r="B14" s="28" t="s">
        <v>17</v>
      </c>
      <c r="C14" s="29" t="s">
        <v>29</v>
      </c>
      <c r="D14" s="30">
        <v>0.1</v>
      </c>
    </row>
    <row r="15" spans="1:4" x14ac:dyDescent="0.3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4" x14ac:dyDescent="0.3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3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3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3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3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3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Daniel</cp:lastModifiedBy>
  <dcterms:created xsi:type="dcterms:W3CDTF">2025-04-16T18:38:03Z</dcterms:created>
  <dcterms:modified xsi:type="dcterms:W3CDTF">2025-06-02T00:21:13Z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