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<sst xmlns="http://schemas.openxmlformats.org/spreadsheetml/2006/main" uniqueCount="363">
  <si>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</si>
  <si>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</si>
  <si>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</si>
  <si>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</si>
  <si>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</si>
  <si>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</si>
  <si>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</si>
  <si>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</si>
  <si>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</si>
  <si>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</si>
  <si>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</si>
  <si>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</si>
  <si>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</si>
  <si>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</si>
  <si>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</si>
  <si>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</si>
  <si>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</si>
  <si>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</si>
  <si>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</si>
  <si>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</si>
  <si>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</si>
  <si>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</si>
  <si>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</si>
  <si>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</si>
  <si>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</si>
  <si>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</si>
  <si>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</si>
  <si>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</si>
  <si>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</si>
  <si>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</si>
  <si>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</si>
  <si>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</si>
  <si>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</si>
  <si>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</si>
  <si>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</si>
  <si>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</si>
  <si>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</si>
  <si>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</si>
  <si>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</si>
  <si>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</si>
  <si>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</si>
  <si>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</si>
  <si>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</si>
  <si>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</si>
  <si>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</si>
  <si>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</si>
  <si>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</si>
  <si>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</si>
  <si>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</si>
  <si>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</si>
  <si>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</si>
  <si>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</si>
  <si>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</si>
  <si>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</si>
  <si>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</si>
  <si>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</si>
  <si>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</si>
  <si>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</si>
  <si>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</si>
  <si>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</si>
  <si>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</si>
  <si>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</si>
  <si>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</si>
  <si>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</si>
  <si>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</si>
  <si>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</si>
  <si>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</si>
  <si>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</si>
  <si>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</si>
  <si>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</si>
  <si>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</si>
  <si>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</si>
  <si>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</si>
  <si>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</si>
  <si>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</si>
  <si>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</si>
  <si>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</si>
  <si>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</si>
  <si>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</si>
  <si>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</si>
  <si>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</si>
  <si>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</si>
  <si>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</si>
  <si>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</si>
  <si>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</si>
  <si>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</si>
  <si>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</si>
  <si>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</si>
  <si>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</si>
  <si>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</si>
  <si>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</si>
  <si>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</si>
  <si>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</si>
  <si>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</si>
  <si>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</si>
  <si>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</si>
  <si>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</si>
  <si>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</si>
  <si>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</si>
  <si>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</si>
  <si>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</si>
  <si>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</si>
  <si>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</si>
  <si>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</si>
  <si>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</si>
  <si>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</si>
  <si>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</si>
  <si>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</si>
  <si>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</si>
  <si>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</si>
  <si>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</si>
  <si>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</si>
  <si>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</si>
  <si>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</si>
  <si>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</si>
  <si>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</si>
  <si>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</si>
  <si>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</si>
  <si>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</si>
  <si>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</si>
  <si>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</si>
  <si>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</si>
  <si>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</si>
  <si>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</si>
  <si>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</si>
  <si>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</si>
  <si>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</si>
  <si>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</si>
  <si>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</si>
  <si>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</si>
  <si>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</si>
  <si>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</si>
  <si>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</si>
  <si>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</si>
  <si>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</si>
  <si>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</si>
  <si>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</si>
  <si>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</si>
  <si>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//</t>
  </si>
  <si>
    <t>Loan terms</t>
  </si>
  <si>
    <t>Expected disbursement date</t>
  </si>
  <si>
    <t>Expected first repayment date</t>
  </si>
  <si>
    <t>Principal applied</t>
  </si>
  <si>
    <t>Interest rate</t>
  </si>
  <si>
    <t>Term period frequency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</si>
  <si>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</si>
  <si>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</si>
  <si>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</si>
  <si>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</si>
  <si>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</si>
  <si>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</si>
  <si>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</si>
  <si>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</si>
  <si>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</si>
  <si>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</si>
  <si>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</si>
  <si>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</si>
  <si>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</si>
  <si>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</si>
  <si>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</si>
  <si>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</si>
  <si>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</si>
  <si>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</si>
  <si>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</si>
  <si>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</si>
  <si>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</si>
  <si>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</si>
  <si>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</si>
  <si>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</si>
  <si>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</si>
  <si>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</si>
  <si>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</si>
  <si>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</si>
  <si>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</si>
  <si>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</si>
  <si>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</si>
  <si>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</si>
  <si>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</si>
  <si>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</si>
  <si>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</si>
  <si>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</si>
  <si>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</si>
  <si>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</si>
  <si>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</si>
  <si>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</si>
  <si>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</si>
  <si>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</si>
  <si>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</si>
  <si>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</si>
  <si>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</si>
  <si>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</si>
  <si>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</si>
  <si>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</si>
  <si>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</si>
  <si>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</si>
  <si>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</si>
  <si>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</si>
  <si>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</si>
  <si>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</si>
  <si>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</si>
  <si>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</si>
  <si>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</si>
  <si>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</si>
  <si>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</si>
  <si>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</si>
  <si>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</si>
  <si>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</si>
  <si>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</si>
  <si>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</si>
  <si>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</si>
  <si>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</si>
  <si>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</si>
  <si>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</si>
  <si>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</si>
  <si>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</si>
  <si>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</si>
  <si>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</si>
  <si>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</si>
  <si>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</si>
  <si>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</si>
  <si>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</si>
  <si>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</si>
  <si>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</si>
  <si>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</si>
  <si>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</si>
  <si>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</si>
  <si>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</si>
  <si>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</si>
  <si>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</si>
  <si>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</si>
  <si>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</si>
  <si>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</si>
  <si>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</si>
  <si>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</si>
  <si>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</si>
  <si>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</si>
  <si>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</si>
  <si>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</si>
  <si>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</si>
  <si>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</si>
  <si>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</si>
  <si>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</si>
  <si>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</si>
  <si>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</si>
  <si>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</si>
  <si>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</si>
  <si>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</si>
  <si>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</si>
  <si>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</si>
  <si>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</si>
  <si>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</si>
  <si>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</si>
  <si>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</si>
  <si>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</si>
  <si>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</si>
  <si>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</si>
  <si>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</si>
  <si>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</si>
  <si>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</si>
  <si>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</si>
  <si>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</si>
  <si>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</si>
  <si>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</si>
  <si>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</si>
  <si>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</si>
  <si>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</si>
  <si>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</si>
  <si>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</si>
  <si>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</si>
  <si>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</si>
  <si>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</si>
  <si>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</si>
  <si>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</si>
  <si>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</si>
  <si>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</si>
  <si>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</si>
  <si>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</si>
  <si>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</si>
  <si>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</si>
  <si>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</si>
  <si>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</si>
  <si>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</si>
  <si>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</si>
  <si>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</si>
  <si>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</si>
  <si>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</si>
  <si>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</si>
  <si>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</si>
  <si>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</si>
  <si>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</si>
  <si>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</si>
  <si>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</si>
  <si>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</si>
  <si>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</si>
  <si>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Yes</t>
  </si>
  <si>
    <t>Branch differences</t>
  </si>
  <si>
    <t>Irrigation crops</t>
  </si>
  <si>
    <t>Rural area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</si>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</sst>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2016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 t="str">
        <f>IFERROR(IF(AND(MONTH(B5)=MONTH(Calculations!$G$33),YEAR(B5)=YEAR(Calculations!$G$33)),Calculations!$G$35,0),0)</f>
        <v/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0</v>
      </c>
      <c r="AA9" s="75">
        <f>SUM(B9:M9)</f>
        <v>0</v>
      </c>
      <c r="AB9" s="75">
        <f>SUM(B9:Y9)</f>
        <v>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0</v>
      </c>
      <c r="E10" s="37">
        <f>SUMPRODUCT((Calculations!$D$33:$D$84=Output!E5)+0,Calculations!$C$33:$C$84)</f>
        <v>0</v>
      </c>
      <c r="F10" s="37">
        <f>SUMPRODUCT((Calculations!$D$33:$D$84=Output!F5)+0,Calculations!$C$33:$C$84)</f>
        <v>0</v>
      </c>
      <c r="G10" s="37">
        <f>SUMPRODUCT((Calculations!$D$33:$D$84=Output!G5)+0,Calculations!$C$33:$C$84)</f>
        <v>0</v>
      </c>
      <c r="H10" s="37">
        <f>SUMPRODUCT((Calculations!$D$33:$D$84=Output!H5)+0,Calculations!$C$33:$C$84)</f>
        <v>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0</v>
      </c>
      <c r="AA10" s="37">
        <f>SUM(B10:M10)</f>
        <v>0</v>
      </c>
      <c r="AB10" s="37">
        <f>SUM(B10:Y10)</f>
        <v>0</v>
      </c>
    </row>
    <row r="11" spans="1:30" customHeight="1" ht="15.75">
      <c r="A11" s="43" t="s">
        <v>31</v>
      </c>
      <c r="B11" s="80" t="str">
        <f>B6+B9-B10</f>
        <v>0</v>
      </c>
      <c r="C11" s="80">
        <f>C6+C9-C10</f>
        <v>0</v>
      </c>
      <c r="D11" s="80">
        <f>D6+D9-D10</f>
        <v>0</v>
      </c>
      <c r="E11" s="80">
        <f>E6+E9-E10</f>
        <v>0</v>
      </c>
      <c r="F11" s="80">
        <f>F6+F9-F10</f>
        <v>0</v>
      </c>
      <c r="G11" s="80">
        <f>G6+G9-G10</f>
        <v>0</v>
      </c>
      <c r="H11" s="80">
        <f>H6+H9-H10</f>
        <v>0</v>
      </c>
      <c r="I11" s="80">
        <f>I6+I9-I10</f>
        <v>0</v>
      </c>
      <c r="J11" s="80">
        <f>J6+J9-J10</f>
        <v>0</v>
      </c>
      <c r="K11" s="80">
        <f>K6+K9-K10</f>
        <v>0</v>
      </c>
      <c r="L11" s="80">
        <f>L6+L9-L10</f>
        <v>0</v>
      </c>
      <c r="M11" s="80">
        <f>M6+M9-M10</f>
        <v>0</v>
      </c>
      <c r="N11" s="80">
        <f>N6+N9-N10</f>
        <v>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0</v>
      </c>
      <c r="AA11" s="80">
        <f>SUM(B11:M11)</f>
        <v>0</v>
      </c>
      <c r="AB11" s="46">
        <f>SUM(B11:Y11)</f>
        <v>0</v>
      </c>
      <c r="AC11" s="43"/>
      <c r="AD11" s="43"/>
    </row>
    <row r="12" spans="1:30" s="43" customFormat="1">
      <c r="A12" s="81" t="s">
        <v>32</v>
      </c>
      <c r="B12" s="82" t="str">
        <f>IF(B13="Yes",IF(SUM($B$10:B10)/(SUM($B$6:B6)+SUM($B$9:B9))&lt;0,999.99,SUM($B$10:B10)/(SUM($B$6:B6)+SUM($B$9:B9))),"")</f>
        <v/>
      </c>
      <c r="C12" s="82" t="str">
        <f>IF(C13="Yes",IF(SUM($B$10:C10)/(SUM($B$6:C6)+SUM($B$9:C9))&lt;0,999.99,SUM($B$10:C10)/(SUM($B$6:C6)+SUM($B$9:C9))),"")</f>
        <v/>
      </c>
      <c r="D12" s="82" t="str">
        <f>IF(D13="Yes",IF(SUM($B$10:D10)/(SUM($B$6:D6)+SUM($B$9:D9))&lt;0,999.99,SUM($B$10:D10)/(SUM($B$6:D6)+SUM($B$9:D9))),"")</f>
        <v/>
      </c>
      <c r="E12" s="82" t="str">
        <f>IF(E13="Yes",IF(SUM($B$10:E10)/(SUM($B$6:E6)+SUM($B$9:E9))&lt;0,999.99,SUM($B$10:E10)/(SUM($B$6:E6)+SUM($B$9:E9))),"")</f>
        <v/>
      </c>
      <c r="F12" s="82" t="str">
        <f>IF(F13="Yes",IF(SUM($B$10:F10)/(SUM($B$6:F6)+SUM($B$9:F9))&lt;0,999.99,SUM($B$10:F10)/(SUM($B$6:F6)+SUM($B$9:F9))),"")</f>
        <v/>
      </c>
      <c r="G12" s="82" t="str">
        <f>IF(G13="Yes",IF(SUM($B$10:G10)/(SUM($B$6:G6)+SUM($B$9:G9))&lt;0,999.99,SUM($B$10:G10)/(SUM($B$6:G6)+SUM($B$9:G9))),"")</f>
        <v/>
      </c>
      <c r="H12" s="82" t="str">
        <f>IF(H13="Yes",IF(SUM($B$10:H10)/(SUM($B$6:H6)+SUM($B$9:H9))&lt;0,999.99,SUM($B$10:H10)/(SUM($B$6:H6)+SUM($B$9:H9))),"")</f>
        <v/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No</v>
      </c>
      <c r="C13" s="183" t="str">
        <f>IF(SUM(C9:$Y$10)&gt;0,"Yes","No")</f>
        <v>No</v>
      </c>
      <c r="D13" s="183" t="str">
        <f>IF(SUM(D9:$Y$10)&gt;0,"Yes","No")</f>
        <v>No</v>
      </c>
      <c r="E13" s="183" t="str">
        <f>IF(SUM(E9:$Y$10)&gt;0,"Yes","No")</f>
        <v>No</v>
      </c>
      <c r="F13" s="183" t="str">
        <f>IF(SUM(F9:$Y$10)&gt;0,"Yes","No")</f>
        <v>No</v>
      </c>
      <c r="G13" s="183" t="str">
        <f>IF(SUM(G9:$Y$10)&gt;0,"Yes","No")</f>
        <v>No</v>
      </c>
      <c r="H13" s="183" t="str">
        <f>IF(SUM(H9:$Y$10)&gt;0,"Yes","No")</f>
        <v>No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/>
      </c>
      <c r="C29" s="37">
        <f>Inputs!$B$30</f>
        <v/>
      </c>
      <c r="D29" s="37">
        <f>Inputs!$B$30</f>
        <v/>
      </c>
      <c r="E29" s="37">
        <f>Inputs!$B$30</f>
        <v/>
      </c>
      <c r="F29" s="37">
        <f>Inputs!$B$30</f>
        <v/>
      </c>
      <c r="G29" s="37">
        <f>Inputs!$B$30</f>
        <v/>
      </c>
      <c r="H29" s="37">
        <f>Inputs!$B$30</f>
        <v/>
      </c>
      <c r="I29" s="37">
        <f>Inputs!$B$30</f>
        <v/>
      </c>
      <c r="J29" s="37">
        <f>Inputs!$B$30</f>
        <v/>
      </c>
      <c r="K29" s="37">
        <f>Inputs!$B$30</f>
        <v/>
      </c>
      <c r="L29" s="37">
        <f>Inputs!$B$30</f>
        <v/>
      </c>
      <c r="M29" s="37">
        <f>Inputs!$B$30</f>
        <v/>
      </c>
      <c r="N29" s="37">
        <f>Inputs!$B$30</f>
        <v/>
      </c>
      <c r="O29" s="37">
        <f>Inputs!$B$30</f>
        <v/>
      </c>
      <c r="P29" s="37">
        <f>Inputs!$B$30</f>
        <v/>
      </c>
      <c r="Q29" s="37">
        <f>Inputs!$B$30</f>
        <v/>
      </c>
      <c r="R29" s="37">
        <f>Inputs!$B$30</f>
        <v/>
      </c>
      <c r="S29" s="37">
        <f>Inputs!$B$30</f>
        <v/>
      </c>
      <c r="T29" s="37">
        <f>Inputs!$B$30</f>
        <v/>
      </c>
      <c r="U29" s="37">
        <f>Inputs!$B$30</f>
        <v/>
      </c>
      <c r="V29" s="37">
        <f>Inputs!$B$30</f>
        <v/>
      </c>
      <c r="W29" s="37">
        <f>Inputs!$B$30</f>
        <v/>
      </c>
      <c r="X29" s="37">
        <f>Inputs!$B$30</f>
        <v/>
      </c>
      <c r="Y29" s="37">
        <f>Inputs!$B$30</f>
        <v/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/>
      </c>
      <c r="C79" s="46">
        <f>Inputs!$B$31</f>
        <v/>
      </c>
      <c r="D79" s="46">
        <f>Inputs!$B$31</f>
        <v/>
      </c>
      <c r="E79" s="46">
        <f>Inputs!$B$31</f>
        <v/>
      </c>
      <c r="F79" s="46">
        <f>Inputs!$B$31</f>
        <v/>
      </c>
      <c r="G79" s="46">
        <f>Inputs!$B$31</f>
        <v/>
      </c>
      <c r="H79" s="46">
        <f>Inputs!$B$31</f>
        <v/>
      </c>
      <c r="I79" s="46">
        <f>Inputs!$B$31</f>
        <v/>
      </c>
      <c r="J79" s="46">
        <f>Inputs!$B$31</f>
        <v/>
      </c>
      <c r="K79" s="46">
        <f>Inputs!$B$31</f>
        <v/>
      </c>
      <c r="L79" s="46">
        <f>Inputs!$B$31</f>
        <v/>
      </c>
      <c r="M79" s="46">
        <f>Inputs!$B$31</f>
        <v/>
      </c>
      <c r="N79" s="46">
        <f>Inputs!$B$31</f>
        <v/>
      </c>
      <c r="O79" s="46">
        <f>Inputs!$B$31</f>
        <v/>
      </c>
      <c r="P79" s="46">
        <f>Inputs!$B$31</f>
        <v/>
      </c>
      <c r="Q79" s="46">
        <f>Inputs!$B$31</f>
        <v/>
      </c>
      <c r="R79" s="46">
        <f>Inputs!$B$31</f>
        <v/>
      </c>
      <c r="S79" s="46">
        <f>Inputs!$B$31</f>
        <v/>
      </c>
      <c r="T79" s="46">
        <f>Inputs!$B$31</f>
        <v/>
      </c>
      <c r="U79" s="46">
        <f>Inputs!$B$31</f>
        <v/>
      </c>
      <c r="V79" s="46">
        <f>Inputs!$B$31</f>
        <v/>
      </c>
      <c r="W79" s="46">
        <f>Inputs!$B$31</f>
        <v/>
      </c>
      <c r="X79" s="46">
        <f>Inputs!$B$31</f>
        <v/>
      </c>
      <c r="Y79" s="46">
        <f>Inputs!$B$31</f>
        <v/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/>
      </c>
    </row>
    <row r="95" spans="1:30">
      <c r="A95" t="s">
        <v>61</v>
      </c>
      <c r="B95" s="36">
        <f>Inputs!B47</f>
        <v/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/>
      </c>
    </row>
    <row r="100" spans="1:30" customHeight="1" ht="15.75">
      <c r="A100" s="18" t="s">
        <v>66</v>
      </c>
      <c r="B100" s="37">
        <f>Inputs!B48</f>
        <v/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/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/>
      </c>
    </row>
    <row r="107" spans="1:30" customHeight="1" ht="15.75">
      <c r="A107" s="1" t="s">
        <v>72</v>
      </c>
      <c r="B107" s="19">
        <f>SUM(B104:B106)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/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/>
    </row>
    <row r="31" spans="1:48">
      <c r="A31" s="5" t="s">
        <v>107</v>
      </c>
      <c r="B31" s="158"/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/>
    </row>
    <row r="41" spans="1:48">
      <c r="A41" s="55" t="s">
        <v>115</v>
      </c>
      <c r="B41" s="140"/>
    </row>
    <row r="42" spans="1:48">
      <c r="A42" s="55" t="s">
        <v>116</v>
      </c>
      <c r="B42" s="139"/>
    </row>
    <row r="43" spans="1:48">
      <c r="A43" s="55" t="s">
        <v>117</v>
      </c>
      <c r="B43" s="160"/>
    </row>
    <row r="44" spans="1:48">
      <c r="A44" s="56" t="s">
        <v>118</v>
      </c>
      <c r="B44" s="160"/>
    </row>
    <row r="45" spans="1:48">
      <c r="A45" s="56" t="s">
        <v>119</v>
      </c>
      <c r="B45" s="161"/>
    </row>
    <row r="46" spans="1:48" customHeight="1" ht="30">
      <c r="A46" s="57" t="s">
        <v>120</v>
      </c>
      <c r="B46" s="161"/>
    </row>
    <row r="47" spans="1:48" customHeight="1" ht="30">
      <c r="A47" s="57" t="s">
        <v>121</v>
      </c>
      <c r="B47" s="161"/>
    </row>
    <row r="48" spans="1:48" customHeight="1" ht="30">
      <c r="A48" s="57" t="s">
        <v>122</v>
      </c>
      <c r="B48" s="161"/>
    </row>
    <row r="49" spans="1:48" customHeight="1" ht="30">
      <c r="A49" s="57" t="s">
        <v>123</v>
      </c>
      <c r="B49" s="161"/>
    </row>
    <row r="50" spans="1:48">
      <c r="A50" s="43"/>
      <c r="B50" s="36"/>
    </row>
    <row r="51" spans="1:48">
      <c r="A51" s="58" t="s">
        <v>124</v>
      </c>
      <c r="B51" s="161"/>
    </row>
    <row r="52" spans="1:48">
      <c r="A52" s="43"/>
    </row>
    <row r="53" spans="1:48">
      <c r="A53" s="3" t="s">
        <v>125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126</v>
      </c>
      <c r="B55" s="10" t="s">
        <v>127</v>
      </c>
      <c r="C55" s="10" t="s">
        <v>128</v>
      </c>
      <c r="D55" s="10" t="s">
        <v>129</v>
      </c>
      <c r="E55" s="10" t="s">
        <v>130</v>
      </c>
      <c r="F55" s="10" t="s">
        <v>131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133</v>
      </c>
      <c r="C65" s="10" t="s">
        <v>134</v>
      </c>
    </row>
    <row r="66" spans="1:48">
      <c r="A66" s="142"/>
      <c r="B66" s="159"/>
      <c r="C66" s="163"/>
      <c r="D66" s="49">
        <f>INDEX(Parameters!$D$79:$D$90,MATCH(Inputs!A66,Parameters!$C$79:$C$90,0))</f>
        <v>12</v>
      </c>
    </row>
    <row r="67" spans="1:48">
      <c r="A67" s="143"/>
      <c r="B67" s="157"/>
      <c r="C67" s="165"/>
      <c r="D67" s="49">
        <f>INDEX(Parameters!$D$79:$D$90,MATCH(Inputs!A67,Parameters!$C$79:$C$90,0))</f>
        <v>12</v>
      </c>
    </row>
    <row r="68" spans="1:48">
      <c r="A68" s="143"/>
      <c r="B68" s="157"/>
      <c r="C68" s="165"/>
      <c r="D68" s="49">
        <f>INDEX(Parameters!$D$79:$D$90,MATCH(Inputs!A68,Parameters!$C$79:$C$90,0))</f>
        <v>12</v>
      </c>
    </row>
    <row r="69" spans="1:48">
      <c r="A69" s="143"/>
      <c r="B69" s="157"/>
      <c r="C69" s="165"/>
      <c r="D69" s="49">
        <f>INDEX(Parameters!$D$79:$D$90,MATCH(Inputs!A69,Parameters!$C$79:$C$90,0))</f>
        <v>12</v>
      </c>
    </row>
    <row r="70" spans="1:48">
      <c r="A70" s="143"/>
      <c r="B70" s="157"/>
      <c r="C70" s="165"/>
      <c r="D70" s="49">
        <f>INDEX(Parameters!$D$79:$D$90,MATCH(Inputs!A70,Parameters!$C$79:$C$90,0))</f>
        <v>12</v>
      </c>
    </row>
    <row r="71" spans="1:48">
      <c r="A71" s="144"/>
      <c r="B71" s="158"/>
      <c r="C71" s="167"/>
      <c r="D71" s="49">
        <f>INDEX(Parameters!$D$79:$D$90,MATCH(Inputs!A71,Parameters!$C$79:$C$90,0))</f>
        <v>12</v>
      </c>
    </row>
    <row r="73" spans="1:48">
      <c r="A73" s="3" t="s">
        <v>135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136</v>
      </c>
      <c r="B75" s="161">
        <v>14</v>
      </c>
    </row>
    <row r="76" spans="1:48">
      <c r="A76" t="s">
        <v>137</v>
      </c>
      <c r="B76" s="168" t="s">
        <v>138</v>
      </c>
    </row>
    <row r="78" spans="1:48" customHeight="1" ht="20.25">
      <c r="B78" s="127" t="s">
        <v>139</v>
      </c>
    </row>
    <row r="79" spans="1:48">
      <c r="A79" t="s">
        <v>140</v>
      </c>
      <c r="B79" s="168" t="s">
        <v>138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141</v>
      </c>
      <c r="B80" s="168" t="s">
        <v>138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142</v>
      </c>
      <c r="B81" s="161"/>
    </row>
    <row r="82" spans="1:48">
      <c r="A82" t="s">
        <v>143</v>
      </c>
      <c r="B82" s="161"/>
    </row>
    <row r="83" spans="1:48">
      <c r="A83" t="s">
        <v>144</v>
      </c>
      <c r="B83" s="169"/>
    </row>
    <row r="84" spans="1:48">
      <c r="A84" t="s">
        <v>145</v>
      </c>
      <c r="B84" s="169"/>
    </row>
    <row r="85" spans="1:48">
      <c r="A85" t="s">
        <v>146</v>
      </c>
      <c r="B85" s="169"/>
    </row>
    <row r="86" spans="1:48">
      <c r="A86" t="s">
        <v>147</v>
      </c>
      <c r="B86" s="161"/>
    </row>
    <row r="87" spans="1:48">
      <c r="A87" t="s">
        <v>148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149</v>
      </c>
      <c r="C3" s="15" t="s">
        <v>150</v>
      </c>
      <c r="D3" s="15" t="s">
        <v>151</v>
      </c>
      <c r="E3" s="15" t="s">
        <v>152</v>
      </c>
      <c r="F3" s="15" t="s">
        <v>153</v>
      </c>
      <c r="G3" s="15" t="s">
        <v>154</v>
      </c>
      <c r="H3" s="15" t="s">
        <v>155</v>
      </c>
      <c r="I3" s="15" t="s">
        <v>156</v>
      </c>
      <c r="J3" s="15" t="s">
        <v>157</v>
      </c>
      <c r="K3" s="15" t="s">
        <v>158</v>
      </c>
      <c r="L3" s="15" t="s">
        <v>159</v>
      </c>
      <c r="M3" s="15" t="s">
        <v>160</v>
      </c>
      <c r="N3" s="15" t="s">
        <v>161</v>
      </c>
      <c r="O3" s="15" t="s">
        <v>162</v>
      </c>
      <c r="P3" s="15" t="s">
        <v>163</v>
      </c>
      <c r="Q3" s="32" t="s">
        <v>164</v>
      </c>
      <c r="R3" s="15" t="s">
        <v>165</v>
      </c>
      <c r="S3" s="15" t="s">
        <v>166</v>
      </c>
      <c r="T3" s="15" t="s">
        <v>167</v>
      </c>
      <c r="U3" s="178" t="s">
        <v>87</v>
      </c>
      <c r="V3" s="32" t="s">
        <v>168</v>
      </c>
      <c r="W3" s="32" t="s">
        <v>169</v>
      </c>
      <c r="X3" s="32" t="s">
        <v>170</v>
      </c>
      <c r="Y3" s="32" t="s">
        <v>171</v>
      </c>
      <c r="Z3" s="32" t="s">
        <v>43</v>
      </c>
      <c r="AA3" s="32" t="s">
        <v>172</v>
      </c>
      <c r="AB3" s="32" t="s">
        <v>173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174</v>
      </c>
      <c r="D13" s="15" t="s">
        <v>175</v>
      </c>
      <c r="E13" s="15" t="s">
        <v>176</v>
      </c>
      <c r="F13" s="15" t="s">
        <v>177</v>
      </c>
      <c r="G13" s="15" t="s">
        <v>178</v>
      </c>
      <c r="H13" s="15" t="s">
        <v>179</v>
      </c>
      <c r="I13" s="15" t="s">
        <v>180</v>
      </c>
      <c r="J13" s="15" t="s">
        <v>181</v>
      </c>
      <c r="K13" s="15" t="s">
        <v>182</v>
      </c>
      <c r="L13" s="15" t="s">
        <v>183</v>
      </c>
      <c r="M13" s="178" t="s">
        <v>184</v>
      </c>
      <c r="N13" s="178" t="s">
        <v>185</v>
      </c>
      <c r="O13" s="62" t="s">
        <v>186</v>
      </c>
      <c r="P13" s="62" t="s">
        <v>187</v>
      </c>
      <c r="Q13" s="62" t="s">
        <v>188</v>
      </c>
      <c r="R13" s="62" t="s">
        <v>189</v>
      </c>
      <c r="S13" s="62" t="s">
        <v>190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126</v>
      </c>
      <c r="B22" s="74" t="s">
        <v>191</v>
      </c>
      <c r="C22" s="74" t="s">
        <v>192</v>
      </c>
      <c r="D22" s="74" t="s">
        <v>193</v>
      </c>
      <c r="E22" s="74" t="s">
        <v>194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195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196</v>
      </c>
      <c r="B32" s="129" t="s">
        <v>197</v>
      </c>
      <c r="C32" s="129" t="s">
        <v>198</v>
      </c>
      <c r="D32" s="129" t="s">
        <v>199</v>
      </c>
      <c r="F32" s="132" t="s">
        <v>200</v>
      </c>
      <c r="G32" s="132" t="s">
        <v>201</v>
      </c>
      <c r="I32" s="174" t="s">
        <v>202</v>
      </c>
      <c r="J32" s="175" t="str">
        <f>VLOOKUP(VALUE(Inputs!B75),Parameters!A54:B71,2,0)</f>
        <v>Nakuru</v>
      </c>
    </row>
    <row r="33" spans="1:46">
      <c r="A33">
        <v>1</v>
      </c>
      <c r="B33" s="128">
        <f>G34</f>
        <v>42733</v>
      </c>
      <c r="C33" s="27" t="str">
        <f>IF(B33&lt;&gt;"",IF(COUNT($A$33:A33)&lt;=$G$39,0,$G$41)+IF(COUNT($A$33:A33)&lt;=$G$40,0,$G$42),0)</f>
        <v>0</v>
      </c>
      <c r="D33" s="170">
        <f>IFERROR(DATE(YEAR(B33),MONTH(B33),1)," ")</f>
        <v>42705</v>
      </c>
      <c r="F33" t="s">
        <v>140</v>
      </c>
      <c r="G33" s="128">
        <f>IF(Inputs!B79="","",DATE(YEAR(Inputs!B79),MONTH(Inputs!B79),DAY(Inputs!B79)))</f>
        <v>42733</v>
      </c>
      <c r="J33" s="43"/>
    </row>
    <row r="34" spans="1:46">
      <c r="A34">
        <f>A33+1</f>
        <v>2</v>
      </c>
      <c r="B34" s="128" t="str">
        <f>IFERROR(IF(COUNT($A$33:A34)&lt;=$G$38,IF($G$37="Monthly",DATE(YEAR(B33),MONTH(B33)+1,MIN(DAY(B33),28)),B33+14),""),"")</f>
        <v/>
      </c>
      <c r="C34" s="27">
        <f>IF(B34&lt;&gt;"",IF(COUNT($A$33:A34)&lt;=$G$39,0,$G$41)+IF(COUNT($A$33:A34)&lt;=$G$40,0,$G$42),0)</f>
        <v>0</v>
      </c>
      <c r="D34" s="170" t="str">
        <f>IFERROR(DATE(YEAR(B34),MONTH(B34),1)," ")</f>
        <v> </v>
      </c>
      <c r="F34" t="s">
        <v>141</v>
      </c>
      <c r="G34" s="128">
        <f>IF(Inputs!B80="","",DATE(YEAR(Inputs!B80),MONTH(Inputs!B80),DAY(Inputs!B80)))</f>
        <v>42733</v>
      </c>
    </row>
    <row r="35" spans="1:46">
      <c r="A35">
        <f>A34+1</f>
        <v>3</v>
      </c>
      <c r="B35" s="128" t="str">
        <f>IFERROR(IF(COUNT($A$33:A35)&lt;=$G$38,IF($G$37="Monthly",DATE(YEAR(B34),MONTH(B34)+1,MIN(DAY(B34),28)),B34+14),""),"")</f>
        <v/>
      </c>
      <c r="C35" s="27">
        <f>IF(B35&lt;&gt;"",IF(COUNT($A$33:A35)&lt;=$G$39,0,$G$41)+IF(COUNT($A$33:A35)&lt;=$G$40,0,$G$42),0)</f>
        <v>0</v>
      </c>
      <c r="D35" s="170" t="str">
        <f>IFERROR(DATE(YEAR(B35),MONTH(B35),1)," ")</f>
        <v> </v>
      </c>
      <c r="F35" t="s">
        <v>142</v>
      </c>
      <c r="G35" s="27">
        <f>Inputs!B81</f>
        <v/>
      </c>
    </row>
    <row r="36" spans="1:46">
      <c r="A36">
        <f>A35+1</f>
        <v>4</v>
      </c>
      <c r="B36" s="128" t="str">
        <f>IFERROR(IF(COUNT($A$33:A36)&lt;=$G$38,IF($G$37="Monthly",DATE(YEAR(B35),MONTH(B35)+1,MIN(DAY(B35),28)),B35+14),""),"")</f>
        <v/>
      </c>
      <c r="C36" s="27">
        <f>IF(B36&lt;&gt;"",IF(COUNT($A$33:A36)&lt;=$G$39,0,$G$41)+IF(COUNT($A$33:A36)&lt;=$G$40,0,$G$42),0)</f>
        <v>0</v>
      </c>
      <c r="D36" s="170" t="str">
        <f>IFERROR(DATE(YEAR(B36),MONTH(B36),1)," ")</f>
        <v> </v>
      </c>
      <c r="F36" t="s">
        <v>143</v>
      </c>
      <c r="G36" s="130">
        <f>Inputs!B82/100</f>
        <v>0</v>
      </c>
    </row>
    <row r="37" spans="1:46">
      <c r="A37">
        <f>A36+1</f>
        <v>5</v>
      </c>
      <c r="B37" s="128" t="str">
        <f>IFERROR(IF(COUNT($A$33:A37)&lt;=$G$38,IF($G$37="Monthly",DATE(YEAR(B36),MONTH(B36)+1,MIN(DAY(B36),28)),B36+14),""),"")</f>
        <v/>
      </c>
      <c r="C37" s="27">
        <f>IF(B37&lt;&gt;"",IF(COUNT($A$33:A37)&lt;=$G$39,0,$G$41)+IF(COUNT($A$33:A37)&lt;=$G$40,0,$G$42),0)</f>
        <v>0</v>
      </c>
      <c r="D37" s="170" t="str">
        <f>IFERROR(DATE(YEAR(B37),MONTH(B37),1)," ")</f>
        <v> </v>
      </c>
      <c r="F37" t="s">
        <v>203</v>
      </c>
      <c r="G37" s="131" t="str">
        <f>IF(Inputs!B83="Months","Monthly",IF(Inputs!B83="Weeks",IF(Inputs!B84=1,"Weekly",IF(Inputs!B84=2,"Fortnightly",IF(Inputs!B84=4,"Four weeks","ERROR"))),""))</f>
        <v/>
      </c>
    </row>
    <row r="38" spans="1:46">
      <c r="A38">
        <f>A37+1</f>
        <v>6</v>
      </c>
      <c r="B38" s="128" t="str">
        <f>IFERROR(IF(COUNT($A$33:A38)&lt;=$G$38,IF($G$37="Monthly",DATE(YEAR(B37),MONTH(B37)+1,MIN(DAY(B37),28)),B37+14),""),"")</f>
        <v/>
      </c>
      <c r="C38" s="27">
        <f>IF(B38&lt;&gt;"",IF(COUNT($A$33:A38)&lt;=$G$39,0,$G$41)+IF(COUNT($A$33:A38)&lt;=$G$40,0,$G$42),0)</f>
        <v>0</v>
      </c>
      <c r="D38" s="170" t="str">
        <f>IFERROR(DATE(YEAR(B38),MONTH(B38),1)," ")</f>
        <v> </v>
      </c>
      <c r="F38" t="s">
        <v>204</v>
      </c>
      <c r="G38" s="27" t="str">
        <f>IFERROR(Inputs!B85/Inputs!B84,"")</f>
        <v/>
      </c>
    </row>
    <row r="39" spans="1:46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147</v>
      </c>
      <c r="G39" s="27">
        <f>IF(Inputs!B86="",0,Inputs!B86)</f>
        <v>0</v>
      </c>
    </row>
    <row r="40" spans="1:46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148</v>
      </c>
      <c r="G40" s="27">
        <f>IF(Inputs!B87="",0,Inputs!B87)</f>
        <v>0</v>
      </c>
    </row>
    <row r="41" spans="1:46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205</v>
      </c>
      <c r="G41" s="73" t="str">
        <f>IFERROR(G35/(G38-G39),"")</f>
        <v/>
      </c>
      <c r="H41" s="73"/>
    </row>
    <row r="42" spans="1:46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206</v>
      </c>
      <c r="G42" s="73" t="str">
        <f>IFERROR(G35*G36*IF(G37="Monthly",G38/12,IF(G37="Fortnightly",G38/(365/14),G38/(365/28)))/(G38-G40),"")</f>
        <v/>
      </c>
    </row>
    <row r="43" spans="1:46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46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207</v>
      </c>
      <c r="C3" s="10" t="s">
        <v>208</v>
      </c>
      <c r="D3" s="10" t="s">
        <v>209</v>
      </c>
      <c r="E3" s="10" t="s">
        <v>210</v>
      </c>
      <c r="F3" s="10" t="s">
        <v>211</v>
      </c>
      <c r="G3" s="10" t="s">
        <v>212</v>
      </c>
      <c r="H3" s="10" t="s">
        <v>213</v>
      </c>
      <c r="I3" s="10" t="s">
        <v>214</v>
      </c>
      <c r="J3" s="10" t="s">
        <v>215</v>
      </c>
      <c r="K3" s="10" t="s">
        <v>216</v>
      </c>
      <c r="L3" s="10" t="s">
        <v>217</v>
      </c>
      <c r="M3" s="10" t="s">
        <v>218</v>
      </c>
      <c r="N3" s="10" t="s">
        <v>219</v>
      </c>
      <c r="O3" s="10" t="s">
        <v>220</v>
      </c>
      <c r="P3" s="10" t="s">
        <v>221</v>
      </c>
      <c r="Q3" s="10" t="s">
        <v>222</v>
      </c>
      <c r="R3" s="10" t="s">
        <v>223</v>
      </c>
      <c r="S3" s="10" t="s">
        <v>224</v>
      </c>
      <c r="T3" s="10" t="s">
        <v>225</v>
      </c>
      <c r="U3" s="10" t="s">
        <v>165</v>
      </c>
      <c r="V3" s="10" t="s">
        <v>163</v>
      </c>
      <c r="W3" s="10" t="s">
        <v>226</v>
      </c>
      <c r="X3" s="10" t="s">
        <v>227</v>
      </c>
      <c r="Y3" s="10" t="s">
        <v>228</v>
      </c>
      <c r="Z3" s="10" t="s">
        <v>229</v>
      </c>
      <c r="AA3" s="10" t="s">
        <v>230</v>
      </c>
      <c r="AB3" s="10" t="s">
        <v>231</v>
      </c>
      <c r="AC3" s="10" t="s">
        <v>232</v>
      </c>
      <c r="AD3" s="10" t="s">
        <v>233</v>
      </c>
      <c r="AE3" s="10" t="s">
        <v>234</v>
      </c>
      <c r="AF3" s="10" t="s">
        <v>235</v>
      </c>
      <c r="AG3" s="10" t="s">
        <v>236</v>
      </c>
      <c r="AH3" s="10" t="s">
        <v>237</v>
      </c>
      <c r="AI3" s="10" t="s">
        <v>238</v>
      </c>
    </row>
    <row r="4" spans="1:36" s="93" customFormat="1">
      <c r="A4" s="93" t="s">
        <v>239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240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241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242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243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244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243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245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243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246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247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248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241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241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249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243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250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241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241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251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243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252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243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253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247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254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241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241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255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243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256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243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257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258</v>
      </c>
      <c r="C22" s="10" t="s">
        <v>259</v>
      </c>
      <c r="D22" s="10" t="s">
        <v>260</v>
      </c>
      <c r="E22" s="10" t="s">
        <v>261</v>
      </c>
      <c r="F22" s="10" t="s">
        <v>262</v>
      </c>
      <c r="G22" s="10" t="s">
        <v>263</v>
      </c>
      <c r="H22" s="10" t="s">
        <v>264</v>
      </c>
      <c r="I22" s="10" t="s">
        <v>179</v>
      </c>
      <c r="J22" s="10" t="s">
        <v>265</v>
      </c>
      <c r="K22" s="10" t="s">
        <v>266</v>
      </c>
      <c r="L22" s="10" t="s">
        <v>267</v>
      </c>
      <c r="M22" s="10" t="s">
        <v>268</v>
      </c>
      <c r="N22" s="10" t="s">
        <v>269</v>
      </c>
      <c r="O22" s="10" t="s">
        <v>270</v>
      </c>
      <c r="P22" s="10" t="s">
        <v>271</v>
      </c>
    </row>
    <row r="23" spans="1:36" s="21" customFormat="1">
      <c r="A23" s="21" t="s">
        <v>272</v>
      </c>
      <c r="B23" s="21" t="s">
        <v>273</v>
      </c>
      <c r="C23" s="72" t="s">
        <v>274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275</v>
      </c>
      <c r="B24" s="21" t="s">
        <v>276</v>
      </c>
      <c r="C24" s="116" t="s">
        <v>241</v>
      </c>
      <c r="D24" s="115" t="s">
        <v>241</v>
      </c>
      <c r="E24" s="106">
        <v>0.05</v>
      </c>
      <c r="F24" s="106">
        <v>0.1</v>
      </c>
      <c r="G24" s="106">
        <v>0.2</v>
      </c>
      <c r="H24" s="116" t="s">
        <v>241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277</v>
      </c>
      <c r="B25" s="16" t="s">
        <v>278</v>
      </c>
      <c r="C25" s="30" t="s">
        <v>279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241</v>
      </c>
      <c r="J25" s="72" t="s">
        <v>241</v>
      </c>
      <c r="K25" s="72" t="s">
        <v>241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280</v>
      </c>
      <c r="B26" s="16" t="s">
        <v>276</v>
      </c>
      <c r="C26" s="116" t="s">
        <v>241</v>
      </c>
      <c r="D26" s="115" t="s">
        <v>241</v>
      </c>
      <c r="E26" s="106">
        <v>0.2</v>
      </c>
      <c r="F26" s="106">
        <v>0.7</v>
      </c>
      <c r="G26" s="106">
        <v>2</v>
      </c>
      <c r="H26" s="116" t="s">
        <v>241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281</v>
      </c>
      <c r="B27" s="71" t="s">
        <v>276</v>
      </c>
      <c r="C27" s="116" t="s">
        <v>241</v>
      </c>
      <c r="D27" s="115" t="s">
        <v>241</v>
      </c>
      <c r="E27" s="106">
        <v>0.15</v>
      </c>
      <c r="F27" s="106">
        <v>0.25</v>
      </c>
      <c r="G27" s="106">
        <v>1</v>
      </c>
      <c r="H27" s="116" t="s">
        <v>241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282</v>
      </c>
      <c r="B28" s="71" t="s">
        <v>276</v>
      </c>
      <c r="C28" s="116" t="s">
        <v>241</v>
      </c>
      <c r="D28" s="115" t="s">
        <v>241</v>
      </c>
      <c r="E28" s="106">
        <v>0.15</v>
      </c>
      <c r="F28" s="106">
        <v>0.25</v>
      </c>
      <c r="G28" s="106">
        <v>1</v>
      </c>
      <c r="H28" s="116" t="s">
        <v>241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283</v>
      </c>
      <c r="B29" s="118" t="s">
        <v>276</v>
      </c>
      <c r="C29" s="31" t="s">
        <v>241</v>
      </c>
      <c r="D29" s="31" t="s">
        <v>241</v>
      </c>
      <c r="E29" s="24">
        <v>0.1</v>
      </c>
      <c r="F29" s="24">
        <v>0.2</v>
      </c>
      <c r="G29" s="24">
        <v>0</v>
      </c>
      <c r="H29" s="31" t="s">
        <v>241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284</v>
      </c>
      <c r="B30" s="70" t="s">
        <v>276</v>
      </c>
    </row>
    <row r="31" spans="1:36">
      <c r="H31" s="86"/>
      <c r="I31" s="86"/>
      <c r="AI31" s="12"/>
    </row>
    <row r="32" spans="1:36">
      <c r="A32" s="3" t="s">
        <v>285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286</v>
      </c>
      <c r="B34" s="11" t="s">
        <v>287</v>
      </c>
    </row>
    <row r="35" spans="1:36">
      <c r="A35" t="s">
        <v>288</v>
      </c>
      <c r="B35" s="72">
        <v>60</v>
      </c>
      <c r="C35" s="86"/>
    </row>
    <row r="36" spans="1:36">
      <c r="A36" t="s">
        <v>289</v>
      </c>
      <c r="B36" s="72">
        <v>2000</v>
      </c>
      <c r="C36" s="86"/>
    </row>
    <row r="37" spans="1:36">
      <c r="A37" t="s">
        <v>290</v>
      </c>
      <c r="B37" s="2">
        <v>0.4</v>
      </c>
    </row>
    <row r="39" spans="1:36">
      <c r="A39" s="3" t="s">
        <v>291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292</v>
      </c>
      <c r="C40" s="193"/>
    </row>
    <row r="41" spans="1:36">
      <c r="A41" s="5" t="s">
        <v>90</v>
      </c>
      <c r="B41" s="191" t="s">
        <v>293</v>
      </c>
      <c r="C41" s="191" t="s">
        <v>294</v>
      </c>
    </row>
    <row r="42" spans="1:36">
      <c r="A42" t="s">
        <v>272</v>
      </c>
      <c r="B42" s="72">
        <v>450</v>
      </c>
      <c r="C42" s="72">
        <v>450</v>
      </c>
    </row>
    <row r="43" spans="1:36">
      <c r="A43" t="s">
        <v>275</v>
      </c>
      <c r="B43" s="72">
        <v>450</v>
      </c>
      <c r="C43" s="72">
        <v>250</v>
      </c>
    </row>
    <row r="44" spans="1:36">
      <c r="A44" t="s">
        <v>277</v>
      </c>
      <c r="B44" s="72">
        <v>50000</v>
      </c>
      <c r="C44" s="72">
        <v>200000</v>
      </c>
    </row>
    <row r="45" spans="1:36">
      <c r="A45" t="s">
        <v>280</v>
      </c>
      <c r="B45" s="72">
        <v>25000</v>
      </c>
      <c r="C45" s="72">
        <v>50000</v>
      </c>
    </row>
    <row r="46" spans="1:36">
      <c r="A46" t="s">
        <v>281</v>
      </c>
      <c r="B46" s="72">
        <v>6000</v>
      </c>
      <c r="C46" s="72">
        <v>12000</v>
      </c>
    </row>
    <row r="47" spans="1:36">
      <c r="A47" t="s">
        <v>282</v>
      </c>
      <c r="B47" s="72">
        <v>4500</v>
      </c>
      <c r="C47" s="72">
        <v>12000</v>
      </c>
    </row>
    <row r="48" spans="1:36">
      <c r="A48" t="s">
        <v>283</v>
      </c>
      <c r="B48" s="72">
        <v>20000</v>
      </c>
      <c r="C48" s="72">
        <v>20000</v>
      </c>
      <c r="D48" s="72"/>
    </row>
    <row r="50" spans="1:36">
      <c r="A50" s="3" t="s">
        <v>295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249</v>
      </c>
      <c r="E52" s="12" t="s">
        <v>249</v>
      </c>
      <c r="F52" s="12" t="s">
        <v>249</v>
      </c>
      <c r="G52" s="12" t="s">
        <v>296</v>
      </c>
      <c r="H52" s="12" t="s">
        <v>297</v>
      </c>
      <c r="I52" s="12" t="s">
        <v>298</v>
      </c>
      <c r="AJ52" s="12"/>
    </row>
    <row r="53" spans="1:36" customHeight="1" ht="30">
      <c r="A53" s="11" t="s">
        <v>299</v>
      </c>
      <c r="B53" s="11" t="s">
        <v>300</v>
      </c>
      <c r="C53" s="11" t="s">
        <v>301</v>
      </c>
      <c r="D53" s="10" t="s">
        <v>207</v>
      </c>
      <c r="E53" s="10" t="s">
        <v>166</v>
      </c>
      <c r="F53" s="10" t="s">
        <v>226</v>
      </c>
      <c r="G53" s="10" t="s">
        <v>302</v>
      </c>
      <c r="H53" s="10" t="s">
        <v>303</v>
      </c>
      <c r="I53" s="10" t="s">
        <v>303</v>
      </c>
      <c r="AJ53" s="12"/>
    </row>
    <row r="54" spans="1:36">
      <c r="A54">
        <v>8</v>
      </c>
      <c r="B54" s="12" t="s">
        <v>304</v>
      </c>
      <c r="C54" s="12" t="s">
        <v>305</v>
      </c>
      <c r="D54" s="89">
        <v>465</v>
      </c>
      <c r="E54" s="89">
        <v>2</v>
      </c>
      <c r="F54" s="89">
        <v>4</v>
      </c>
      <c r="G54" s="7" t="s">
        <v>294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306</v>
      </c>
      <c r="C55" s="12" t="s">
        <v>305</v>
      </c>
      <c r="D55" s="89">
        <v>465</v>
      </c>
      <c r="E55" s="89">
        <v>2</v>
      </c>
      <c r="F55" s="89">
        <v>4</v>
      </c>
      <c r="G55" s="7" t="s">
        <v>294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307</v>
      </c>
      <c r="C56" s="116" t="s">
        <v>308</v>
      </c>
      <c r="D56" s="189">
        <v>930</v>
      </c>
      <c r="E56" s="189">
        <v>1</v>
      </c>
      <c r="F56" s="189">
        <v>6</v>
      </c>
      <c r="G56" s="72" t="s">
        <v>293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309</v>
      </c>
      <c r="C57" s="116" t="s">
        <v>305</v>
      </c>
      <c r="D57" s="189">
        <v>465</v>
      </c>
      <c r="E57" s="189">
        <v>2</v>
      </c>
      <c r="F57" s="189">
        <v>4</v>
      </c>
      <c r="G57" s="72" t="s">
        <v>294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310</v>
      </c>
      <c r="C58" s="116" t="s">
        <v>305</v>
      </c>
      <c r="D58" s="189">
        <v>465</v>
      </c>
      <c r="E58" s="189">
        <v>2</v>
      </c>
      <c r="F58" s="189">
        <v>4</v>
      </c>
      <c r="G58" s="72" t="s">
        <v>294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311</v>
      </c>
      <c r="C59" s="116" t="s">
        <v>308</v>
      </c>
      <c r="D59" s="189">
        <v>465</v>
      </c>
      <c r="E59" s="189">
        <v>2</v>
      </c>
      <c r="F59" s="189">
        <v>4</v>
      </c>
      <c r="G59" s="72" t="s">
        <v>293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312</v>
      </c>
      <c r="C60" s="116" t="s">
        <v>308</v>
      </c>
      <c r="D60" s="189">
        <v>465</v>
      </c>
      <c r="E60" s="189">
        <v>1</v>
      </c>
      <c r="F60" s="189">
        <v>5</v>
      </c>
      <c r="G60" s="72" t="s">
        <v>293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313</v>
      </c>
      <c r="C61" s="116" t="s">
        <v>308</v>
      </c>
      <c r="D61" s="189">
        <v>465</v>
      </c>
      <c r="E61" s="189">
        <v>2</v>
      </c>
      <c r="F61" s="189">
        <v>4</v>
      </c>
      <c r="G61" s="72" t="s">
        <v>294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314</v>
      </c>
      <c r="C62" s="116" t="s">
        <v>308</v>
      </c>
      <c r="D62" s="189">
        <v>465</v>
      </c>
      <c r="E62" s="189">
        <v>2</v>
      </c>
      <c r="F62" s="189">
        <v>4</v>
      </c>
      <c r="G62" s="72" t="s">
        <v>294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315</v>
      </c>
      <c r="C63" s="116" t="s">
        <v>308</v>
      </c>
      <c r="D63" s="189">
        <v>465</v>
      </c>
      <c r="E63" s="189">
        <v>2</v>
      </c>
      <c r="F63" s="189">
        <v>4</v>
      </c>
      <c r="G63" s="72" t="s">
        <v>294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316</v>
      </c>
      <c r="C64" s="116" t="s">
        <v>308</v>
      </c>
      <c r="D64" s="189">
        <v>930</v>
      </c>
      <c r="E64" s="189">
        <v>1</v>
      </c>
      <c r="F64" s="189">
        <v>6</v>
      </c>
      <c r="G64" s="72" t="s">
        <v>293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317</v>
      </c>
      <c r="C65" s="12" t="s">
        <v>308</v>
      </c>
      <c r="D65" s="89">
        <v>465</v>
      </c>
      <c r="E65" s="89">
        <v>2</v>
      </c>
      <c r="F65" s="89">
        <v>4</v>
      </c>
      <c r="G65" s="7" t="s">
        <v>293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318</v>
      </c>
      <c r="C66" s="12" t="s">
        <v>308</v>
      </c>
      <c r="D66" s="89">
        <v>465</v>
      </c>
      <c r="E66" s="89">
        <v>2</v>
      </c>
      <c r="F66" s="89">
        <v>4</v>
      </c>
      <c r="G66" s="7" t="s">
        <v>293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319</v>
      </c>
      <c r="C67" s="12" t="s">
        <v>308</v>
      </c>
      <c r="D67" s="89">
        <v>930</v>
      </c>
      <c r="E67" s="89">
        <v>1</v>
      </c>
      <c r="F67" s="89">
        <v>6</v>
      </c>
      <c r="G67" s="7" t="s">
        <v>293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320</v>
      </c>
      <c r="C68" s="12" t="s">
        <v>308</v>
      </c>
      <c r="D68" s="89">
        <v>930</v>
      </c>
      <c r="E68" s="89">
        <v>1</v>
      </c>
      <c r="F68" s="89">
        <v>6</v>
      </c>
      <c r="G68" s="7" t="s">
        <v>294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321</v>
      </c>
      <c r="C69" s="12" t="s">
        <v>308</v>
      </c>
      <c r="D69" s="89">
        <v>465</v>
      </c>
      <c r="E69" s="89">
        <v>2</v>
      </c>
      <c r="F69" s="89">
        <v>4</v>
      </c>
      <c r="G69" s="7" t="s">
        <v>294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322</v>
      </c>
      <c r="C70" s="12" t="s">
        <v>308</v>
      </c>
      <c r="D70" s="89">
        <v>465</v>
      </c>
      <c r="E70" s="89">
        <v>2</v>
      </c>
      <c r="F70" s="89">
        <v>4</v>
      </c>
      <c r="G70" s="7" t="s">
        <v>294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323</v>
      </c>
      <c r="C71" s="12" t="s">
        <v>305</v>
      </c>
      <c r="D71" s="89">
        <v>465</v>
      </c>
      <c r="E71" s="89">
        <v>2</v>
      </c>
      <c r="F71" s="89">
        <v>4</v>
      </c>
      <c r="G71" s="7" t="s">
        <v>294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324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325</v>
      </c>
      <c r="B76" s="11" t="s">
        <v>326</v>
      </c>
      <c r="C76" s="11" t="s">
        <v>327</v>
      </c>
      <c r="D76" s="11" t="s">
        <v>328</v>
      </c>
      <c r="E76" s="11" t="s">
        <v>80</v>
      </c>
      <c r="F76" s="11" t="s">
        <v>329</v>
      </c>
      <c r="G76" s="11" t="s">
        <v>330</v>
      </c>
      <c r="H76" s="11" t="s">
        <v>331</v>
      </c>
      <c r="I76" s="11" t="s">
        <v>203</v>
      </c>
      <c r="J76" s="11" t="s">
        <v>332</v>
      </c>
      <c r="K76" s="11" t="s">
        <v>156</v>
      </c>
      <c r="AJ76" s="12"/>
    </row>
    <row r="77" spans="1:36">
      <c r="A77" t="s">
        <v>294</v>
      </c>
      <c r="B77" s="176">
        <v>0</v>
      </c>
      <c r="C77" s="12" t="s">
        <v>333</v>
      </c>
      <c r="E77" s="12" t="s">
        <v>293</v>
      </c>
      <c r="F77" s="12" t="s">
        <v>293</v>
      </c>
      <c r="G77" s="12" t="s">
        <v>334</v>
      </c>
      <c r="H77" s="12" t="s">
        <v>297</v>
      </c>
      <c r="I77" s="12" t="s">
        <v>335</v>
      </c>
      <c r="J77" s="136" t="s">
        <v>336</v>
      </c>
      <c r="K77" s="12" t="s">
        <v>293</v>
      </c>
      <c r="AJ77" s="12"/>
    </row>
    <row r="78" spans="1:36">
      <c r="A78" t="s">
        <v>293</v>
      </c>
      <c r="B78" s="176">
        <v>5</v>
      </c>
      <c r="C78" s="134" t="s">
        <v>337</v>
      </c>
      <c r="D78" s="133"/>
      <c r="E78" s="12" t="s">
        <v>338</v>
      </c>
      <c r="F78" s="12" t="s">
        <v>339</v>
      </c>
      <c r="G78" s="12" t="s">
        <v>340</v>
      </c>
      <c r="H78" s="12" t="s">
        <v>298</v>
      </c>
      <c r="I78" s="12" t="s">
        <v>341</v>
      </c>
      <c r="J78" s="70" t="s">
        <v>342</v>
      </c>
      <c r="K78" s="12" t="s">
        <v>293</v>
      </c>
      <c r="AJ78" s="12"/>
    </row>
    <row r="79" spans="1:36">
      <c r="B79" s="176">
        <v>10</v>
      </c>
      <c r="C79" s="12" t="s">
        <v>343</v>
      </c>
      <c r="D79" s="12">
        <v>1</v>
      </c>
      <c r="E79" s="12" t="s">
        <v>344</v>
      </c>
      <c r="F79" s="12" t="s">
        <v>345</v>
      </c>
      <c r="G79" s="12" t="s">
        <v>346</v>
      </c>
      <c r="I79" s="12" t="s">
        <v>327</v>
      </c>
      <c r="J79" s="70" t="s">
        <v>347</v>
      </c>
      <c r="K79" s="12" t="s">
        <v>293</v>
      </c>
      <c r="AJ79" s="12"/>
    </row>
    <row r="80" spans="1:36">
      <c r="B80" s="176">
        <v>20</v>
      </c>
      <c r="C80" s="12" t="s">
        <v>348</v>
      </c>
      <c r="D80" s="12">
        <f>D79+1</f>
        <v>2</v>
      </c>
      <c r="E80" s="12" t="s">
        <v>349</v>
      </c>
      <c r="F80" s="12" t="s">
        <v>350</v>
      </c>
      <c r="J80" s="70" t="s">
        <v>351</v>
      </c>
      <c r="K80" s="12" t="s">
        <v>294</v>
      </c>
      <c r="AJ80" s="12"/>
    </row>
    <row r="81" spans="1:36">
      <c r="B81" s="176">
        <v>30</v>
      </c>
      <c r="C81" s="12" t="s">
        <v>352</v>
      </c>
      <c r="D81" s="12">
        <f>D80+1</f>
        <v>3</v>
      </c>
      <c r="J81" s="70" t="s">
        <v>353</v>
      </c>
      <c r="K81" s="12" t="s">
        <v>294</v>
      </c>
    </row>
    <row r="82" spans="1:36">
      <c r="B82" s="176">
        <v>40</v>
      </c>
      <c r="C82" s="12" t="s">
        <v>354</v>
      </c>
      <c r="D82" s="12">
        <f>D81+1</f>
        <v>4</v>
      </c>
      <c r="J82" s="70"/>
    </row>
    <row r="83" spans="1:36">
      <c r="B83" s="176">
        <v>50</v>
      </c>
      <c r="C83" s="12" t="s">
        <v>355</v>
      </c>
      <c r="D83" s="12">
        <f>D82+1</f>
        <v>5</v>
      </c>
    </row>
    <row r="84" spans="1:36">
      <c r="B84" s="176">
        <v>60</v>
      </c>
      <c r="C84" s="12" t="s">
        <v>356</v>
      </c>
      <c r="D84" s="12">
        <f>D83+1</f>
        <v>6</v>
      </c>
    </row>
    <row r="85" spans="1:36">
      <c r="B85" s="176">
        <v>70</v>
      </c>
      <c r="C85" s="12" t="s">
        <v>357</v>
      </c>
      <c r="D85" s="12">
        <f>D84+1</f>
        <v>7</v>
      </c>
    </row>
    <row r="86" spans="1:36">
      <c r="B86" s="176">
        <v>80</v>
      </c>
      <c r="C86" s="12" t="s">
        <v>358</v>
      </c>
      <c r="D86" s="12">
        <f>D85+1</f>
        <v>8</v>
      </c>
    </row>
    <row r="87" spans="1:36">
      <c r="B87" s="176">
        <v>89.99999999999999</v>
      </c>
      <c r="C87" s="12" t="s">
        <v>359</v>
      </c>
      <c r="D87" s="12">
        <f>D86+1</f>
        <v>9</v>
      </c>
    </row>
    <row r="88" spans="1:36">
      <c r="B88" s="176">
        <v>99.99999999999999</v>
      </c>
      <c r="C88" s="12" t="s">
        <v>360</v>
      </c>
      <c r="D88" s="12">
        <f>D87+1</f>
        <v>10</v>
      </c>
    </row>
    <row r="89" spans="1:36">
      <c r="C89" s="12" t="s">
        <v>361</v>
      </c>
      <c r="D89" s="12">
        <f>D88+1</f>
        <v>11</v>
      </c>
    </row>
    <row r="90" spans="1:36">
      <c r="C90" s="12" t="s">
        <v>362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