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<sst xmlns="http://schemas.openxmlformats.org/spreadsheetml/2006/main" uniqueCount="364">
  <si>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</si>
  <si>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</si>
  <si>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</si>
  <si>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</si>
  <si>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</si>
  <si>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</si>
  <si>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</si>
  <si>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</si>
  <si>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</si>
  <si>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</si>
  <si>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</si>
  <si>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</si>
  <si>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</si>
  <si>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</si>
  <si>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</si>
  <si>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</si>
  <si>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</si>
  <si>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</si>
  <si>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</si>
  <si>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</si>
  <si>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</si>
  <si>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</si>
  <si>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</si>
  <si>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</si>
  <si>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</si>
  <si>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</si>
  <si>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</si>
  <si>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</si>
  <si>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</si>
  <si>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</si>
  <si>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</si>
  <si>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</si>
  <si>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</si>
  <si>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</si>
  <si>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</si>
  <si>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</si>
  <si>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</si>
  <si>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</si>
  <si>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</si>
  <si>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</si>
  <si>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</si>
  <si>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</si>
  <si>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</si>
  <si>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</si>
  <si>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</si>
  <si>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</si>
  <si>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</si>
  <si>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</si>
  <si>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</si>
  <si>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</si>
  <si>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</si>
  <si>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</si>
  <si>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</si>
  <si>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</si>
  <si>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</si>
  <si>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</si>
  <si>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</si>
  <si>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</si>
  <si>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</si>
  <si>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</si>
  <si>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</si>
  <si>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</si>
  <si>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</si>
  <si>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</si>
  <si>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</si>
  <si>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</si>
  <si>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</si>
  <si>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</si>
  <si>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</si>
  <si>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</si>
  <si>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</si>
  <si>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</si>
  <si>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</si>
  <si>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</si>
  <si>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</si>
  <si>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</si>
  <si>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</si>
  <si>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</si>
  <si>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</si>
  <si>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</si>
  <si>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</si>
  <si>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</si>
  <si>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</si>
  <si>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</si>
  <si>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</si>
  <si>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</si>
  <si>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</si>
  <si>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</si>
  <si>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</si>
  <si>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</si>
  <si>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</si>
  <si>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</si>
  <si>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</si>
  <si>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</si>
  <si>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</si>
  <si>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</si>
  <si>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</si>
  <si>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</si>
  <si>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</si>
  <si>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</si>
  <si>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</si>
  <si>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</si>
  <si>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</si>
  <si>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</si>
  <si>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</si>
  <si>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</si>
  <si>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</si>
  <si>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</si>
  <si>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</si>
  <si>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</si>
  <si>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</si>
  <si>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</si>
  <si>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</si>
  <si>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</si>
  <si>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</si>
  <si>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</si>
  <si>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</si>
  <si>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</si>
  <si>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</si>
  <si>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</si>
  <si>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</si>
  <si>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</si>
  <si>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</si>
  <si>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</si>
  <si>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</si>
  <si>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</si>
  <si>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</si>
  <si>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</si>
  <si>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</si>
  <si>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</si>
  <si>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</si>
  <si>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</si>
  <si>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</si>
  <si>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</si>
  <si>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</si>
  <si>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</si>
  <si>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</si>
  <si>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</si>
  <si>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</si>
  <si>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</si>
  <si>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</si>
  <si>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</si>
  <si>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</si>
  <si>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</si>
  <si>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</si>
  <si>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</si>
  <si>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2017/3/10</t>
  </si>
  <si>
    <t>Loan terms</t>
  </si>
  <si>
    <t>Expected disbursement date</t>
  </si>
  <si>
    <t>Expected first repayment date</t>
  </si>
  <si>
    <t>2017/4/17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</si>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</sst>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0.5145631067961165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7410</v>
      </c>
      <c r="I7" s="80">
        <f>IF(ISERROR(VLOOKUP(MONTH(I5),Inputs!$D$66:$D$71,1,0)),"",INDEX(Inputs!$B$66:$B$71,MATCH(MONTH(Output!I5),Inputs!$D$66:$D$71,0))-INDEX(Inputs!$C$66:$C$71,MATCH(MONTH(Output!I5),Inputs!$D$66:$D$71,0)))</f>
        <v>8697</v>
      </c>
      <c r="J7" s="80">
        <f>IF(ISERROR(VLOOKUP(MONTH(J5),Inputs!$D$66:$D$71,1,0)),"",INDEX(Inputs!$B$66:$B$71,MATCH(MONTH(Output!J5),Inputs!$D$66:$D$71,0))-INDEX(Inputs!$C$66:$C$71,MATCH(MONTH(Output!J5),Inputs!$D$66:$D$71,0)))</f>
        <v>10073</v>
      </c>
      <c r="K7" s="80">
        <f>IF(ISERROR(VLOOKUP(MONTH(K5),Inputs!$D$66:$D$71,1,0)),"",INDEX(Inputs!$B$66:$B$71,MATCH(MONTH(Output!K5),Inputs!$D$66:$D$71,0))-INDEX(Inputs!$C$66:$C$71,MATCH(MONTH(Output!K5),Inputs!$D$66:$D$71,0)))</f>
        <v>2235</v>
      </c>
      <c r="L7" s="80">
        <f>IF(ISERROR(VLOOKUP(MONTH(L5),Inputs!$D$66:$D$71,1,0)),"",INDEX(Inputs!$B$66:$B$71,MATCH(MONTH(Output!L5),Inputs!$D$66:$D$71,0))-INDEX(Inputs!$C$66:$C$71,MATCH(MONTH(Output!L5),Inputs!$D$66:$D$71,0)))</f>
        <v>1253</v>
      </c>
      <c r="M7" s="80">
        <f>IF(ISERROR(VLOOKUP(MONTH(M5),Inputs!$D$66:$D$71,1,0)),"",INDEX(Inputs!$B$66:$B$71,MATCH(MONTH(Output!M5),Inputs!$D$66:$D$71,0))-INDEX(Inputs!$C$66:$C$71,MATCH(MONTH(Output!M5),Inputs!$D$66:$D$71,0)))</f>
        <v>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7410</v>
      </c>
      <c r="U7" s="80">
        <f>IF(ISERROR(VLOOKUP(MONTH(U5),Inputs!$D$66:$D$71,1,0)),"",INDEX(Inputs!$B$66:$B$71,MATCH(MONTH(Output!U5),Inputs!$D$66:$D$71,0))-INDEX(Inputs!$C$66:$C$71,MATCH(MONTH(Output!U5),Inputs!$D$66:$D$71,0)))</f>
        <v>8697</v>
      </c>
      <c r="V7" s="80">
        <f>IF(ISERROR(VLOOKUP(MONTH(V5),Inputs!$D$66:$D$71,1,0)),"",INDEX(Inputs!$B$66:$B$71,MATCH(MONTH(Output!V5),Inputs!$D$66:$D$71,0))-INDEX(Inputs!$C$66:$C$71,MATCH(MONTH(Output!V5),Inputs!$D$66:$D$71,0)))</f>
        <v>10073</v>
      </c>
      <c r="W7" s="80">
        <f>IF(ISERROR(VLOOKUP(MONTH(W5),Inputs!$D$66:$D$71,1,0)),"",INDEX(Inputs!$B$66:$B$71,MATCH(MONTH(Output!W5),Inputs!$D$66:$D$71,0))-INDEX(Inputs!$C$66:$C$71,MATCH(MONTH(Output!W5),Inputs!$D$66:$D$71,0)))</f>
        <v>2235</v>
      </c>
      <c r="X7" s="80">
        <f>IF(ISERROR(VLOOKUP(MONTH(X5),Inputs!$D$66:$D$71,1,0)),"",INDEX(Inputs!$B$66:$B$71,MATCH(MONTH(Output!X5),Inputs!$D$66:$D$71,0))-INDEX(Inputs!$C$66:$C$71,MATCH(MONTH(Output!X5),Inputs!$D$66:$D$71,0)))</f>
        <v>1253</v>
      </c>
      <c r="Y7" s="80">
        <f>IF(ISERROR(VLOOKUP(MONTH(Y5),Inputs!$D$66:$D$71,1,0)),"",INDEX(Inputs!$B$66:$B$71,MATCH(MONTH(Output!Y5),Inputs!$D$66:$D$71,0))-INDEX(Inputs!$C$66:$C$71,MATCH(MONTH(Output!Y5),Inputs!$D$66:$D$71,0)))</f>
        <v>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-1500</v>
      </c>
      <c r="D11" s="80">
        <f>D6+D9-D10</f>
        <v>-1500</v>
      </c>
      <c r="E11" s="80">
        <f>E6+E9-E10</f>
        <v>-1500</v>
      </c>
      <c r="F11" s="80">
        <f>F6+F9-F10</f>
        <v>-1500</v>
      </c>
      <c r="G11" s="80">
        <f>G6+G9-G10</f>
        <v>-1500</v>
      </c>
      <c r="H11" s="80">
        <f>H6+H9-H10</f>
        <v>-15785.71428571429</v>
      </c>
      <c r="I11" s="80">
        <f>I6+I9-I10</f>
        <v>-15785.71428571429</v>
      </c>
      <c r="J11" s="80">
        <f>J6+J9-J10</f>
        <v>-15785.71428571429</v>
      </c>
      <c r="K11" s="80">
        <f>K6+K9-K10</f>
        <v>-15785.71428571429</v>
      </c>
      <c r="L11" s="80">
        <f>L6+L9-L10</f>
        <v>-15785.71428571429</v>
      </c>
      <c r="M11" s="80">
        <f>M6+M9-M10</f>
        <v>-15785.71428571429</v>
      </c>
      <c r="N11" s="80">
        <f>N6+N9-N10</f>
        <v>-15785.71428571429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-18000.00000000001</v>
      </c>
      <c r="AA11" s="80">
        <f>SUM(B11:M11)</f>
        <v>-2214.285714285728</v>
      </c>
      <c r="AB11" s="46">
        <f>SUM(B11:Y11)</f>
        <v>-18000.00000000001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0.2328571428571429</v>
      </c>
      <c r="I12" s="82">
        <f>IF(I13="Yes",IF(SUM($B$10:I10)/(SUM($B$6:I6)+SUM($B$9:I9))&lt;0,999.99,SUM($B$10:I10)/(SUM($B$6:I6)+SUM($B$9:I9))),"")</f>
        <v>0.3907142857142857</v>
      </c>
      <c r="J12" s="82">
        <f>IF(J13="Yes",IF(SUM($B$10:J10)/(SUM($B$6:J6)+SUM($B$9:J9))&lt;0,999.99,SUM($B$10:J10)/(SUM($B$6:J6)+SUM($B$9:J9))),"")</f>
        <v>0.5485714285714286</v>
      </c>
      <c r="K12" s="82">
        <f>IF(K13="Yes",IF(SUM($B$10:K10)/(SUM($B$6:K6)+SUM($B$9:K9))&lt;0,999.99,SUM($B$10:K10)/(SUM($B$6:K6)+SUM($B$9:K9))),"")</f>
        <v>0.7064285714285714</v>
      </c>
      <c r="L12" s="82">
        <f>IF(L13="Yes",IF(SUM($B$10:L10)/(SUM($B$6:L6)+SUM($B$9:L9))&lt;0,999.99,SUM($B$10:L10)/(SUM($B$6:L6)+SUM($B$9:L9))),"")</f>
        <v>0.8642857142857143</v>
      </c>
      <c r="M12" s="82">
        <f>IF(M13="Yes",IF(SUM($B$10:M10)/(SUM($B$6:M6)+SUM($B$9:M9))&lt;0,999.99,SUM($B$10:M10)/(SUM($B$6:M6)+SUM($B$9:M9))),"")</f>
        <v>1.022142857142857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36000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206000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20000</v>
      </c>
    </row>
    <row r="47" spans="1:48" customHeight="1" ht="30">
      <c r="A47" s="57" t="s">
        <v>124</v>
      </c>
      <c r="B47" s="161">
        <v>150000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36000</v>
      </c>
    </row>
    <row r="50" spans="1:48">
      <c r="A50" s="43"/>
      <c r="B50" s="36"/>
    </row>
    <row r="51" spans="1:48">
      <c r="A51" s="58" t="s">
        <v>127</v>
      </c>
      <c r="B51" s="161">
        <v>6000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138</v>
      </c>
      <c r="B66" s="159">
        <v>280403</v>
      </c>
      <c r="C66" s="163">
        <v>272993</v>
      </c>
      <c r="D66" s="49">
        <f>INDEX(Parameters!$D$79:$D$90,MATCH(Inputs!A66,Parameters!$C$79:$C$90,0))</f>
        <v>9</v>
      </c>
    </row>
    <row r="67" spans="1:48">
      <c r="A67" s="143" t="s">
        <v>139</v>
      </c>
      <c r="B67" s="157">
        <v>245153</v>
      </c>
      <c r="C67" s="165">
        <v>236456</v>
      </c>
      <c r="D67" s="49">
        <f>INDEX(Parameters!$D$79:$D$90,MATCH(Inputs!A67,Parameters!$C$79:$C$90,0))</f>
        <v>10</v>
      </c>
    </row>
    <row r="68" spans="1:48">
      <c r="A68" s="143" t="s">
        <v>140</v>
      </c>
      <c r="B68" s="157">
        <v>286227</v>
      </c>
      <c r="C68" s="165">
        <v>276154</v>
      </c>
      <c r="D68" s="49">
        <f>INDEX(Parameters!$D$79:$D$90,MATCH(Inputs!A68,Parameters!$C$79:$C$90,0))</f>
        <v>11</v>
      </c>
    </row>
    <row r="69" spans="1:48">
      <c r="A69" s="143" t="s">
        <v>141</v>
      </c>
      <c r="B69" s="157">
        <v>281315</v>
      </c>
      <c r="C69" s="165">
        <v>279080</v>
      </c>
      <c r="D69" s="49">
        <f>INDEX(Parameters!$D$79:$D$90,MATCH(Inputs!A69,Parameters!$C$79:$C$90,0))</f>
        <v>12</v>
      </c>
    </row>
    <row r="70" spans="1:48">
      <c r="A70" s="143" t="s">
        <v>118</v>
      </c>
      <c r="B70" s="157">
        <v>226524</v>
      </c>
      <c r="C70" s="165">
        <v>225271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251438</v>
      </c>
      <c r="C71" s="167">
        <v>250888</v>
      </c>
      <c r="D71" s="49">
        <f>INDEX(Parameters!$D$79:$D$90,MATCH(Inputs!A71,Parameters!$C$79:$C$90,0))</f>
        <v>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18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100000</v>
      </c>
    </row>
    <row r="82" spans="1:48">
      <c r="A82" t="s">
        <v>152</v>
      </c>
      <c r="B82" s="161">
        <v>18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>
        <v>5</v>
      </c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42842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42826</v>
      </c>
      <c r="F33" t="s">
        <v>148</v>
      </c>
      <c r="G33" s="128">
        <f>IF(Inputs!B79="","",DATE(YEAR(Inputs!B79),MONTH(Inputs!B79),DAY(Inputs!B79)))</f>
        <v>42804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42856</v>
      </c>
      <c r="F34" t="s">
        <v>149</v>
      </c>
      <c r="G34" s="128">
        <f>IF(Inputs!B80="","",DATE(YEAR(Inputs!B80),MONTH(Inputs!B80),DAY(Inputs!B80)))</f>
        <v>42842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42887</v>
      </c>
      <c r="F35" t="s">
        <v>151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42933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42917</v>
      </c>
      <c r="F36" t="s">
        <v>152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42948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42979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43009</v>
      </c>
      <c r="F39" t="s">
        <v>157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43040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43086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43070</v>
      </c>
      <c r="F41" t="s">
        <v>215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43101</v>
      </c>
      <c r="F42" t="s">
        <v>216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43176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115</v>
      </c>
      <c r="C41" s="191" t="s">
        <v>303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120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303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303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303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303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303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303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303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303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303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303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303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303</v>
      </c>
      <c r="B77" s="176">
        <v>0</v>
      </c>
      <c r="C77" s="12" t="s">
        <v>340</v>
      </c>
      <c r="E77" s="12" t="s">
        <v>115</v>
      </c>
      <c r="F77" s="12" t="s">
        <v>115</v>
      </c>
      <c r="G77" s="12" t="s">
        <v>341</v>
      </c>
      <c r="H77" s="12" t="s">
        <v>120</v>
      </c>
      <c r="I77" s="12" t="s">
        <v>342</v>
      </c>
      <c r="J77" s="136" t="s">
        <v>343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115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303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303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138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