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<sst xmlns="http://schemas.openxmlformats.org/spreadsheetml/2006/main" uniqueCount="366">
  <si>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</si>
  <si>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</si>
  <si>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</si>
  <si>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</si>
  <si>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</si>
  <si>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</si>
  <si>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</si>
  <si>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</si>
  <si>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</si>
  <si>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</si>
  <si>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</si>
  <si>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</si>
  <si>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</si>
  <si>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</si>
  <si>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</si>
  <si>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</si>
  <si>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</si>
  <si>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</si>
  <si>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</si>
  <si>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</si>
  <si>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</si>
  <si>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</si>
  <si>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</si>
  <si>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</si>
  <si>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</si>
  <si>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</si>
  <si>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</si>
  <si>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</si>
  <si>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</si>
  <si>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</si>
  <si>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</si>
  <si>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</si>
  <si>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</si>
  <si>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</si>
  <si>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</si>
  <si>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</si>
  <si>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</si>
  <si>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</si>
  <si>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</si>
  <si>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</si>
  <si>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</si>
  <si>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</si>
  <si>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</si>
  <si>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</si>
  <si>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</si>
  <si>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</si>
  <si>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</si>
  <si>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</si>
  <si>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</si>
  <si>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</si>
  <si>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</si>
  <si>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</si>
  <si>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</si>
  <si>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</si>
  <si>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</si>
  <si>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</si>
  <si>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</si>
  <si>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</si>
  <si>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</si>
  <si>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</si>
  <si>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</si>
  <si>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</si>
  <si>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</si>
  <si>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</si>
  <si>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</si>
  <si>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</si>
  <si>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</si>
  <si>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</si>
  <si>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</si>
  <si>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</si>
  <si>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</si>
  <si>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</si>
  <si>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</si>
  <si>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</si>
  <si>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</si>
  <si>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</si>
  <si>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</si>
  <si>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</si>
  <si>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</si>
  <si>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</si>
  <si>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</si>
  <si>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</si>
  <si>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</si>
  <si>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</si>
  <si>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</si>
  <si>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</si>
  <si>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</si>
  <si>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</si>
  <si>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</si>
  <si>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</si>
  <si>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</si>
  <si>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</si>
  <si>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</si>
  <si>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</si>
  <si>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</si>
  <si>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</si>
  <si>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</si>
  <si>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</si>
  <si>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</si>
  <si>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</si>
  <si>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</si>
  <si>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</si>
  <si>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</si>
  <si>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</si>
  <si>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</si>
  <si>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</si>
  <si>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</si>
  <si>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</si>
  <si>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</si>
  <si>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</si>
  <si>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</si>
  <si>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</si>
  <si>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</si>
  <si>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</si>
  <si>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</si>
  <si>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livestock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</si>
  <si>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</si>
  <si>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</si>
  <si>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</si>
  <si>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</si>
  <si>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</si>
  <si>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</si>
  <si>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</si>
  <si>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</si>
  <si>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</si>
  <si>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</si>
  <si>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</si>
  <si>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</si>
  <si>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</si>
  <si>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</si>
  <si>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</si>
  <si>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</si>
  <si>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</si>
  <si>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</si>
  <si>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</si>
  <si>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</si>
  <si>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</si>
  <si>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</si>
  <si>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</si>
  <si>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</si>
  <si>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</si>
  <si>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</si>
  <si>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</si>
  <si>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</si>
  <si>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</si>
  <si>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</si>
  <si>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</si>
  <si>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</si>
  <si>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</si>
  <si>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</si>
  <si>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2017/4/6</t>
  </si>
  <si>
    <t>Loan terms</t>
  </si>
  <si>
    <t>Expected disbursement date</t>
  </si>
  <si>
    <t>Expected first repayment date</t>
  </si>
  <si>
    <t>2017/5/6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</si>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</sst>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September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livestock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0.1175213271414594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0.01037783375314861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1000430.311813737</v>
      </c>
    </row>
    <row r="18" spans="1:7">
      <c r="B18" s="1" t="s">
        <v>12</v>
      </c>
      <c r="C18" s="36">
        <f>MIN(Output!B6:M6)</f>
        <v>-199357.2395452076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854001.3536329062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-96357.23954520759</v>
      </c>
      <c r="C6" s="51">
        <f>C30-C88</f>
        <v>-19357.23954520759</v>
      </c>
      <c r="D6" s="51">
        <f>D30-D88</f>
        <v>-19357.23954520759</v>
      </c>
      <c r="E6" s="51">
        <f>E30-E88</f>
        <v>-199357.2395452076</v>
      </c>
      <c r="F6" s="51">
        <f>F30-F88</f>
        <v>-19357.23954520759</v>
      </c>
      <c r="G6" s="51">
        <f>G30-G88</f>
        <v>854001.3536329062</v>
      </c>
      <c r="H6" s="51">
        <f>H30-H88</f>
        <v>-96357.23954520759</v>
      </c>
      <c r="I6" s="51">
        <f>I30-I88</f>
        <v>-19357.23954520759</v>
      </c>
      <c r="J6" s="51">
        <f>J30-J88</f>
        <v>-19357.23954520759</v>
      </c>
      <c r="K6" s="51">
        <f>K30-K88</f>
        <v>-199357.2395452076</v>
      </c>
      <c r="L6" s="51">
        <f>L30-L88</f>
        <v>-19357.23954520759</v>
      </c>
      <c r="M6" s="51">
        <f>M30-M88</f>
        <v>854001.3536329062</v>
      </c>
      <c r="N6" s="51">
        <f>N30-N88</f>
        <v>-96357.23954520759</v>
      </c>
      <c r="O6" s="51">
        <f>O30-O88</f>
        <v>-19357.23954520759</v>
      </c>
      <c r="P6" s="51">
        <f>P30-P88</f>
        <v>-19357.23954520759</v>
      </c>
      <c r="Q6" s="51">
        <f>Q30-Q88</f>
        <v>-199357.2395452076</v>
      </c>
      <c r="R6" s="51">
        <f>R30-R88</f>
        <v>-19357.23954520759</v>
      </c>
      <c r="S6" s="51">
        <f>S30-S88</f>
        <v>854001.3536329062</v>
      </c>
      <c r="T6" s="51">
        <f>T30-T88</f>
        <v>-96357.23954520759</v>
      </c>
      <c r="U6" s="51">
        <f>U30-U88</f>
        <v>-19357.23954520759</v>
      </c>
      <c r="V6" s="51">
        <f>V30-V88</f>
        <v>-19357.23954520759</v>
      </c>
      <c r="W6" s="51">
        <f>W30-W88</f>
        <v>-199357.2395452076</v>
      </c>
      <c r="X6" s="51">
        <f>X30-X88</f>
        <v>-19357.23954520759</v>
      </c>
      <c r="Y6" s="51">
        <f>Y30-Y88</f>
        <v>854001.3536329062</v>
      </c>
      <c r="Z6" s="51">
        <f>SUMIF($B$13:$Y$13,"Yes",B6:Y6)</f>
        <v>904073.072268529</v>
      </c>
      <c r="AA6" s="51">
        <f>AA30-AA88</f>
        <v>1000430.311813736</v>
      </c>
      <c r="AB6" s="51">
        <f>AB30-AB88</f>
        <v>2000860.623627473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3642.760454792413</v>
      </c>
      <c r="C11" s="80">
        <f>C6+C9-C10</f>
        <v>-29190.57287854092</v>
      </c>
      <c r="D11" s="80">
        <f>D6+D9-D10</f>
        <v>-29190.57287854092</v>
      </c>
      <c r="E11" s="80">
        <f>E6+E9-E10</f>
        <v>-209190.5728785409</v>
      </c>
      <c r="F11" s="80">
        <f>F6+F9-F10</f>
        <v>-29190.57287854092</v>
      </c>
      <c r="G11" s="80">
        <f>G6+G9-G10</f>
        <v>844168.0202995728</v>
      </c>
      <c r="H11" s="80">
        <f>H6+H9-H10</f>
        <v>-106190.5728785409</v>
      </c>
      <c r="I11" s="80">
        <f>I6+I9-I10</f>
        <v>-29190.57287854092</v>
      </c>
      <c r="J11" s="80">
        <f>J6+J9-J10</f>
        <v>-29190.57287854092</v>
      </c>
      <c r="K11" s="80">
        <f>K6+K9-K10</f>
        <v>-209190.5728785409</v>
      </c>
      <c r="L11" s="80">
        <f>L6+L9-L10</f>
        <v>-29190.57287854092</v>
      </c>
      <c r="M11" s="80">
        <f>M6+M9-M10</f>
        <v>844168.0202995728</v>
      </c>
      <c r="N11" s="80">
        <f>N6+N9-N10</f>
        <v>-106190.5728785409</v>
      </c>
      <c r="O11" s="80">
        <f>O6+O9-O10</f>
        <v>-19357.23954520759</v>
      </c>
      <c r="P11" s="80">
        <f>P6+P9-P10</f>
        <v>-19357.23954520759</v>
      </c>
      <c r="Q11" s="80">
        <f>Q6+Q9-Q10</f>
        <v>-199357.2395452076</v>
      </c>
      <c r="R11" s="80">
        <f>R6+R9-R10</f>
        <v>-19357.23954520759</v>
      </c>
      <c r="S11" s="80">
        <f>S6+S9-S10</f>
        <v>854001.3536329062</v>
      </c>
      <c r="T11" s="80">
        <f>T6+T9-T10</f>
        <v>-96357.23954520759</v>
      </c>
      <c r="U11" s="80">
        <f>U6+U9-U10</f>
        <v>-19357.23954520759</v>
      </c>
      <c r="V11" s="80">
        <f>V6+V9-V10</f>
        <v>-19357.23954520759</v>
      </c>
      <c r="W11" s="80">
        <f>W6+W9-W10</f>
        <v>-199357.2395452076</v>
      </c>
      <c r="X11" s="80">
        <f>X6+X9-X10</f>
        <v>-19357.23954520759</v>
      </c>
      <c r="Y11" s="80">
        <f>Y6+Y9-Y10</f>
        <v>854001.3536329062</v>
      </c>
      <c r="Z11" s="85">
        <f>SUMIF($B$13:$Y$13,"Yes",B11:Y11)</f>
        <v>886073.072268529</v>
      </c>
      <c r="AA11" s="80">
        <f>SUM(B11:M11)</f>
        <v>992263.6451470699</v>
      </c>
      <c r="AB11" s="46">
        <f>SUM(B11:Y11)</f>
        <v>1982860.623627474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0.08191507025906485</v>
      </c>
      <c r="H12" s="82">
        <f>IF(H13="Yes",IF(SUM($B$10:H10)/(SUM($B$6:H6)+SUM($B$9:H9))&lt;0,999.99,SUM($B$10:H10)/(SUM($B$6:H6)+SUM($B$9:H9))),"")</f>
        <v>0.117096502970593</v>
      </c>
      <c r="I12" s="82">
        <f>IF(I13="Yes",IF(SUM($B$10:I10)/(SUM($B$6:I6)+SUM($B$9:I9))&lt;0,999.99,SUM($B$10:I10)/(SUM($B$6:I6)+SUM($B$9:I9))),"")</f>
        <v>0.1420706649691843</v>
      </c>
      <c r="J12" s="82">
        <f>IF(J13="Yes",IF(SUM($B$10:J10)/(SUM($B$6:J6)+SUM($B$9:J9))&lt;0,999.99,SUM($B$10:J10)/(SUM($B$6:J6)+SUM($B$9:J9))),"")</f>
        <v>0.169123458192086</v>
      </c>
      <c r="K12" s="82">
        <f>IF(K13="Yes",IF(SUM($B$10:K10)/(SUM($B$6:K6)+SUM($B$9:K9))&lt;0,999.99,SUM($B$10:K10)/(SUM($B$6:K6)+SUM($B$9:K9))),"")</f>
        <v>0.3329744010681185</v>
      </c>
      <c r="L12" s="82">
        <f>IF(L13="Yes",IF(SUM($B$10:L10)/(SUM($B$6:L6)+SUM($B$9:L9))&lt;0,999.99,SUM($B$10:L10)/(SUM($B$6:L6)+SUM($B$9:L9))),"")</f>
        <v>0.399033190170678</v>
      </c>
      <c r="M12" s="82">
        <f>IF(M13="Yes",IF(SUM($B$10:M10)/(SUM($B$6:M6)+SUM($B$9:M9))&lt;0,999.99,SUM($B$10:M10)/(SUM($B$6:M6)+SUM($B$9:M9))),"")</f>
        <v>0.0982948811073603</v>
      </c>
      <c r="N12" s="82">
        <f>IF(N13="Yes",IF(SUM($B$10:N10)/(SUM($B$6:N6)+SUM($B$9:N9))&lt;0,999.99,SUM($B$10:N10)/(SUM($B$6:N6)+SUM($B$9:N9))),"")</f>
        <v>0.1175213271414594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873358.5931781138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873358.5931781138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873358.5931781138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873358.5931781138</v>
      </c>
      <c r="Z18" s="36">
        <f>SUMIF($B$13:$Y$13,"Yes",B18:Y18)</f>
        <v>1746717.186356228</v>
      </c>
      <c r="AA18" s="36">
        <f>SUM(B18:M18)</f>
        <v>1746717.186356228</v>
      </c>
      <c r="AB18" s="36">
        <f>SUM(B18:Y18)</f>
        <v>3493434.372712455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91999.99999999999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5000</v>
      </c>
      <c r="C25" s="36">
        <f>IFERROR(Calculations!$P15/12,"")</f>
        <v>5000</v>
      </c>
      <c r="D25" s="36">
        <f>IFERROR(Calculations!$P15/12,"")</f>
        <v>5000</v>
      </c>
      <c r="E25" s="36">
        <f>IFERROR(Calculations!$P15/12,"")</f>
        <v>5000</v>
      </c>
      <c r="F25" s="36">
        <f>IFERROR(Calculations!$P15/12,"")</f>
        <v>5000</v>
      </c>
      <c r="G25" s="36">
        <f>IFERROR(Calculations!$P15/12,"")</f>
        <v>5000</v>
      </c>
      <c r="H25" s="36">
        <f>IFERROR(Calculations!$P15/12,"")</f>
        <v>5000</v>
      </c>
      <c r="I25" s="36">
        <f>IFERROR(Calculations!$P15/12,"")</f>
        <v>5000</v>
      </c>
      <c r="J25" s="36">
        <f>IFERROR(Calculations!$P15/12,"")</f>
        <v>5000</v>
      </c>
      <c r="K25" s="36">
        <f>IFERROR(Calculations!$P15/12,"")</f>
        <v>5000</v>
      </c>
      <c r="L25" s="36">
        <f>IFERROR(Calculations!$P15/12,"")</f>
        <v>5000</v>
      </c>
      <c r="M25" s="36">
        <f>IFERROR(Calculations!$P15/12,"")</f>
        <v>5000</v>
      </c>
      <c r="N25" s="36">
        <f>IFERROR(Calculations!$P15/12,"")</f>
        <v>5000</v>
      </c>
      <c r="O25" s="36">
        <f>IFERROR(Calculations!$P15/12,"")</f>
        <v>5000</v>
      </c>
      <c r="P25" s="36">
        <f>IFERROR(Calculations!$P15/12,"")</f>
        <v>5000</v>
      </c>
      <c r="Q25" s="36">
        <f>IFERROR(Calculations!$P15/12,"")</f>
        <v>5000</v>
      </c>
      <c r="R25" s="36">
        <f>IFERROR(Calculations!$P15/12,"")</f>
        <v>5000</v>
      </c>
      <c r="S25" s="36">
        <f>IFERROR(Calculations!$P15/12,"")</f>
        <v>5000</v>
      </c>
      <c r="T25" s="36">
        <f>IFERROR(Calculations!$P15/12,"")</f>
        <v>5000</v>
      </c>
      <c r="U25" s="36">
        <f>IFERROR(Calculations!$P15/12,"")</f>
        <v>5000</v>
      </c>
      <c r="V25" s="36">
        <f>IFERROR(Calculations!$P15/12,"")</f>
        <v>5000</v>
      </c>
      <c r="W25" s="36">
        <f>IFERROR(Calculations!$P15/12,"")</f>
        <v>5000</v>
      </c>
      <c r="X25" s="36">
        <f>IFERROR(Calculations!$P15/12,"")</f>
        <v>5000</v>
      </c>
      <c r="Y25" s="36">
        <f>IFERROR(Calculations!$P15/12,"")</f>
        <v>5000</v>
      </c>
      <c r="Z25" s="36">
        <f>SUMIF($B$13:$Y$13,"Yes",B25:Y25)</f>
        <v>65000</v>
      </c>
      <c r="AA25" s="36">
        <f>SUM(B25:M25)</f>
        <v>60000</v>
      </c>
      <c r="AB25" s="46">
        <f>SUM(B25:Y25)</f>
        <v>120000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65555.55555555556</v>
      </c>
      <c r="C30" s="19">
        <f>SUM(C18:C29)</f>
        <v>65555.55555555556</v>
      </c>
      <c r="D30" s="19">
        <f>SUM(D18:D29)</f>
        <v>65555.55555555556</v>
      </c>
      <c r="E30" s="19">
        <f>SUM(E18:E29)</f>
        <v>65555.55555555556</v>
      </c>
      <c r="F30" s="19">
        <f>SUM(F18:F29)</f>
        <v>65555.55555555556</v>
      </c>
      <c r="G30" s="19">
        <f>SUM(G18:G29)</f>
        <v>938914.1487336693</v>
      </c>
      <c r="H30" s="19">
        <f>SUM(H18:H29)</f>
        <v>65555.55555555556</v>
      </c>
      <c r="I30" s="19">
        <f>SUM(I18:I29)</f>
        <v>65555.55555555556</v>
      </c>
      <c r="J30" s="19">
        <f>SUM(J18:J29)</f>
        <v>65555.55555555556</v>
      </c>
      <c r="K30" s="19">
        <f>SUM(K18:K29)</f>
        <v>65555.55555555556</v>
      </c>
      <c r="L30" s="19">
        <f>SUM(L18:L29)</f>
        <v>65555.55555555556</v>
      </c>
      <c r="M30" s="19">
        <f>SUM(M18:M29)</f>
        <v>938914.1487336693</v>
      </c>
      <c r="N30" s="19">
        <f>SUM(N18:N29)</f>
        <v>65555.55555555556</v>
      </c>
      <c r="O30" s="19">
        <f>SUM(O18:O29)</f>
        <v>65555.55555555556</v>
      </c>
      <c r="P30" s="19">
        <f>SUM(P18:P29)</f>
        <v>65555.55555555556</v>
      </c>
      <c r="Q30" s="19">
        <f>SUM(Q18:Q29)</f>
        <v>65555.55555555556</v>
      </c>
      <c r="R30" s="19">
        <f>SUM(R18:R29)</f>
        <v>65555.55555555556</v>
      </c>
      <c r="S30" s="19">
        <f>SUM(S18:S29)</f>
        <v>938914.1487336693</v>
      </c>
      <c r="T30" s="19">
        <f>SUM(T18:T29)</f>
        <v>65555.55555555556</v>
      </c>
      <c r="U30" s="19">
        <f>SUM(U18:U29)</f>
        <v>65555.55555555556</v>
      </c>
      <c r="V30" s="19">
        <f>SUM(V18:V29)</f>
        <v>65555.55555555556</v>
      </c>
      <c r="W30" s="19">
        <f>SUM(W18:W29)</f>
        <v>65555.55555555556</v>
      </c>
      <c r="X30" s="19">
        <f>SUM(X18:X29)</f>
        <v>65555.55555555556</v>
      </c>
      <c r="Y30" s="19">
        <f>SUM(Y18:Y29)</f>
        <v>938914.1487336693</v>
      </c>
      <c r="Z30" s="19">
        <f>SUMIF($B$13:$Y$13,"Yes",B30:Y30)</f>
        <v>2598939.408578449</v>
      </c>
      <c r="AA30" s="19">
        <f>SUM(B30:M30)</f>
        <v>2533383.853022894</v>
      </c>
      <c r="AB30" s="19">
        <f>SUM(B30:Y30)</f>
        <v>5066767.706045788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77000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77000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77000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77000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231000</v>
      </c>
      <c r="AA42" s="36">
        <f>SUM(B42:M42)</f>
        <v>154000</v>
      </c>
      <c r="AB42" s="36">
        <f>SUM(B42:Y42)</f>
        <v>308000</v>
      </c>
    </row>
    <row r="43" spans="1:30" hidden="true" outlineLevel="1">
      <c r="A43" s="181" t="str">
        <f>Calculations!$A$4</f>
        <v>Wheat</v>
      </c>
      <c r="B43" s="36">
        <f>N43</f>
        <v>77000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77000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77000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77000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231000</v>
      </c>
      <c r="AA43" s="36">
        <f>SUM(B43:M43)</f>
        <v>154000</v>
      </c>
      <c r="AB43" s="36">
        <f>SUM(B43:Y43)</f>
        <v>308000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180000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180000</v>
      </c>
      <c r="X48" s="46">
        <f>SUM(X49:X53)</f>
        <v>0</v>
      </c>
      <c r="Y48" s="46">
        <f>SUM(Y49:Y53)</f>
        <v>0</v>
      </c>
      <c r="Z48" s="46">
        <f>SUMIF($B$13:$Y$13,"Yes",B48:Y48)</f>
        <v>360000</v>
      </c>
      <c r="AA48" s="46">
        <f>SUM(B48:M48)</f>
        <v>360000</v>
      </c>
      <c r="AB48" s="46">
        <f>SUM(B48:Y48)</f>
        <v>720000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180000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180000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180000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180000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360000</v>
      </c>
      <c r="AA49" s="46">
        <f>SUM(B49:M49)</f>
        <v>360000</v>
      </c>
      <c r="AB49" s="46">
        <f>SUM(B49:Y49)</f>
        <v>720000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12500</v>
      </c>
      <c r="C66" s="36">
        <f>O66</f>
        <v>12500</v>
      </c>
      <c r="D66" s="36">
        <f>P66</f>
        <v>12500</v>
      </c>
      <c r="E66" s="36">
        <f>Q66</f>
        <v>12500</v>
      </c>
      <c r="F66" s="36">
        <f>R66</f>
        <v>12500</v>
      </c>
      <c r="G66" s="36">
        <f>S66</f>
        <v>12500</v>
      </c>
      <c r="H66" s="36">
        <f>T66</f>
        <v>12500</v>
      </c>
      <c r="I66" s="36">
        <f>U66</f>
        <v>12500</v>
      </c>
      <c r="J66" s="36">
        <f>V66</f>
        <v>12500</v>
      </c>
      <c r="K66" s="36">
        <f>W66</f>
        <v>12500</v>
      </c>
      <c r="L66" s="36">
        <f>X66</f>
        <v>12500</v>
      </c>
      <c r="M66" s="36">
        <f>Y66</f>
        <v>12500</v>
      </c>
      <c r="N66" s="46">
        <f>SUM(N67:N71)</f>
        <v>12500</v>
      </c>
      <c r="O66" s="46">
        <f>SUM(O67:O71)</f>
        <v>12500</v>
      </c>
      <c r="P66" s="46">
        <f>SUM(P67:P71)</f>
        <v>12500</v>
      </c>
      <c r="Q66" s="46">
        <f>SUM(Q67:Q71)</f>
        <v>12500</v>
      </c>
      <c r="R66" s="46">
        <f>SUM(R67:R71)</f>
        <v>12500</v>
      </c>
      <c r="S66" s="46">
        <f>SUM(S67:S71)</f>
        <v>12500</v>
      </c>
      <c r="T66" s="46">
        <f>SUM(T67:T71)</f>
        <v>12500</v>
      </c>
      <c r="U66" s="46">
        <f>SUM(U67:U71)</f>
        <v>12500</v>
      </c>
      <c r="V66" s="46">
        <f>SUM(V67:V71)</f>
        <v>12500</v>
      </c>
      <c r="W66" s="46">
        <f>SUM(W67:W71)</f>
        <v>12500</v>
      </c>
      <c r="X66" s="46">
        <f>SUM(X67:X71)</f>
        <v>12500</v>
      </c>
      <c r="Y66" s="46">
        <f>SUM(Y67:Y71)</f>
        <v>12500</v>
      </c>
      <c r="Z66" s="46">
        <f>SUMIF($B$13:$Y$13,"Yes",B66:Y66)</f>
        <v>162500</v>
      </c>
      <c r="AA66" s="46">
        <f>SUM(B66:M66)</f>
        <v>150000</v>
      </c>
      <c r="AB66" s="46">
        <f>SUM(B66:Y66)</f>
        <v>300000</v>
      </c>
    </row>
    <row r="67" spans="1:30" hidden="true" outlineLevel="1">
      <c r="A67" s="181" t="str">
        <f>Calculations!$A$4</f>
        <v>Wheat</v>
      </c>
      <c r="B67" s="36">
        <f>N67</f>
        <v>12500</v>
      </c>
      <c r="C67" s="36">
        <f>O67</f>
        <v>12500</v>
      </c>
      <c r="D67" s="36">
        <f>P67</f>
        <v>12500</v>
      </c>
      <c r="E67" s="36">
        <f>Q67</f>
        <v>12500</v>
      </c>
      <c r="F67" s="36">
        <f>R67</f>
        <v>12500</v>
      </c>
      <c r="G67" s="36">
        <f>S67</f>
        <v>12500</v>
      </c>
      <c r="H67" s="36">
        <f>T67</f>
        <v>12500</v>
      </c>
      <c r="I67" s="36">
        <f>U67</f>
        <v>12500</v>
      </c>
      <c r="J67" s="36">
        <f>V67</f>
        <v>12500</v>
      </c>
      <c r="K67" s="36">
        <f>W67</f>
        <v>12500</v>
      </c>
      <c r="L67" s="36">
        <f>X67</f>
        <v>12500</v>
      </c>
      <c r="M67" s="36">
        <f>Y67</f>
        <v>12500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12500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12500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12500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12500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12500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12500</v>
      </c>
      <c r="Z67" s="46">
        <f>SUMIF($B$13:$Y$13,"Yes",B67:Y67)</f>
        <v>162500</v>
      </c>
      <c r="AA67" s="46">
        <f>SUM(B67:M67)</f>
        <v>150000</v>
      </c>
      <c r="AB67" s="46">
        <f>SUM(B67:Y67)</f>
        <v>300000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3000</v>
      </c>
      <c r="C75" s="46">
        <f>SUM(Calculations!$R$14:$R$16)/12</f>
        <v>3000</v>
      </c>
      <c r="D75" s="46">
        <f>SUM(Calculations!$R$14:$R$16)/12</f>
        <v>3000</v>
      </c>
      <c r="E75" s="46">
        <f>SUM(Calculations!$R$14:$R$16)/12</f>
        <v>3000</v>
      </c>
      <c r="F75" s="46">
        <f>SUM(Calculations!$R$14:$R$16)/12</f>
        <v>3000</v>
      </c>
      <c r="G75" s="46">
        <f>SUM(Calculations!$R$14:$R$16)/12</f>
        <v>3000</v>
      </c>
      <c r="H75" s="46">
        <f>SUM(Calculations!$R$14:$R$16)/12</f>
        <v>3000</v>
      </c>
      <c r="I75" s="46">
        <f>SUM(Calculations!$R$14:$R$16)/12</f>
        <v>3000</v>
      </c>
      <c r="J75" s="46">
        <f>SUM(Calculations!$R$14:$R$16)/12</f>
        <v>3000</v>
      </c>
      <c r="K75" s="46">
        <f>SUM(Calculations!$R$14:$R$16)/12</f>
        <v>3000</v>
      </c>
      <c r="L75" s="46">
        <f>SUM(Calculations!$R$14:$R$16)/12</f>
        <v>3000</v>
      </c>
      <c r="M75" s="46">
        <f>SUM(Calculations!$R$14:$R$16)/12</f>
        <v>3000</v>
      </c>
      <c r="N75" s="46">
        <f>SUM(Calculations!$R$14:$R$16)/12</f>
        <v>3000</v>
      </c>
      <c r="O75" s="46">
        <f>SUM(Calculations!$R$14:$R$16)/12</f>
        <v>3000</v>
      </c>
      <c r="P75" s="46">
        <f>SUM(Calculations!$R$14:$R$16)/12</f>
        <v>3000</v>
      </c>
      <c r="Q75" s="46">
        <f>SUM(Calculations!$R$14:$R$16)/12</f>
        <v>3000</v>
      </c>
      <c r="R75" s="46">
        <f>SUM(Calculations!$R$14:$R$16)/12</f>
        <v>3000</v>
      </c>
      <c r="S75" s="46">
        <f>SUM(Calculations!$R$14:$R$16)/12</f>
        <v>3000</v>
      </c>
      <c r="T75" s="46">
        <f>SUM(Calculations!$R$14:$R$16)/12</f>
        <v>3000</v>
      </c>
      <c r="U75" s="46">
        <f>SUM(Calculations!$R$14:$R$16)/12</f>
        <v>3000</v>
      </c>
      <c r="V75" s="46">
        <f>SUM(Calculations!$R$14:$R$16)/12</f>
        <v>3000</v>
      </c>
      <c r="W75" s="46">
        <f>SUM(Calculations!$R$14:$R$16)/12</f>
        <v>3000</v>
      </c>
      <c r="X75" s="46">
        <f>SUM(Calculations!$R$14:$R$16)/12</f>
        <v>3000</v>
      </c>
      <c r="Y75" s="46">
        <f>SUM(Calculations!$R$14:$R$16)/12</f>
        <v>3000</v>
      </c>
      <c r="Z75" s="46">
        <f>SUMIF($B$13:$Y$13,"Yes",B75:Y75)</f>
        <v>39000</v>
      </c>
      <c r="AA75" s="46">
        <f>SUM(B75:M75)</f>
        <v>36000</v>
      </c>
      <c r="AB75" s="46">
        <f>SUM(B75:Y75)</f>
        <v>72000</v>
      </c>
    </row>
    <row r="76" spans="1:30">
      <c r="A76" s="16" t="s">
        <v>48</v>
      </c>
      <c r="B76" s="46">
        <f>SUM(Calculations!$S$14:$S$16)/12</f>
        <v>3833.333333333333</v>
      </c>
      <c r="C76" s="46">
        <f>SUM(Calculations!$S$14:$S$16)/12</f>
        <v>3833.333333333333</v>
      </c>
      <c r="D76" s="46">
        <f>SUM(Calculations!$S$14:$S$16)/12</f>
        <v>3833.333333333333</v>
      </c>
      <c r="E76" s="46">
        <f>SUM(Calculations!$S$14:$S$16)/12</f>
        <v>3833.333333333333</v>
      </c>
      <c r="F76" s="46">
        <f>SUM(Calculations!$S$14:$S$16)/12</f>
        <v>3833.333333333333</v>
      </c>
      <c r="G76" s="46">
        <f>SUM(Calculations!$S$14:$S$16)/12</f>
        <v>3833.333333333333</v>
      </c>
      <c r="H76" s="46">
        <f>SUM(Calculations!$S$14:$S$16)/12</f>
        <v>3833.333333333333</v>
      </c>
      <c r="I76" s="46">
        <f>SUM(Calculations!$S$14:$S$16)/12</f>
        <v>3833.333333333333</v>
      </c>
      <c r="J76" s="46">
        <f>SUM(Calculations!$S$14:$S$16)/12</f>
        <v>3833.333333333333</v>
      </c>
      <c r="K76" s="46">
        <f>SUM(Calculations!$S$14:$S$16)/12</f>
        <v>3833.333333333333</v>
      </c>
      <c r="L76" s="46">
        <f>SUM(Calculations!$S$14:$S$16)/12</f>
        <v>3833.333333333333</v>
      </c>
      <c r="M76" s="46">
        <f>SUM(Calculations!$S$14:$S$16)/12</f>
        <v>3833.333333333333</v>
      </c>
      <c r="N76" s="46">
        <f>SUM(Calculations!$S$14:$S$16)/12</f>
        <v>3833.333333333333</v>
      </c>
      <c r="O76" s="46">
        <f>SUM(Calculations!$S$14:$S$16)/12</f>
        <v>3833.333333333333</v>
      </c>
      <c r="P76" s="46">
        <f>SUM(Calculations!$S$14:$S$16)/12</f>
        <v>3833.333333333333</v>
      </c>
      <c r="Q76" s="46">
        <f>SUM(Calculations!$S$14:$S$16)/12</f>
        <v>3833.333333333333</v>
      </c>
      <c r="R76" s="46">
        <f>SUM(Calculations!$S$14:$S$16)/12</f>
        <v>3833.333333333333</v>
      </c>
      <c r="S76" s="46">
        <f>SUM(Calculations!$S$14:$S$16)/12</f>
        <v>3833.333333333333</v>
      </c>
      <c r="T76" s="46">
        <f>SUM(Calculations!$S$14:$S$16)/12</f>
        <v>3833.333333333333</v>
      </c>
      <c r="U76" s="46">
        <f>SUM(Calculations!$S$14:$S$16)/12</f>
        <v>3833.333333333333</v>
      </c>
      <c r="V76" s="46">
        <f>SUM(Calculations!$S$14:$S$16)/12</f>
        <v>3833.333333333333</v>
      </c>
      <c r="W76" s="46">
        <f>SUM(Calculations!$S$14:$S$16)/12</f>
        <v>3833.333333333333</v>
      </c>
      <c r="X76" s="46">
        <f>SUM(Calculations!$S$14:$S$16)/12</f>
        <v>3833.333333333333</v>
      </c>
      <c r="Y76" s="46">
        <f>SUM(Calculations!$S$14:$S$16)/12</f>
        <v>3833.333333333333</v>
      </c>
      <c r="Z76" s="46">
        <f>SUMIF($B$13:$Y$13,"Yes",B76:Y76)</f>
        <v>49833.33333333334</v>
      </c>
      <c r="AA76" s="46">
        <f>SUM(B76:M76)</f>
        <v>46000.00000000001</v>
      </c>
      <c r="AB76" s="46">
        <f>SUM(B76:Y76)</f>
        <v>91999.99999999999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55579.46176742981</v>
      </c>
      <c r="C81" s="46">
        <f>(SUM($AA$18:$AA$29)-SUM($AA$36,$AA$42,$AA$48,$AA$54,$AA$60,$AA$66,$AA$72:$AA$79))*Parameters!$B$37/12</f>
        <v>55579.46176742981</v>
      </c>
      <c r="D81" s="46">
        <f>(SUM($AA$18:$AA$29)-SUM($AA$36,$AA$42,$AA$48,$AA$54,$AA$60,$AA$66,$AA$72:$AA$79))*Parameters!$B$37/12</f>
        <v>55579.46176742981</v>
      </c>
      <c r="E81" s="46">
        <f>(SUM($AA$18:$AA$29)-SUM($AA$36,$AA$42,$AA$48,$AA$54,$AA$60,$AA$66,$AA$72:$AA$79))*Parameters!$B$37/12</f>
        <v>55579.46176742981</v>
      </c>
      <c r="F81" s="46">
        <f>(SUM($AA$18:$AA$29)-SUM($AA$36,$AA$42,$AA$48,$AA$54,$AA$60,$AA$66,$AA$72:$AA$79))*Parameters!$B$37/12</f>
        <v>55579.46176742981</v>
      </c>
      <c r="G81" s="46">
        <f>(SUM($AA$18:$AA$29)-SUM($AA$36,$AA$42,$AA$48,$AA$54,$AA$60,$AA$66,$AA$72:$AA$79))*Parameters!$B$37/12</f>
        <v>55579.46176742981</v>
      </c>
      <c r="H81" s="46">
        <f>(SUM($AA$18:$AA$29)-SUM($AA$36,$AA$42,$AA$48,$AA$54,$AA$60,$AA$66,$AA$72:$AA$79))*Parameters!$B$37/12</f>
        <v>55579.46176742981</v>
      </c>
      <c r="I81" s="46">
        <f>(SUM($AA$18:$AA$29)-SUM($AA$36,$AA$42,$AA$48,$AA$54,$AA$60,$AA$66,$AA$72:$AA$79))*Parameters!$B$37/12</f>
        <v>55579.46176742981</v>
      </c>
      <c r="J81" s="46">
        <f>(SUM($AA$18:$AA$29)-SUM($AA$36,$AA$42,$AA$48,$AA$54,$AA$60,$AA$66,$AA$72:$AA$79))*Parameters!$B$37/12</f>
        <v>55579.46176742981</v>
      </c>
      <c r="K81" s="46">
        <f>(SUM($AA$18:$AA$29)-SUM($AA$36,$AA$42,$AA$48,$AA$54,$AA$60,$AA$66,$AA$72:$AA$79))*Parameters!$B$37/12</f>
        <v>55579.46176742981</v>
      </c>
      <c r="L81" s="46">
        <f>(SUM($AA$18:$AA$29)-SUM($AA$36,$AA$42,$AA$48,$AA$54,$AA$60,$AA$66,$AA$72:$AA$79))*Parameters!$B$37/12</f>
        <v>55579.46176742981</v>
      </c>
      <c r="M81" s="46">
        <f>(SUM($AA$18:$AA$29)-SUM($AA$36,$AA$42,$AA$48,$AA$54,$AA$60,$AA$66,$AA$72:$AA$79))*Parameters!$B$37/12</f>
        <v>55579.46176742981</v>
      </c>
      <c r="N81" s="46">
        <f>(SUM($AA$18:$AA$29)-SUM($AA$36,$AA$42,$AA$48,$AA$54,$AA$60,$AA$66,$AA$72:$AA$79))*Parameters!$B$37/12</f>
        <v>55579.46176742981</v>
      </c>
      <c r="O81" s="46">
        <f>(SUM($AA$18:$AA$29)-SUM($AA$36,$AA$42,$AA$48,$AA$54,$AA$60,$AA$66,$AA$72:$AA$79))*Parameters!$B$37/12</f>
        <v>55579.46176742981</v>
      </c>
      <c r="P81" s="46">
        <f>(SUM($AA$18:$AA$29)-SUM($AA$36,$AA$42,$AA$48,$AA$54,$AA$60,$AA$66,$AA$72:$AA$79))*Parameters!$B$37/12</f>
        <v>55579.46176742981</v>
      </c>
      <c r="Q81" s="46">
        <f>(SUM($AA$18:$AA$29)-SUM($AA$36,$AA$42,$AA$48,$AA$54,$AA$60,$AA$66,$AA$72:$AA$79))*Parameters!$B$37/12</f>
        <v>55579.46176742981</v>
      </c>
      <c r="R81" s="46">
        <f>(SUM($AA$18:$AA$29)-SUM($AA$36,$AA$42,$AA$48,$AA$54,$AA$60,$AA$66,$AA$72:$AA$79))*Parameters!$B$37/12</f>
        <v>55579.46176742981</v>
      </c>
      <c r="S81" s="46">
        <f>(SUM($AA$18:$AA$29)-SUM($AA$36,$AA$42,$AA$48,$AA$54,$AA$60,$AA$66,$AA$72:$AA$79))*Parameters!$B$37/12</f>
        <v>55579.46176742981</v>
      </c>
      <c r="T81" s="46">
        <f>(SUM($AA$18:$AA$29)-SUM($AA$36,$AA$42,$AA$48,$AA$54,$AA$60,$AA$66,$AA$72:$AA$79))*Parameters!$B$37/12</f>
        <v>55579.46176742981</v>
      </c>
      <c r="U81" s="46">
        <f>(SUM($AA$18:$AA$29)-SUM($AA$36,$AA$42,$AA$48,$AA$54,$AA$60,$AA$66,$AA$72:$AA$79))*Parameters!$B$37/12</f>
        <v>55579.46176742981</v>
      </c>
      <c r="V81" s="46">
        <f>(SUM($AA$18:$AA$29)-SUM($AA$36,$AA$42,$AA$48,$AA$54,$AA$60,$AA$66,$AA$72:$AA$79))*Parameters!$B$37/12</f>
        <v>55579.46176742981</v>
      </c>
      <c r="W81" s="46">
        <f>(SUM($AA$18:$AA$29)-SUM($AA$36,$AA$42,$AA$48,$AA$54,$AA$60,$AA$66,$AA$72:$AA$79))*Parameters!$B$37/12</f>
        <v>55579.46176742981</v>
      </c>
      <c r="X81" s="46">
        <f>(SUM($AA$18:$AA$29)-SUM($AA$36,$AA$42,$AA$48,$AA$54,$AA$60,$AA$66,$AA$72:$AA$79))*Parameters!$B$37/12</f>
        <v>55579.46176742981</v>
      </c>
      <c r="Y81" s="46">
        <f>(SUM($AA$18:$AA$29)-SUM($AA$36,$AA$42,$AA$48,$AA$54,$AA$60,$AA$66,$AA$72:$AA$79))*Parameters!$B$37/12</f>
        <v>55579.46176742981</v>
      </c>
      <c r="Z81" s="46">
        <f>SUMIF($B$13:$Y$13,"Yes",B81:Y81)</f>
        <v>722533.0029765877</v>
      </c>
      <c r="AA81" s="46">
        <f>SUM(B81:M81)</f>
        <v>666953.5412091579</v>
      </c>
      <c r="AB81" s="46">
        <f>SUM(B81:Y81)</f>
        <v>1333907.082418315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161912.7951007631</v>
      </c>
      <c r="C88" s="19">
        <f>SUM(C72:C82,C66,C60,C54,C48,C42,C36)</f>
        <v>84912.79510076315</v>
      </c>
      <c r="D88" s="19">
        <f>SUM(D72:D82,D66,D60,D54,D48,D42,D36)</f>
        <v>84912.79510076315</v>
      </c>
      <c r="E88" s="19">
        <f>SUM(E72:E82,E66,E60,E54,E48,E42,E36)</f>
        <v>264912.7951007631</v>
      </c>
      <c r="F88" s="19">
        <f>SUM(F72:F82,F66,F60,F54,F48,F42,F36)</f>
        <v>84912.79510076315</v>
      </c>
      <c r="G88" s="19">
        <f>SUM(G72:G82,G66,G60,G54,G48,G42,G36)</f>
        <v>84912.79510076315</v>
      </c>
      <c r="H88" s="19">
        <f>SUM(H72:H82,H66,H60,H54,H48,H42,H36)</f>
        <v>161912.7951007631</v>
      </c>
      <c r="I88" s="19">
        <f>SUM(I72:I82,I66,I60,I54,I48,I42,I36)</f>
        <v>84912.79510076315</v>
      </c>
      <c r="J88" s="19">
        <f>SUM(J72:J82,J66,J60,J54,J48,J42,J36)</f>
        <v>84912.79510076315</v>
      </c>
      <c r="K88" s="19">
        <f>SUM(K72:K82,K66,K60,K54,K48,K42,K36)</f>
        <v>264912.7951007631</v>
      </c>
      <c r="L88" s="19">
        <f>SUM(L72:L82,L66,L60,L54,L48,L42,L36)</f>
        <v>84912.79510076315</v>
      </c>
      <c r="M88" s="19">
        <f>SUM(M72:M82,M66,M60,M54,M48,M42,M36)</f>
        <v>84912.79510076315</v>
      </c>
      <c r="N88" s="19">
        <f>SUM(N72:N82,N66,N60,N54,N48,N42,N36)</f>
        <v>161912.7951007631</v>
      </c>
      <c r="O88" s="19">
        <f>SUM(O72:O82,O66,O60,O54,O48,O42,O36)</f>
        <v>84912.79510076315</v>
      </c>
      <c r="P88" s="19">
        <f>SUM(P72:P82,P66,P60,P54,P48,P42,P36)</f>
        <v>84912.79510076315</v>
      </c>
      <c r="Q88" s="19">
        <f>SUM(Q72:Q82,Q66,Q60,Q54,Q48,Q42,Q36)</f>
        <v>264912.7951007631</v>
      </c>
      <c r="R88" s="19">
        <f>SUM(R72:R82,R66,R60,R54,R48,R42,R36)</f>
        <v>84912.79510076315</v>
      </c>
      <c r="S88" s="19">
        <f>SUM(S72:S82,S66,S60,S54,S48,S42,S36)</f>
        <v>84912.79510076315</v>
      </c>
      <c r="T88" s="19">
        <f>SUM(T72:T82,T66,T60,T54,T48,T42,T36)</f>
        <v>161912.7951007631</v>
      </c>
      <c r="U88" s="19">
        <f>SUM(U72:U82,U66,U60,U54,U48,U42,U36)</f>
        <v>84912.79510076315</v>
      </c>
      <c r="V88" s="19">
        <f>SUM(V72:V82,V66,V60,V54,V48,V42,V36)</f>
        <v>84912.79510076315</v>
      </c>
      <c r="W88" s="19">
        <f>SUM(W72:W82,W66,W60,W54,W48,W42,W36)</f>
        <v>264912.7951007631</v>
      </c>
      <c r="X88" s="19">
        <f>SUM(X72:X82,X66,X60,X54,X48,X42,X36)</f>
        <v>84912.79510076315</v>
      </c>
      <c r="Y88" s="19">
        <f>SUM(Y72:Y82,Y66,Y60,Y54,Y48,Y42,Y36)</f>
        <v>84912.79510076315</v>
      </c>
      <c r="Z88" s="19">
        <f>SUMIF($B$13:$Y$13,"Yes",B88:Y88)</f>
        <v>1694866.336309921</v>
      </c>
      <c r="AA88" s="19">
        <f>SUM(B88:M88)</f>
        <v>1532953.541209158</v>
      </c>
      <c r="AB88" s="19">
        <f>SUM(B88:Y88)</f>
        <v>3065907.082418315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1360000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9925000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60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35000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250000</v>
      </c>
    </row>
    <row r="46" spans="1:48" customHeight="1" ht="30">
      <c r="A46" s="57" t="s">
        <v>131</v>
      </c>
      <c r="B46" s="161">
        <v>150000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2500000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3000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146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146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42917</v>
      </c>
      <c r="D4" s="38">
        <f>IFERROR(DATE(YEAR(B4),MONTH(B4)+T4,DAY(B4)),"")</f>
        <v>42979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43160</v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31991.15725927157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1746717.186356228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77000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42861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42856</v>
      </c>
      <c r="F33" t="s">
        <v>152</v>
      </c>
      <c r="G33" s="128">
        <f>IF(Inputs!B79="","",DATE(YEAR(Inputs!B79),MONTH(Inputs!B79),DAY(Inputs!B79)))</f>
        <v>42831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42892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42887</v>
      </c>
      <c r="F34" t="s">
        <v>153</v>
      </c>
      <c r="G34" s="128">
        <f>IF(Inputs!B80="","",DATE(YEAR(Inputs!B80),MONTH(Inputs!B80),DAY(Inputs!B80)))</f>
        <v>42861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42922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42917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42953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42948</v>
      </c>
      <c r="F36" t="s">
        <v>156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42984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42979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43014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43009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43045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43040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43075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43070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43106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43101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43137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43132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43165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43196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305</v>
      </c>
      <c r="H52" s="12" t="s">
        <v>128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221</v>
      </c>
      <c r="E53" s="10" t="s">
        <v>180</v>
      </c>
      <c r="F53" s="10" t="s">
        <v>240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158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217</v>
      </c>
      <c r="J76" s="11" t="s">
        <v>339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341</v>
      </c>
      <c r="J77" s="136" t="s">
        <v>342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343</v>
      </c>
      <c r="D78" s="133"/>
      <c r="E78" s="12" t="s">
        <v>344</v>
      </c>
      <c r="F78" s="12" t="s">
        <v>345</v>
      </c>
      <c r="G78" s="12" t="s">
        <v>346</v>
      </c>
      <c r="H78" s="12" t="s">
        <v>306</v>
      </c>
      <c r="I78" s="12" t="s">
        <v>347</v>
      </c>
      <c r="J78" s="70" t="s">
        <v>348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158</v>
      </c>
      <c r="J79" s="70" t="s">
        <v>352</v>
      </c>
      <c r="K79" s="12" t="s">
        <v>93</v>
      </c>
      <c r="AJ79" s="12"/>
    </row>
    <row r="80" spans="1:36">
      <c r="B80" s="176">
        <v>20</v>
      </c>
      <c r="C80" s="12" t="s">
        <v>353</v>
      </c>
      <c r="D80" s="12">
        <f>D79+1</f>
        <v>2</v>
      </c>
      <c r="E80" s="12" t="s">
        <v>354</v>
      </c>
      <c r="F80" s="12" t="s">
        <v>355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358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