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<sst xmlns="http://schemas.openxmlformats.org/spreadsheetml/2006/main" uniqueCount="371">
  <si>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</si>
  <si>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</si>
  <si>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</si>
  <si>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</si>
  <si>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</si>
  <si>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</si>
  <si>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</si>
  <si>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</si>
  <si>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</si>
  <si>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</si>
  <si>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</si>
  <si>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</si>
  <si>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</si>
  <si>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</si>
  <si>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</si>
  <si>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</si>
  <si>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</si>
  <si>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</si>
  <si>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</si>
  <si>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</si>
  <si>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</si>
  <si>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</si>
  <si>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</si>
  <si>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</si>
  <si>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</si>
  <si>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</si>
  <si>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</si>
  <si>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</si>
  <si>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</si>
  <si>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</si>
  <si>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</si>
  <si>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</si>
  <si>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</si>
  <si>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</si>
  <si>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</si>
  <si>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</si>
  <si>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</si>
  <si>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</si>
  <si>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</si>
  <si>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</si>
  <si>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</si>
  <si>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</si>
  <si>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</si>
  <si>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</si>
  <si>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</si>
  <si>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</si>
  <si>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</si>
  <si>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</si>
  <si>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</si>
  <si>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</si>
  <si>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</si>
  <si>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</si>
  <si>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</si>
  <si>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</si>
  <si>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</si>
  <si>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</si>
  <si>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</si>
  <si>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</si>
  <si>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</si>
  <si>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</si>
  <si>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</si>
  <si>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</si>
  <si>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</si>
  <si>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</si>
  <si>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</si>
  <si>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</si>
  <si>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</si>
  <si>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</si>
  <si>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</si>
  <si>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</si>
  <si>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</si>
  <si>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</si>
  <si>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</si>
  <si>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</si>
  <si>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</si>
  <si>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</si>
  <si>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</si>
  <si>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</si>
  <si>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</si>
  <si>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</si>
  <si>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</si>
  <si>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</si>
  <si>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</si>
  <si>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</si>
  <si>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</si>
  <si>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</si>
  <si>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</si>
  <si>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</si>
  <si>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</si>
  <si>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</si>
  <si>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</si>
  <si>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</si>
  <si>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</si>
  <si>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</si>
  <si>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</si>
  <si>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</si>
  <si>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</si>
  <si>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</si>
  <si>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</si>
  <si>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</si>
  <si>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</si>
  <si>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</si>
  <si>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</si>
  <si>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</si>
  <si>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</si>
  <si>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</si>
  <si>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</si>
  <si>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</si>
  <si>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</si>
  <si>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</si>
  <si>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</si>
  <si>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</si>
  <si>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</si>
  <si>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</si>
  <si>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</si>
  <si>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</si>
  <si>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</si>
  <si>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</si>
  <si>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</si>
  <si>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</si>
  <si>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</si>
  <si>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</si>
  <si>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</si>
  <si>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</si>
  <si>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</si>
  <si>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</si>
  <si>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</si>
  <si>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</si>
  <si>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</si>
  <si>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</si>
  <si>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</si>
  <si>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</si>
  <si>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</si>
  <si>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</si>
  <si>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</si>
  <si>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3/4/2017</t>
  </si>
  <si>
    <t>Mshwari</t>
  </si>
  <si>
    <t>Yes</t>
  </si>
  <si>
    <t>Timely repayment</t>
  </si>
  <si>
    <t>//</t>
  </si>
  <si>
    <t>4/12/2010</t>
  </si>
  <si>
    <t>Family</t>
  </si>
  <si>
    <t>Mpesa &amp; bank cash flows (from past statements)</t>
  </si>
  <si>
    <t>Cash inflows</t>
  </si>
  <si>
    <t>Cash outflows</t>
  </si>
  <si>
    <t>December</t>
  </si>
  <si>
    <t>February</t>
  </si>
  <si>
    <t>March</t>
  </si>
  <si>
    <t>April</t>
  </si>
  <si>
    <t>May</t>
  </si>
  <si>
    <t>Loan info</t>
  </si>
  <si>
    <t>Branch ID</t>
  </si>
  <si>
    <t>Submission date</t>
  </si>
  <si>
    <t>2017/6/11</t>
  </si>
  <si>
    <t>Loan terms</t>
  </si>
  <si>
    <t>Expected disbursement date</t>
  </si>
  <si>
    <t>2017/6/14</t>
  </si>
  <si>
    <t>Expected first repayment date</t>
  </si>
  <si>
    <t>2017/7/14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</si>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</sst>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0.2888888888888889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681.6666666666666</v>
      </c>
    </row>
    <row r="25" spans="1:7">
      <c r="B25" s="1" t="s">
        <v>18</v>
      </c>
      <c r="C25" s="36">
        <f>MAX(Inputs!A56:A60)</f>
        <v>1145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32320</v>
      </c>
      <c r="I7" s="80">
        <f>IF(ISERROR(VLOOKUP(MONTH(I5),Inputs!$D$66:$D$71,1,0)),"",INDEX(Inputs!$B$66:$B$71,MATCH(MONTH(Output!I5),Inputs!$D$66:$D$71,0))-INDEX(Inputs!$C$66:$C$71,MATCH(MONTH(Output!I5),Inputs!$D$66:$D$71,0)))</f>
        <v>27252</v>
      </c>
      <c r="J7" s="80">
        <f>IF(ISERROR(VLOOKUP(MONTH(J5),Inputs!$D$66:$D$71,1,0)),"",INDEX(Inputs!$B$66:$B$71,MATCH(MONTH(Output!J5),Inputs!$D$66:$D$71,0))-INDEX(Inputs!$C$66:$C$71,MATCH(MONTH(Output!J5),Inputs!$D$66:$D$71,0)))</f>
        <v>31295</v>
      </c>
      <c r="K7" s="80">
        <f>IF(ISERROR(VLOOKUP(MONTH(K5),Inputs!$D$66:$D$71,1,0)),"",INDEX(Inputs!$B$66:$B$71,MATCH(MONTH(Output!K5),Inputs!$D$66:$D$71,0))-INDEX(Inputs!$C$66:$C$71,MATCH(MONTH(Output!K5),Inputs!$D$66:$D$71,0)))</f>
        <v>37139</v>
      </c>
      <c r="L7" s="80">
        <f>IF(ISERROR(VLOOKUP(MONTH(L5),Inputs!$D$66:$D$71,1,0)),"",INDEX(Inputs!$B$66:$B$71,MATCH(MONTH(Output!L5),Inputs!$D$66:$D$71,0))-INDEX(Inputs!$C$66:$C$71,MATCH(MONTH(Output!L5),Inputs!$D$66:$D$71,0)))</f>
        <v>21149</v>
      </c>
      <c r="M7" s="80">
        <f>IF(ISERROR(VLOOKUP(MONTH(M5),Inputs!$D$66:$D$71,1,0)),"",INDEX(Inputs!$B$66:$B$71,MATCH(MONTH(Output!M5),Inputs!$D$66:$D$71,0))-INDEX(Inputs!$C$66:$C$71,MATCH(MONTH(Output!M5),Inputs!$D$66:$D$71,0)))</f>
        <v>12855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32320</v>
      </c>
      <c r="U7" s="80">
        <f>IF(ISERROR(VLOOKUP(MONTH(U5),Inputs!$D$66:$D$71,1,0)),"",INDEX(Inputs!$B$66:$B$71,MATCH(MONTH(Output!U5),Inputs!$D$66:$D$71,0))-INDEX(Inputs!$C$66:$C$71,MATCH(MONTH(Output!U5),Inputs!$D$66:$D$71,0)))</f>
        <v>27252</v>
      </c>
      <c r="V7" s="80">
        <f>IF(ISERROR(VLOOKUP(MONTH(V5),Inputs!$D$66:$D$71,1,0)),"",INDEX(Inputs!$B$66:$B$71,MATCH(MONTH(Output!V5),Inputs!$D$66:$D$71,0))-INDEX(Inputs!$C$66:$C$71,MATCH(MONTH(Output!V5),Inputs!$D$66:$D$71,0)))</f>
        <v>31295</v>
      </c>
      <c r="W7" s="80">
        <f>IF(ISERROR(VLOOKUP(MONTH(W5),Inputs!$D$66:$D$71,1,0)),"",INDEX(Inputs!$B$66:$B$71,MATCH(MONTH(Output!W5),Inputs!$D$66:$D$71,0))-INDEX(Inputs!$C$66:$C$71,MATCH(MONTH(Output!W5),Inputs!$D$66:$D$71,0)))</f>
        <v>37139</v>
      </c>
      <c r="X7" s="80">
        <f>IF(ISERROR(VLOOKUP(MONTH(X5),Inputs!$D$66:$D$71,1,0)),"",INDEX(Inputs!$B$66:$B$71,MATCH(MONTH(Output!X5),Inputs!$D$66:$D$71,0))-INDEX(Inputs!$C$66:$C$71,MATCH(MONTH(Output!X5),Inputs!$D$66:$D$71,0)))</f>
        <v>21149</v>
      </c>
      <c r="Y7" s="80">
        <f>IF(ISERROR(VLOOKUP(MONTH(Y5),Inputs!$D$66:$D$71,1,0)),"",INDEX(Inputs!$B$66:$B$71,MATCH(MONTH(Output!Y5),Inputs!$D$66:$D$71,0))-INDEX(Inputs!$C$66:$C$71,MATCH(MONTH(Output!Y5),Inputs!$D$66:$D$71,0)))</f>
        <v>12855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-10000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-10000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100000</v>
      </c>
    </row>
    <row r="47" spans="1:48" customHeight="1" ht="30">
      <c r="A47" s="57" t="s">
        <v>124</v>
      </c>
      <c r="B47" s="161">
        <v>100000</v>
      </c>
    </row>
    <row r="48" spans="1:48" customHeight="1" ht="30">
      <c r="A48" s="57" t="s">
        <v>125</v>
      </c>
      <c r="B48" s="161">
        <v>100000</v>
      </c>
    </row>
    <row r="49" spans="1:48" customHeight="1" ht="30">
      <c r="A49" s="57" t="s">
        <v>126</v>
      </c>
      <c r="B49" s="161">
        <v>150000</v>
      </c>
    </row>
    <row r="50" spans="1:48">
      <c r="A50" s="43"/>
      <c r="B50" s="36"/>
    </row>
    <row r="51" spans="1:48">
      <c r="A51" s="58" t="s">
        <v>127</v>
      </c>
      <c r="B51" s="161">
        <v>30000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100</v>
      </c>
      <c r="B56" s="159">
        <v>0</v>
      </c>
      <c r="C56" s="162" t="s">
        <v>135</v>
      </c>
      <c r="D56" s="163" t="s">
        <v>136</v>
      </c>
      <c r="E56" s="163" t="s">
        <v>137</v>
      </c>
      <c r="F56" s="163" t="s">
        <v>138</v>
      </c>
    </row>
    <row r="57" spans="1:48">
      <c r="A57" s="157">
        <v>800</v>
      </c>
      <c r="B57" s="157">
        <v>0</v>
      </c>
      <c r="C57" s="164" t="s">
        <v>139</v>
      </c>
      <c r="D57" s="165" t="s">
        <v>136</v>
      </c>
      <c r="E57" s="165" t="s">
        <v>115</v>
      </c>
      <c r="F57" s="165" t="s">
        <v>138</v>
      </c>
    </row>
    <row r="58" spans="1:48">
      <c r="A58" s="157">
        <v>1145</v>
      </c>
      <c r="B58" s="157">
        <v>0</v>
      </c>
      <c r="C58" s="164" t="s">
        <v>140</v>
      </c>
      <c r="D58" s="165" t="s">
        <v>141</v>
      </c>
      <c r="E58" s="165" t="s">
        <v>115</v>
      </c>
      <c r="F58" s="165" t="s">
        <v>138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143</v>
      </c>
      <c r="C65" s="10" t="s">
        <v>144</v>
      </c>
    </row>
    <row r="66" spans="1:48">
      <c r="A66" s="142" t="s">
        <v>145</v>
      </c>
      <c r="B66" s="159">
        <v>134016</v>
      </c>
      <c r="C66" s="163">
        <v>101696</v>
      </c>
      <c r="D66" s="49">
        <f>INDEX(Parameters!$D$79:$D$90,MATCH(Inputs!A66,Parameters!$C$79:$C$90,0))</f>
        <v>12</v>
      </c>
    </row>
    <row r="67" spans="1:48">
      <c r="A67" s="143" t="s">
        <v>118</v>
      </c>
      <c r="B67" s="157">
        <v>108751</v>
      </c>
      <c r="C67" s="165">
        <v>81499</v>
      </c>
      <c r="D67" s="49">
        <f>INDEX(Parameters!$D$79:$D$90,MATCH(Inputs!A67,Parameters!$C$79:$C$90,0))</f>
        <v>1</v>
      </c>
    </row>
    <row r="68" spans="1:48">
      <c r="A68" s="143" t="s">
        <v>146</v>
      </c>
      <c r="B68" s="157">
        <v>115400</v>
      </c>
      <c r="C68" s="165">
        <v>84105</v>
      </c>
      <c r="D68" s="49">
        <f>INDEX(Parameters!$D$79:$D$90,MATCH(Inputs!A68,Parameters!$C$79:$C$90,0))</f>
        <v>2</v>
      </c>
    </row>
    <row r="69" spans="1:48">
      <c r="A69" s="143" t="s">
        <v>147</v>
      </c>
      <c r="B69" s="157">
        <v>333190</v>
      </c>
      <c r="C69" s="165">
        <v>296051</v>
      </c>
      <c r="D69" s="49">
        <f>INDEX(Parameters!$D$79:$D$90,MATCH(Inputs!A69,Parameters!$C$79:$C$90,0))</f>
        <v>3</v>
      </c>
    </row>
    <row r="70" spans="1:48">
      <c r="A70" s="143" t="s">
        <v>148</v>
      </c>
      <c r="B70" s="157">
        <v>254857</v>
      </c>
      <c r="C70" s="165">
        <v>233708</v>
      </c>
      <c r="D70" s="49">
        <f>INDEX(Parameters!$D$79:$D$90,MATCH(Inputs!A70,Parameters!$C$79:$C$90,0))</f>
        <v>4</v>
      </c>
    </row>
    <row r="71" spans="1:48">
      <c r="A71" s="144" t="s">
        <v>149</v>
      </c>
      <c r="B71" s="158">
        <v>42450</v>
      </c>
      <c r="C71" s="167">
        <v>29595</v>
      </c>
      <c r="D71" s="49">
        <f>INDEX(Parameters!$D$79:$D$90,MATCH(Inputs!A71,Parameters!$C$79:$C$90,0))</f>
        <v>5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19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1145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42930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155</v>
      </c>
      <c r="G33" s="128">
        <f>IF(Inputs!B79="","",DATE(YEAR(Inputs!B79),MONTH(Inputs!B79),DAY(Inputs!B79)))</f>
        <v>42900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157</v>
      </c>
      <c r="G34" s="128">
        <f>IF(Inputs!B80="","",DATE(YEAR(Inputs!B80),MONTH(Inputs!B80),DAY(Inputs!B80)))</f>
        <v>42930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90</v>
      </c>
      <c r="B41" s="191" t="s">
        <v>115</v>
      </c>
      <c r="C41" s="191" t="s">
        <v>137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120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137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137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137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137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137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137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137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137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137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137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137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137</v>
      </c>
      <c r="B77" s="176">
        <v>0</v>
      </c>
      <c r="C77" s="12" t="s">
        <v>347</v>
      </c>
      <c r="E77" s="12" t="s">
        <v>115</v>
      </c>
      <c r="F77" s="12" t="s">
        <v>115</v>
      </c>
      <c r="G77" s="12" t="s">
        <v>348</v>
      </c>
      <c r="H77" s="12" t="s">
        <v>120</v>
      </c>
      <c r="I77" s="12" t="s">
        <v>349</v>
      </c>
      <c r="J77" s="136" t="s">
        <v>350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162</v>
      </c>
      <c r="J79" s="70" t="s">
        <v>360</v>
      </c>
      <c r="K79" s="12" t="s">
        <v>115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137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364</v>
      </c>
      <c r="K81" s="12" t="s">
        <v>137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