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<sst xmlns="http://schemas.openxmlformats.org/spreadsheetml/2006/main" uniqueCount="366">
  <si>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</si>
  <si>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</si>
  <si>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</si>
  <si>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</si>
  <si>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</si>
  <si>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</si>
  <si>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</si>
  <si>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</si>
  <si>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</si>
  <si>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</si>
  <si>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</si>
  <si>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</si>
  <si>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</si>
  <si>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</si>
  <si>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</si>
  <si>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</si>
  <si>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</si>
  <si>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</si>
  <si>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</si>
  <si>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</si>
  <si>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</si>
  <si>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</si>
  <si>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</si>
  <si>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</si>
  <si>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</si>
  <si>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</si>
  <si>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</si>
  <si>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</si>
  <si>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</si>
  <si>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</si>
  <si>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</si>
  <si>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</si>
  <si>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</si>
  <si>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</si>
  <si>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</si>
  <si>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</si>
  <si>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</si>
  <si>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</si>
  <si>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</si>
  <si>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</si>
  <si>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</si>
  <si>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</si>
  <si>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</si>
  <si>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</si>
  <si>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</si>
  <si>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</si>
  <si>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</si>
  <si>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</si>
  <si>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</si>
  <si>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</si>
  <si>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</si>
  <si>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</si>
  <si>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</si>
  <si>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</si>
  <si>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</si>
  <si>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</si>
  <si>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</si>
  <si>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</si>
  <si>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</si>
  <si>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</si>
  <si>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</si>
  <si>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</si>
  <si>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</si>
  <si>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</si>
  <si>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</si>
  <si>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</si>
  <si>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</si>
  <si>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</si>
  <si>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</si>
  <si>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</si>
  <si>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</si>
  <si>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</si>
  <si>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</si>
  <si>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</si>
  <si>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</si>
  <si>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</si>
  <si>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</si>
  <si>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</si>
  <si>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</si>
  <si>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</si>
  <si>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</si>
  <si>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</si>
  <si>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</si>
  <si>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</si>
  <si>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</si>
  <si>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</si>
  <si>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</si>
  <si>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</si>
  <si>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</si>
  <si>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</si>
  <si>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Home recycled</t>
  </si>
  <si>
    <t>Yes Inorganic fertizers</t>
  </si>
  <si>
    <t>Yes</t>
  </si>
  <si>
    <t>No</t>
  </si>
  <si>
    <t>July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</si>
  <si>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</si>
  <si>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</si>
  <si>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</si>
  <si>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</si>
  <si>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</si>
  <si>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</si>
  <si>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</si>
  <si>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</si>
  <si>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</si>
  <si>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</si>
  <si>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</si>
  <si>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</si>
  <si>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</si>
  <si>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</si>
  <si>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</si>
  <si>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</si>
  <si>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</si>
  <si>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</si>
  <si>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</si>
  <si>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</si>
  <si>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banker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</si>
  <si>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</si>
  <si>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</si>
  <si>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</si>
  <si>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</si>
  <si>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</si>
  <si>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</si>
  <si>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</si>
  <si>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</si>
  <si>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</si>
  <si>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</si>
  <si>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</si>
  <si>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</si>
  <si>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</si>
  <si>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</si>
  <si>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</si>
  <si>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</si>
  <si>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</si>
  <si>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</si>
  <si>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</si>
  <si>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</si>
  <si>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</si>
  <si>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</si>
  <si>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</si>
  <si>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</si>
  <si>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</si>
  <si>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</si>
  <si>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</si>
  <si>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</si>
  <si>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</si>
  <si>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</si>
  <si>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</si>
  <si>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</si>
  <si>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</si>
  <si>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</si>
  <si>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2017/6/20</t>
  </si>
  <si>
    <t>Loan terms</t>
  </si>
  <si>
    <t>Expected disbursement date</t>
  </si>
  <si>
    <t>Expected first repayment date</t>
  </si>
  <si>
    <t>2017/7/20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</si>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</sst>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banker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0.3429127412150108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0.04111103802482129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346551.0481601564</v>
      </c>
    </row>
    <row r="18" spans="1:7">
      <c r="B18" s="1" t="s">
        <v>12</v>
      </c>
      <c r="C18" s="36">
        <f>MIN(Output!B6:M6)</f>
        <v>16260.11637205481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99881.19663898196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28363.8306577691</v>
      </c>
      <c r="C6" s="51">
        <f>C30-C88</f>
        <v>16260.11637205481</v>
      </c>
      <c r="D6" s="51">
        <f>D30-D88</f>
        <v>18078.11637205481</v>
      </c>
      <c r="E6" s="51">
        <f>E30-E88</f>
        <v>18078.11637205481</v>
      </c>
      <c r="F6" s="51">
        <f>F30-F88</f>
        <v>16278.11637205481</v>
      </c>
      <c r="G6" s="51">
        <f>G30-G88</f>
        <v>18078.11637205481</v>
      </c>
      <c r="H6" s="51">
        <f>H30-H88</f>
        <v>18078.11637205481</v>
      </c>
      <c r="I6" s="51">
        <f>I30-I88</f>
        <v>99881.19663898196</v>
      </c>
      <c r="J6" s="51">
        <f>J30-J88</f>
        <v>28363.8306577691</v>
      </c>
      <c r="K6" s="51">
        <f>K30-K88</f>
        <v>28363.8306577691</v>
      </c>
      <c r="L6" s="51">
        <f>L30-L88</f>
        <v>28363.8306577691</v>
      </c>
      <c r="M6" s="51">
        <f>M30-M88</f>
        <v>28363.8306577691</v>
      </c>
      <c r="N6" s="51">
        <f>N30-N88</f>
        <v>28363.8306577691</v>
      </c>
      <c r="O6" s="51">
        <f>O30-O88</f>
        <v>16260.11637205481</v>
      </c>
      <c r="P6" s="51">
        <f>P30-P88</f>
        <v>18078.11637205481</v>
      </c>
      <c r="Q6" s="51">
        <f>Q30-Q88</f>
        <v>18078.11637205481</v>
      </c>
      <c r="R6" s="51">
        <f>R30-R88</f>
        <v>16278.11637205481</v>
      </c>
      <c r="S6" s="51">
        <f>S30-S88</f>
        <v>18078.11637205481</v>
      </c>
      <c r="T6" s="51">
        <f>T30-T88</f>
        <v>18078.11637205481</v>
      </c>
      <c r="U6" s="51">
        <f>U30-U88</f>
        <v>99881.19663898196</v>
      </c>
      <c r="V6" s="51">
        <f>V30-V88</f>
        <v>28363.8306577691</v>
      </c>
      <c r="W6" s="51">
        <f>W30-W88</f>
        <v>28363.8306577691</v>
      </c>
      <c r="X6" s="51">
        <f>X30-X88</f>
        <v>28363.8306577691</v>
      </c>
      <c r="Y6" s="51">
        <f>Y30-Y88</f>
        <v>28363.8306577691</v>
      </c>
      <c r="Z6" s="51">
        <f>SUMIF($B$13:$Y$13,"Yes",B6:Y6)</f>
        <v>374914.8788179255</v>
      </c>
      <c r="AA6" s="51">
        <f>AA30-AA88</f>
        <v>346551.0481601563</v>
      </c>
      <c r="AB6" s="51">
        <f>AB30-AB88</f>
        <v>693102.0963203134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0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0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178363.8306577691</v>
      </c>
      <c r="C11" s="80">
        <f>C6+C9-C10</f>
        <v>1260.116372054814</v>
      </c>
      <c r="D11" s="80">
        <f>D6+D9-D10</f>
        <v>3078.116372054814</v>
      </c>
      <c r="E11" s="80">
        <f>E6+E9-E10</f>
        <v>3078.116372054814</v>
      </c>
      <c r="F11" s="80">
        <f>F6+F9-F10</f>
        <v>1278.116372054814</v>
      </c>
      <c r="G11" s="80">
        <f>G6+G9-G10</f>
        <v>3078.116372054814</v>
      </c>
      <c r="H11" s="80">
        <f>H6+H9-H10</f>
        <v>3078.116372054814</v>
      </c>
      <c r="I11" s="80">
        <f>I6+I9-I10</f>
        <v>84881.19663898196</v>
      </c>
      <c r="J11" s="80">
        <f>J6+J9-J10</f>
        <v>13363.8306577691</v>
      </c>
      <c r="K11" s="80">
        <f>K6+K9-K10</f>
        <v>13363.8306577691</v>
      </c>
      <c r="L11" s="80">
        <f>L6+L9-L10</f>
        <v>13363.8306577691</v>
      </c>
      <c r="M11" s="80">
        <f>M6+M9-M10</f>
        <v>13363.8306577691</v>
      </c>
      <c r="N11" s="80">
        <f>N6+N9-N10</f>
        <v>13363.8306577691</v>
      </c>
      <c r="O11" s="80">
        <f>O6+O9-O10</f>
        <v>16260.11637205481</v>
      </c>
      <c r="P11" s="80">
        <f>P6+P9-P10</f>
        <v>18078.11637205481</v>
      </c>
      <c r="Q11" s="80">
        <f>Q6+Q9-Q10</f>
        <v>18078.11637205481</v>
      </c>
      <c r="R11" s="80">
        <f>R6+R9-R10</f>
        <v>16278.11637205481</v>
      </c>
      <c r="S11" s="80">
        <f>S6+S9-S10</f>
        <v>18078.11637205481</v>
      </c>
      <c r="T11" s="80">
        <f>T6+T9-T10</f>
        <v>18078.11637205481</v>
      </c>
      <c r="U11" s="80">
        <f>U6+U9-U10</f>
        <v>99881.19663898196</v>
      </c>
      <c r="V11" s="80">
        <f>V6+V9-V10</f>
        <v>28363.8306577691</v>
      </c>
      <c r="W11" s="80">
        <f>W6+W9-W10</f>
        <v>28363.8306577691</v>
      </c>
      <c r="X11" s="80">
        <f>X6+X9-X10</f>
        <v>28363.8306577691</v>
      </c>
      <c r="Y11" s="80">
        <f>Y6+Y9-Y10</f>
        <v>28363.8306577691</v>
      </c>
      <c r="Z11" s="85">
        <f>SUMIF($B$13:$Y$13,"Yes",B11:Y11)</f>
        <v>344914.8788179256</v>
      </c>
      <c r="AA11" s="80">
        <f>SUM(B11:M11)</f>
        <v>331551.0481601565</v>
      </c>
      <c r="AB11" s="46">
        <f>SUM(B11:Y11)</f>
        <v>663102.0963203127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0.07707170792143796</v>
      </c>
      <c r="D12" s="82">
        <f>IF(D13="Yes",IF(SUM($B$10:D10)/(SUM($B$6:D6)+SUM($B$9:D9))&lt;0,999.99,SUM($B$10:D10)/(SUM($B$6:D6)+SUM($B$9:D9))),"")</f>
        <v>0.1410423553029576</v>
      </c>
      <c r="E12" s="82">
        <f>IF(E13="Yes",IF(SUM($B$10:E10)/(SUM($B$6:E6)+SUM($B$9:E9))&lt;0,999.99,SUM($B$10:E10)/(SUM($B$6:E6)+SUM($B$9:E9))),"")</f>
        <v>0.1949907485299685</v>
      </c>
      <c r="F12" s="82">
        <f>IF(F13="Yes",IF(SUM($B$10:F10)/(SUM($B$6:F6)+SUM($B$9:F9))&lt;0,999.99,SUM($B$10:F10)/(SUM($B$6:F6)+SUM($B$9:F9))),"")</f>
        <v>0.2428576612725671</v>
      </c>
      <c r="G12" s="82">
        <f>IF(G13="Yes",IF(SUM($B$10:G10)/(SUM($B$6:G6)+SUM($B$9:G9))&lt;0,999.99,SUM($B$10:G10)/(SUM($B$6:G6)+SUM($B$9:G9))),"")</f>
        <v>0.2828732548943879</v>
      </c>
      <c r="H12" s="82">
        <f>IF(H13="Yes",IF(SUM($B$10:H10)/(SUM($B$6:H6)+SUM($B$9:H9))&lt;0,999.99,SUM($B$10:H10)/(SUM($B$6:H6)+SUM($B$9:H9))),"")</f>
        <v>0.3177803072204841</v>
      </c>
      <c r="I12" s="82">
        <f>IF(I13="Yes",IF(SUM($B$10:I10)/(SUM($B$6:I6)+SUM($B$9:I9))&lt;0,999.99,SUM($B$10:I10)/(SUM($B$6:I6)+SUM($B$9:I9))),"")</f>
        <v>0.2740829328100391</v>
      </c>
      <c r="J12" s="82">
        <f>IF(J13="Yes",IF(SUM($B$10:J10)/(SUM($B$6:J6)+SUM($B$9:J9))&lt;0,999.99,SUM($B$10:J10)/(SUM($B$6:J6)+SUM($B$9:J9))),"")</f>
        <v>0.2916447028526576</v>
      </c>
      <c r="K12" s="82">
        <f>IF(K13="Yes",IF(SUM($B$10:K10)/(SUM($B$6:K6)+SUM($B$9:K9))&lt;0,999.99,SUM($B$10:K10)/(SUM($B$6:K6)+SUM($B$9:K9))),"")</f>
        <v>0.3069413861061761</v>
      </c>
      <c r="L12" s="82">
        <f>IF(L13="Yes",IF(SUM($B$10:L10)/(SUM($B$6:L6)+SUM($B$9:L9))&lt;0,999.99,SUM($B$10:L10)/(SUM($B$6:L6)+SUM($B$9:L9))),"")</f>
        <v>0.3203846546691231</v>
      </c>
      <c r="M12" s="82">
        <f>IF(M13="Yes",IF(SUM($B$10:M10)/(SUM($B$6:M6)+SUM($B$9:M9))&lt;0,999.99,SUM($B$10:M10)/(SUM($B$6:M6)+SUM($B$9:M9))),"")</f>
        <v>0.3322921190305922</v>
      </c>
      <c r="N12" s="82">
        <f>IF(N13="Yes",IF(SUM($B$10:N10)/(SUM($B$6:N6)+SUM($B$9:N9))&lt;0,999.99,SUM($B$10:N10)/(SUM($B$6:N6)+SUM($B$9:N9))),"")</f>
        <v>0.3429127412150108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81803.08026692715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81803.08026692715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81803.08026692715</v>
      </c>
      <c r="AA18" s="36">
        <f>SUM(B18:M18)</f>
        <v>81803.08026692715</v>
      </c>
      <c r="AB18" s="36">
        <f>SUM(B18:Y18)</f>
        <v>163606.1605338543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34800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7666.666666666667</v>
      </c>
      <c r="C24" s="36">
        <f>IFERROR(Calculations!$P14/12,"")</f>
        <v>7666.666666666667</v>
      </c>
      <c r="D24" s="36">
        <f>IFERROR(Calculations!$P14/12,"")</f>
        <v>7666.666666666667</v>
      </c>
      <c r="E24" s="36">
        <f>IFERROR(Calculations!$P14/12,"")</f>
        <v>7666.666666666667</v>
      </c>
      <c r="F24" s="36">
        <f>IFERROR(Calculations!$P14/12,"")</f>
        <v>7666.666666666667</v>
      </c>
      <c r="G24" s="36">
        <f>IFERROR(Calculations!$P14/12,"")</f>
        <v>7666.666666666667</v>
      </c>
      <c r="H24" s="36">
        <f>IFERROR(Calculations!$P14/12,"")</f>
        <v>7666.666666666667</v>
      </c>
      <c r="I24" s="36">
        <f>IFERROR(Calculations!$P14/12,"")</f>
        <v>7666.666666666667</v>
      </c>
      <c r="J24" s="36">
        <f>IFERROR(Calculations!$P14/12,"")</f>
        <v>7666.666666666667</v>
      </c>
      <c r="K24" s="36">
        <f>IFERROR(Calculations!$P14/12,"")</f>
        <v>7666.666666666667</v>
      </c>
      <c r="L24" s="36">
        <f>IFERROR(Calculations!$P14/12,"")</f>
        <v>7666.666666666667</v>
      </c>
      <c r="M24" s="36">
        <f>IFERROR(Calculations!$P14/12,"")</f>
        <v>7666.666666666667</v>
      </c>
      <c r="N24" s="36">
        <f>IFERROR(Calculations!$P14/12,"")</f>
        <v>7666.666666666667</v>
      </c>
      <c r="O24" s="36">
        <f>IFERROR(Calculations!$P14/12,"")</f>
        <v>7666.666666666667</v>
      </c>
      <c r="P24" s="36">
        <f>IFERROR(Calculations!$P14/12,"")</f>
        <v>7666.666666666667</v>
      </c>
      <c r="Q24" s="36">
        <f>IFERROR(Calculations!$P14/12,"")</f>
        <v>7666.666666666667</v>
      </c>
      <c r="R24" s="36">
        <f>IFERROR(Calculations!$P14/12,"")</f>
        <v>7666.666666666667</v>
      </c>
      <c r="S24" s="36">
        <f>IFERROR(Calculations!$P14/12,"")</f>
        <v>7666.666666666667</v>
      </c>
      <c r="T24" s="36">
        <f>IFERROR(Calculations!$P14/12,"")</f>
        <v>7666.666666666667</v>
      </c>
      <c r="U24" s="36">
        <f>IFERROR(Calculations!$P14/12,"")</f>
        <v>7666.666666666667</v>
      </c>
      <c r="V24" s="36">
        <f>IFERROR(Calculations!$P14/12,"")</f>
        <v>7666.666666666667</v>
      </c>
      <c r="W24" s="36">
        <f>IFERROR(Calculations!$P14/12,"")</f>
        <v>7666.666666666667</v>
      </c>
      <c r="X24" s="36">
        <f>IFERROR(Calculations!$P14/12,"")</f>
        <v>7666.666666666667</v>
      </c>
      <c r="Y24" s="36">
        <f>IFERROR(Calculations!$P14/12,"")</f>
        <v>7666.666666666667</v>
      </c>
      <c r="Z24" s="36">
        <f>SUMIF($B$13:$Y$13,"Yes",B24:Y24)</f>
        <v>99666.66666666669</v>
      </c>
      <c r="AA24" s="36">
        <f>SUM(B24:M24)</f>
        <v>92000.00000000001</v>
      </c>
      <c r="AB24" s="46">
        <f>SUM(B24:Y24)</f>
        <v>184000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2500</v>
      </c>
      <c r="C25" s="36">
        <f>IFERROR(Calculations!$P15/12,"")</f>
        <v>2500</v>
      </c>
      <c r="D25" s="36">
        <f>IFERROR(Calculations!$P15/12,"")</f>
        <v>2500</v>
      </c>
      <c r="E25" s="36">
        <f>IFERROR(Calculations!$P15/12,"")</f>
        <v>2500</v>
      </c>
      <c r="F25" s="36">
        <f>IFERROR(Calculations!$P15/12,"")</f>
        <v>2500</v>
      </c>
      <c r="G25" s="36">
        <f>IFERROR(Calculations!$P15/12,"")</f>
        <v>2500</v>
      </c>
      <c r="H25" s="36">
        <f>IFERROR(Calculations!$P15/12,"")</f>
        <v>2500</v>
      </c>
      <c r="I25" s="36">
        <f>IFERROR(Calculations!$P15/12,"")</f>
        <v>2500</v>
      </c>
      <c r="J25" s="36">
        <f>IFERROR(Calculations!$P15/12,"")</f>
        <v>2500</v>
      </c>
      <c r="K25" s="36">
        <f>IFERROR(Calculations!$P15/12,"")</f>
        <v>2500</v>
      </c>
      <c r="L25" s="36">
        <f>IFERROR(Calculations!$P15/12,"")</f>
        <v>2500</v>
      </c>
      <c r="M25" s="36">
        <f>IFERROR(Calculations!$P15/12,"")</f>
        <v>2500</v>
      </c>
      <c r="N25" s="36">
        <f>IFERROR(Calculations!$P15/12,"")</f>
        <v>2500</v>
      </c>
      <c r="O25" s="36">
        <f>IFERROR(Calculations!$P15/12,"")</f>
        <v>2500</v>
      </c>
      <c r="P25" s="36">
        <f>IFERROR(Calculations!$P15/12,"")</f>
        <v>2500</v>
      </c>
      <c r="Q25" s="36">
        <f>IFERROR(Calculations!$P15/12,"")</f>
        <v>2500</v>
      </c>
      <c r="R25" s="36">
        <f>IFERROR(Calculations!$P15/12,"")</f>
        <v>2500</v>
      </c>
      <c r="S25" s="36">
        <f>IFERROR(Calculations!$P15/12,"")</f>
        <v>2500</v>
      </c>
      <c r="T25" s="36">
        <f>IFERROR(Calculations!$P15/12,"")</f>
        <v>2500</v>
      </c>
      <c r="U25" s="36">
        <f>IFERROR(Calculations!$P15/12,"")</f>
        <v>2500</v>
      </c>
      <c r="V25" s="36">
        <f>IFERROR(Calculations!$P15/12,"")</f>
        <v>2500</v>
      </c>
      <c r="W25" s="36">
        <f>IFERROR(Calculations!$P15/12,"")</f>
        <v>2500</v>
      </c>
      <c r="X25" s="36">
        <f>IFERROR(Calculations!$P15/12,"")</f>
        <v>2500</v>
      </c>
      <c r="Y25" s="36">
        <f>IFERROR(Calculations!$P15/12,"")</f>
        <v>2500</v>
      </c>
      <c r="Z25" s="36">
        <f>SUMIF($B$13:$Y$13,"Yes",B25:Y25)</f>
        <v>32500</v>
      </c>
      <c r="AA25" s="36">
        <f>SUM(B25:M25)</f>
        <v>30000</v>
      </c>
      <c r="AB25" s="46">
        <f>SUM(B25:Y25)</f>
        <v>60000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60166.66666666667</v>
      </c>
      <c r="C30" s="19">
        <f>SUM(C18:C29)</f>
        <v>60166.66666666667</v>
      </c>
      <c r="D30" s="19">
        <f>SUM(D18:D29)</f>
        <v>60166.66666666667</v>
      </c>
      <c r="E30" s="19">
        <f>SUM(E18:E29)</f>
        <v>60166.66666666667</v>
      </c>
      <c r="F30" s="19">
        <f>SUM(F18:F29)</f>
        <v>60166.66666666667</v>
      </c>
      <c r="G30" s="19">
        <f>SUM(G18:G29)</f>
        <v>60166.66666666667</v>
      </c>
      <c r="H30" s="19">
        <f>SUM(H18:H29)</f>
        <v>60166.66666666667</v>
      </c>
      <c r="I30" s="19">
        <f>SUM(I18:I29)</f>
        <v>141969.7469335938</v>
      </c>
      <c r="J30" s="19">
        <f>SUM(J18:J29)</f>
        <v>60166.66666666667</v>
      </c>
      <c r="K30" s="19">
        <f>SUM(K18:K29)</f>
        <v>60166.66666666667</v>
      </c>
      <c r="L30" s="19">
        <f>SUM(L18:L29)</f>
        <v>60166.66666666667</v>
      </c>
      <c r="M30" s="19">
        <f>SUM(M18:M29)</f>
        <v>60166.66666666667</v>
      </c>
      <c r="N30" s="19">
        <f>SUM(N18:N29)</f>
        <v>60166.66666666667</v>
      </c>
      <c r="O30" s="19">
        <f>SUM(O18:O29)</f>
        <v>60166.66666666667</v>
      </c>
      <c r="P30" s="19">
        <f>SUM(P18:P29)</f>
        <v>60166.66666666667</v>
      </c>
      <c r="Q30" s="19">
        <f>SUM(Q18:Q29)</f>
        <v>60166.66666666667</v>
      </c>
      <c r="R30" s="19">
        <f>SUM(R18:R29)</f>
        <v>60166.66666666667</v>
      </c>
      <c r="S30" s="19">
        <f>SUM(S18:S29)</f>
        <v>60166.66666666667</v>
      </c>
      <c r="T30" s="19">
        <f>SUM(T18:T29)</f>
        <v>60166.66666666667</v>
      </c>
      <c r="U30" s="19">
        <f>SUM(U18:U29)</f>
        <v>141969.7469335938</v>
      </c>
      <c r="V30" s="19">
        <f>SUM(V18:V29)</f>
        <v>60166.66666666667</v>
      </c>
      <c r="W30" s="19">
        <f>SUM(W18:W29)</f>
        <v>60166.66666666667</v>
      </c>
      <c r="X30" s="19">
        <f>SUM(X18:X29)</f>
        <v>60166.66666666667</v>
      </c>
      <c r="Y30" s="19">
        <f>SUM(Y18:Y29)</f>
        <v>60166.66666666667</v>
      </c>
      <c r="Z30" s="19">
        <f>SUMIF($B$13:$Y$13,"Yes",B30:Y30)</f>
        <v>863969.7469335938</v>
      </c>
      <c r="AA30" s="19">
        <f>SUM(B30:M30)</f>
        <v>803803.0802669271</v>
      </c>
      <c r="AB30" s="19">
        <f>SUM(B30:Y30)</f>
        <v>1607606.160533855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1818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1818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1818</v>
      </c>
      <c r="AB42" s="36">
        <f>SUM(B42:Y42)</f>
        <v>3636.000000000001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1818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1818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1800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1800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1800</v>
      </c>
      <c r="AA48" s="46">
        <f>SUM(B48:M48)</f>
        <v>1800</v>
      </c>
      <c r="AB48" s="46">
        <f>SUM(B48:Y48)</f>
        <v>3600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1800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1800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10285.71428571429</v>
      </c>
      <c r="D66" s="36">
        <f>P66</f>
        <v>10285.71428571429</v>
      </c>
      <c r="E66" s="36">
        <f>Q66</f>
        <v>10285.71428571429</v>
      </c>
      <c r="F66" s="36">
        <f>R66</f>
        <v>10285.71428571429</v>
      </c>
      <c r="G66" s="36">
        <f>S66</f>
        <v>10285.71428571429</v>
      </c>
      <c r="H66" s="36">
        <f>T66</f>
        <v>10285.71428571429</v>
      </c>
      <c r="I66" s="36">
        <f>U66</f>
        <v>10285.71428571429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10285.71428571429</v>
      </c>
      <c r="P66" s="46">
        <f>SUM(P67:P71)</f>
        <v>10285.71428571429</v>
      </c>
      <c r="Q66" s="46">
        <f>SUM(Q67:Q71)</f>
        <v>10285.71428571429</v>
      </c>
      <c r="R66" s="46">
        <f>SUM(R67:R71)</f>
        <v>10285.71428571429</v>
      </c>
      <c r="S66" s="46">
        <f>SUM(S67:S71)</f>
        <v>10285.71428571429</v>
      </c>
      <c r="T66" s="46">
        <f>SUM(T67:T71)</f>
        <v>10285.71428571429</v>
      </c>
      <c r="U66" s="46">
        <f>SUM(U67:U71)</f>
        <v>10285.71428571429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72000.00000000001</v>
      </c>
      <c r="AA66" s="46">
        <f>SUM(B66:M66)</f>
        <v>72000.00000000001</v>
      </c>
      <c r="AB66" s="46">
        <f>SUM(B66:Y66)</f>
        <v>144000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10285.71428571429</v>
      </c>
      <c r="D67" s="36">
        <f>P67</f>
        <v>10285.71428571429</v>
      </c>
      <c r="E67" s="36">
        <f>Q67</f>
        <v>10285.71428571429</v>
      </c>
      <c r="F67" s="36">
        <f>R67</f>
        <v>10285.71428571429</v>
      </c>
      <c r="G67" s="36">
        <f>S67</f>
        <v>10285.71428571429</v>
      </c>
      <c r="H67" s="36">
        <f>T67</f>
        <v>10285.71428571429</v>
      </c>
      <c r="I67" s="36">
        <f>U67</f>
        <v>10285.71428571429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10285.71428571429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10285.71428571429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10285.71428571429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10285.71428571429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10285.71428571429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10285.71428571429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10285.71428571429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72000.00000000001</v>
      </c>
      <c r="AA67" s="46">
        <f>SUM(B67:M67)</f>
        <v>72000.00000000001</v>
      </c>
      <c r="AB67" s="46">
        <f>SUM(B67:Y67)</f>
        <v>144000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1100</v>
      </c>
      <c r="C75" s="46">
        <f>SUM(Calculations!$R$14:$R$16)/12</f>
        <v>1100</v>
      </c>
      <c r="D75" s="46">
        <f>SUM(Calculations!$R$14:$R$16)/12</f>
        <v>1100</v>
      </c>
      <c r="E75" s="46">
        <f>SUM(Calculations!$R$14:$R$16)/12</f>
        <v>1100</v>
      </c>
      <c r="F75" s="46">
        <f>SUM(Calculations!$R$14:$R$16)/12</f>
        <v>1100</v>
      </c>
      <c r="G75" s="46">
        <f>SUM(Calculations!$R$14:$R$16)/12</f>
        <v>1100</v>
      </c>
      <c r="H75" s="46">
        <f>SUM(Calculations!$R$14:$R$16)/12</f>
        <v>1100</v>
      </c>
      <c r="I75" s="46">
        <f>SUM(Calculations!$R$14:$R$16)/12</f>
        <v>1100</v>
      </c>
      <c r="J75" s="46">
        <f>SUM(Calculations!$R$14:$R$16)/12</f>
        <v>1100</v>
      </c>
      <c r="K75" s="46">
        <f>SUM(Calculations!$R$14:$R$16)/12</f>
        <v>1100</v>
      </c>
      <c r="L75" s="46">
        <f>SUM(Calculations!$R$14:$R$16)/12</f>
        <v>1100</v>
      </c>
      <c r="M75" s="46">
        <f>SUM(Calculations!$R$14:$R$16)/12</f>
        <v>1100</v>
      </c>
      <c r="N75" s="46">
        <f>SUM(Calculations!$R$14:$R$16)/12</f>
        <v>1100</v>
      </c>
      <c r="O75" s="46">
        <f>SUM(Calculations!$R$14:$R$16)/12</f>
        <v>1100</v>
      </c>
      <c r="P75" s="46">
        <f>SUM(Calculations!$R$14:$R$16)/12</f>
        <v>1100</v>
      </c>
      <c r="Q75" s="46">
        <f>SUM(Calculations!$R$14:$R$16)/12</f>
        <v>1100</v>
      </c>
      <c r="R75" s="46">
        <f>SUM(Calculations!$R$14:$R$16)/12</f>
        <v>1100</v>
      </c>
      <c r="S75" s="46">
        <f>SUM(Calculations!$R$14:$R$16)/12</f>
        <v>1100</v>
      </c>
      <c r="T75" s="46">
        <f>SUM(Calculations!$R$14:$R$16)/12</f>
        <v>1100</v>
      </c>
      <c r="U75" s="46">
        <f>SUM(Calculations!$R$14:$R$16)/12</f>
        <v>1100</v>
      </c>
      <c r="V75" s="46">
        <f>SUM(Calculations!$R$14:$R$16)/12</f>
        <v>1100</v>
      </c>
      <c r="W75" s="46">
        <f>SUM(Calculations!$R$14:$R$16)/12</f>
        <v>1100</v>
      </c>
      <c r="X75" s="46">
        <f>SUM(Calculations!$R$14:$R$16)/12</f>
        <v>1100</v>
      </c>
      <c r="Y75" s="46">
        <f>SUM(Calculations!$R$14:$R$16)/12</f>
        <v>1100</v>
      </c>
      <c r="Z75" s="46">
        <f>SUMIF($B$13:$Y$13,"Yes",B75:Y75)</f>
        <v>14300</v>
      </c>
      <c r="AA75" s="46">
        <f>SUM(B75:M75)</f>
        <v>13200</v>
      </c>
      <c r="AB75" s="46">
        <f>SUM(B75:Y75)</f>
        <v>26400</v>
      </c>
    </row>
    <row r="76" spans="1:30">
      <c r="A76" s="16" t="s">
        <v>48</v>
      </c>
      <c r="B76" s="46">
        <f>SUM(Calculations!$S$14:$S$16)/12</f>
        <v>1450</v>
      </c>
      <c r="C76" s="46">
        <f>SUM(Calculations!$S$14:$S$16)/12</f>
        <v>1450</v>
      </c>
      <c r="D76" s="46">
        <f>SUM(Calculations!$S$14:$S$16)/12</f>
        <v>1450</v>
      </c>
      <c r="E76" s="46">
        <f>SUM(Calculations!$S$14:$S$16)/12</f>
        <v>1450</v>
      </c>
      <c r="F76" s="46">
        <f>SUM(Calculations!$S$14:$S$16)/12</f>
        <v>1450</v>
      </c>
      <c r="G76" s="46">
        <f>SUM(Calculations!$S$14:$S$16)/12</f>
        <v>1450</v>
      </c>
      <c r="H76" s="46">
        <f>SUM(Calculations!$S$14:$S$16)/12</f>
        <v>1450</v>
      </c>
      <c r="I76" s="46">
        <f>SUM(Calculations!$S$14:$S$16)/12</f>
        <v>1450</v>
      </c>
      <c r="J76" s="46">
        <f>SUM(Calculations!$S$14:$S$16)/12</f>
        <v>1450</v>
      </c>
      <c r="K76" s="46">
        <f>SUM(Calculations!$S$14:$S$16)/12</f>
        <v>1450</v>
      </c>
      <c r="L76" s="46">
        <f>SUM(Calculations!$S$14:$S$16)/12</f>
        <v>1450</v>
      </c>
      <c r="M76" s="46">
        <f>SUM(Calculations!$S$14:$S$16)/12</f>
        <v>1450</v>
      </c>
      <c r="N76" s="46">
        <f>SUM(Calculations!$S$14:$S$16)/12</f>
        <v>1450</v>
      </c>
      <c r="O76" s="46">
        <f>SUM(Calculations!$S$14:$S$16)/12</f>
        <v>1450</v>
      </c>
      <c r="P76" s="46">
        <f>SUM(Calculations!$S$14:$S$16)/12</f>
        <v>1450</v>
      </c>
      <c r="Q76" s="46">
        <f>SUM(Calculations!$S$14:$S$16)/12</f>
        <v>1450</v>
      </c>
      <c r="R76" s="46">
        <f>SUM(Calculations!$S$14:$S$16)/12</f>
        <v>1450</v>
      </c>
      <c r="S76" s="46">
        <f>SUM(Calculations!$S$14:$S$16)/12</f>
        <v>1450</v>
      </c>
      <c r="T76" s="46">
        <f>SUM(Calculations!$S$14:$S$16)/12</f>
        <v>1450</v>
      </c>
      <c r="U76" s="46">
        <f>SUM(Calculations!$S$14:$S$16)/12</f>
        <v>1450</v>
      </c>
      <c r="V76" s="46">
        <f>SUM(Calculations!$S$14:$S$16)/12</f>
        <v>1450</v>
      </c>
      <c r="W76" s="46">
        <f>SUM(Calculations!$S$14:$S$16)/12</f>
        <v>1450</v>
      </c>
      <c r="X76" s="46">
        <f>SUM(Calculations!$S$14:$S$16)/12</f>
        <v>1450</v>
      </c>
      <c r="Y76" s="46">
        <f>SUM(Calculations!$S$14:$S$16)/12</f>
        <v>1450</v>
      </c>
      <c r="Z76" s="46">
        <f>SUMIF($B$13:$Y$13,"Yes",B76:Y76)</f>
        <v>18850</v>
      </c>
      <c r="AA76" s="46">
        <f>SUM(B76:M76)</f>
        <v>17400</v>
      </c>
      <c r="AB76" s="46">
        <f>SUM(B76:Y76)</f>
        <v>34800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19252.83600889757</v>
      </c>
      <c r="C81" s="46">
        <f>(SUM($AA$18:$AA$29)-SUM($AA$36,$AA$42,$AA$48,$AA$54,$AA$60,$AA$66,$AA$72:$AA$79))*Parameters!$B$37/12</f>
        <v>19252.83600889757</v>
      </c>
      <c r="D81" s="46">
        <f>(SUM($AA$18:$AA$29)-SUM($AA$36,$AA$42,$AA$48,$AA$54,$AA$60,$AA$66,$AA$72:$AA$79))*Parameters!$B$37/12</f>
        <v>19252.83600889757</v>
      </c>
      <c r="E81" s="46">
        <f>(SUM($AA$18:$AA$29)-SUM($AA$36,$AA$42,$AA$48,$AA$54,$AA$60,$AA$66,$AA$72:$AA$79))*Parameters!$B$37/12</f>
        <v>19252.83600889757</v>
      </c>
      <c r="F81" s="46">
        <f>(SUM($AA$18:$AA$29)-SUM($AA$36,$AA$42,$AA$48,$AA$54,$AA$60,$AA$66,$AA$72:$AA$79))*Parameters!$B$37/12</f>
        <v>19252.83600889757</v>
      </c>
      <c r="G81" s="46">
        <f>(SUM($AA$18:$AA$29)-SUM($AA$36,$AA$42,$AA$48,$AA$54,$AA$60,$AA$66,$AA$72:$AA$79))*Parameters!$B$37/12</f>
        <v>19252.83600889757</v>
      </c>
      <c r="H81" s="46">
        <f>(SUM($AA$18:$AA$29)-SUM($AA$36,$AA$42,$AA$48,$AA$54,$AA$60,$AA$66,$AA$72:$AA$79))*Parameters!$B$37/12</f>
        <v>19252.83600889757</v>
      </c>
      <c r="I81" s="46">
        <f>(SUM($AA$18:$AA$29)-SUM($AA$36,$AA$42,$AA$48,$AA$54,$AA$60,$AA$66,$AA$72:$AA$79))*Parameters!$B$37/12</f>
        <v>19252.83600889757</v>
      </c>
      <c r="J81" s="46">
        <f>(SUM($AA$18:$AA$29)-SUM($AA$36,$AA$42,$AA$48,$AA$54,$AA$60,$AA$66,$AA$72:$AA$79))*Parameters!$B$37/12</f>
        <v>19252.83600889757</v>
      </c>
      <c r="K81" s="46">
        <f>(SUM($AA$18:$AA$29)-SUM($AA$36,$AA$42,$AA$48,$AA$54,$AA$60,$AA$66,$AA$72:$AA$79))*Parameters!$B$37/12</f>
        <v>19252.83600889757</v>
      </c>
      <c r="L81" s="46">
        <f>(SUM($AA$18:$AA$29)-SUM($AA$36,$AA$42,$AA$48,$AA$54,$AA$60,$AA$66,$AA$72:$AA$79))*Parameters!$B$37/12</f>
        <v>19252.83600889757</v>
      </c>
      <c r="M81" s="46">
        <f>(SUM($AA$18:$AA$29)-SUM($AA$36,$AA$42,$AA$48,$AA$54,$AA$60,$AA$66,$AA$72:$AA$79))*Parameters!$B$37/12</f>
        <v>19252.83600889757</v>
      </c>
      <c r="N81" s="46">
        <f>(SUM($AA$18:$AA$29)-SUM($AA$36,$AA$42,$AA$48,$AA$54,$AA$60,$AA$66,$AA$72:$AA$79))*Parameters!$B$37/12</f>
        <v>19252.83600889757</v>
      </c>
      <c r="O81" s="46">
        <f>(SUM($AA$18:$AA$29)-SUM($AA$36,$AA$42,$AA$48,$AA$54,$AA$60,$AA$66,$AA$72:$AA$79))*Parameters!$B$37/12</f>
        <v>19252.83600889757</v>
      </c>
      <c r="P81" s="46">
        <f>(SUM($AA$18:$AA$29)-SUM($AA$36,$AA$42,$AA$48,$AA$54,$AA$60,$AA$66,$AA$72:$AA$79))*Parameters!$B$37/12</f>
        <v>19252.83600889757</v>
      </c>
      <c r="Q81" s="46">
        <f>(SUM($AA$18:$AA$29)-SUM($AA$36,$AA$42,$AA$48,$AA$54,$AA$60,$AA$66,$AA$72:$AA$79))*Parameters!$B$37/12</f>
        <v>19252.83600889757</v>
      </c>
      <c r="R81" s="46">
        <f>(SUM($AA$18:$AA$29)-SUM($AA$36,$AA$42,$AA$48,$AA$54,$AA$60,$AA$66,$AA$72:$AA$79))*Parameters!$B$37/12</f>
        <v>19252.83600889757</v>
      </c>
      <c r="S81" s="46">
        <f>(SUM($AA$18:$AA$29)-SUM($AA$36,$AA$42,$AA$48,$AA$54,$AA$60,$AA$66,$AA$72:$AA$79))*Parameters!$B$37/12</f>
        <v>19252.83600889757</v>
      </c>
      <c r="T81" s="46">
        <f>(SUM($AA$18:$AA$29)-SUM($AA$36,$AA$42,$AA$48,$AA$54,$AA$60,$AA$66,$AA$72:$AA$79))*Parameters!$B$37/12</f>
        <v>19252.83600889757</v>
      </c>
      <c r="U81" s="46">
        <f>(SUM($AA$18:$AA$29)-SUM($AA$36,$AA$42,$AA$48,$AA$54,$AA$60,$AA$66,$AA$72:$AA$79))*Parameters!$B$37/12</f>
        <v>19252.83600889757</v>
      </c>
      <c r="V81" s="46">
        <f>(SUM($AA$18:$AA$29)-SUM($AA$36,$AA$42,$AA$48,$AA$54,$AA$60,$AA$66,$AA$72:$AA$79))*Parameters!$B$37/12</f>
        <v>19252.83600889757</v>
      </c>
      <c r="W81" s="46">
        <f>(SUM($AA$18:$AA$29)-SUM($AA$36,$AA$42,$AA$48,$AA$54,$AA$60,$AA$66,$AA$72:$AA$79))*Parameters!$B$37/12</f>
        <v>19252.83600889757</v>
      </c>
      <c r="X81" s="46">
        <f>(SUM($AA$18:$AA$29)-SUM($AA$36,$AA$42,$AA$48,$AA$54,$AA$60,$AA$66,$AA$72:$AA$79))*Parameters!$B$37/12</f>
        <v>19252.83600889757</v>
      </c>
      <c r="Y81" s="46">
        <f>(SUM($AA$18:$AA$29)-SUM($AA$36,$AA$42,$AA$48,$AA$54,$AA$60,$AA$66,$AA$72:$AA$79))*Parameters!$B$37/12</f>
        <v>19252.83600889757</v>
      </c>
      <c r="Z81" s="46">
        <f>SUMIF($B$13:$Y$13,"Yes",B81:Y81)</f>
        <v>250286.8681156684</v>
      </c>
      <c r="AA81" s="46">
        <f>SUM(B81:M81)</f>
        <v>231034.0321067709</v>
      </c>
      <c r="AB81" s="46">
        <f>SUM(B81:Y81)</f>
        <v>462068.0642135417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31802.83600889757</v>
      </c>
      <c r="C88" s="19">
        <f>SUM(C72:C82,C66,C60,C54,C48,C42,C36)</f>
        <v>43906.55029461186</v>
      </c>
      <c r="D88" s="19">
        <f>SUM(D72:D82,D66,D60,D54,D48,D42,D36)</f>
        <v>42088.55029461186</v>
      </c>
      <c r="E88" s="19">
        <f>SUM(E72:E82,E66,E60,E54,E48,E42,E36)</f>
        <v>42088.55029461186</v>
      </c>
      <c r="F88" s="19">
        <f>SUM(F72:F82,F66,F60,F54,F48,F42,F36)</f>
        <v>43888.55029461186</v>
      </c>
      <c r="G88" s="19">
        <f>SUM(G72:G82,G66,G60,G54,G48,G42,G36)</f>
        <v>42088.55029461186</v>
      </c>
      <c r="H88" s="19">
        <f>SUM(H72:H82,H66,H60,H54,H48,H42,H36)</f>
        <v>42088.55029461186</v>
      </c>
      <c r="I88" s="19">
        <f>SUM(I72:I82,I66,I60,I54,I48,I42,I36)</f>
        <v>42088.55029461186</v>
      </c>
      <c r="J88" s="19">
        <f>SUM(J72:J82,J66,J60,J54,J48,J42,J36)</f>
        <v>31802.83600889757</v>
      </c>
      <c r="K88" s="19">
        <f>SUM(K72:K82,K66,K60,K54,K48,K42,K36)</f>
        <v>31802.83600889757</v>
      </c>
      <c r="L88" s="19">
        <f>SUM(L72:L82,L66,L60,L54,L48,L42,L36)</f>
        <v>31802.83600889757</v>
      </c>
      <c r="M88" s="19">
        <f>SUM(M72:M82,M66,M60,M54,M48,M42,M36)</f>
        <v>31802.83600889757</v>
      </c>
      <c r="N88" s="19">
        <f>SUM(N72:N82,N66,N60,N54,N48,N42,N36)</f>
        <v>31802.83600889757</v>
      </c>
      <c r="O88" s="19">
        <f>SUM(O72:O82,O66,O60,O54,O48,O42,O36)</f>
        <v>43906.55029461186</v>
      </c>
      <c r="P88" s="19">
        <f>SUM(P72:P82,P66,P60,P54,P48,P42,P36)</f>
        <v>42088.55029461186</v>
      </c>
      <c r="Q88" s="19">
        <f>SUM(Q72:Q82,Q66,Q60,Q54,Q48,Q42,Q36)</f>
        <v>42088.55029461186</v>
      </c>
      <c r="R88" s="19">
        <f>SUM(R72:R82,R66,R60,R54,R48,R42,R36)</f>
        <v>43888.55029461186</v>
      </c>
      <c r="S88" s="19">
        <f>SUM(S72:S82,S66,S60,S54,S48,S42,S36)</f>
        <v>42088.55029461186</v>
      </c>
      <c r="T88" s="19">
        <f>SUM(T72:T82,T66,T60,T54,T48,T42,T36)</f>
        <v>42088.55029461186</v>
      </c>
      <c r="U88" s="19">
        <f>SUM(U72:U82,U66,U60,U54,U48,U42,U36)</f>
        <v>42088.55029461186</v>
      </c>
      <c r="V88" s="19">
        <f>SUM(V72:V82,V66,V60,V54,V48,V42,V36)</f>
        <v>31802.83600889757</v>
      </c>
      <c r="W88" s="19">
        <f>SUM(W72:W82,W66,W60,W54,W48,W42,W36)</f>
        <v>31802.83600889757</v>
      </c>
      <c r="X88" s="19">
        <f>SUM(X72:X82,X66,X60,X54,X48,X42,X36)</f>
        <v>31802.83600889757</v>
      </c>
      <c r="Y88" s="19">
        <f>SUM(Y72:Y82,Y66,Y60,Y54,Y48,Y42,Y36)</f>
        <v>31802.83600889757</v>
      </c>
      <c r="Z88" s="19">
        <f>SUMIF($B$13:$Y$13,"Yes",B88:Y88)</f>
        <v>489054.8681156684</v>
      </c>
      <c r="AA88" s="19">
        <f>SUM(B88:M88)</f>
        <v>457252.0321067708</v>
      </c>
      <c r="AB88" s="19">
        <f>SUM(B88:Y88)</f>
        <v>914504.0642135413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480000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825000</v>
      </c>
    </row>
    <row r="98" spans="1:30">
      <c r="A98" t="s">
        <v>64</v>
      </c>
      <c r="B98" s="36">
        <f>IF(Inputs!B44="Yes",Inputs!B45,0)</f>
        <v>550008</v>
      </c>
    </row>
    <row r="99" spans="1:30">
      <c r="A99" t="s">
        <v>65</v>
      </c>
      <c r="B99" s="36">
        <f>Inputs!B46</f>
        <v>650000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4500008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185000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50000</v>
      </c>
    </row>
    <row r="31" spans="1:48">
      <c r="A31" s="5" t="s">
        <v>117</v>
      </c>
      <c r="B31" s="158">
        <v>10000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550008</v>
      </c>
    </row>
    <row r="46" spans="1:48" customHeight="1" ht="30">
      <c r="A46" s="57" t="s">
        <v>131</v>
      </c>
      <c r="B46" s="161">
        <v>650000</v>
      </c>
    </row>
    <row r="47" spans="1:48" customHeight="1" ht="30">
      <c r="A47" s="57" t="s">
        <v>132</v>
      </c>
      <c r="B47" s="161">
        <v>450000</v>
      </c>
    </row>
    <row r="48" spans="1:48" customHeight="1" ht="30">
      <c r="A48" s="57" t="s">
        <v>133</v>
      </c>
      <c r="B48" s="161">
        <v>1500000</v>
      </c>
    </row>
    <row r="49" spans="1:48" customHeight="1" ht="30">
      <c r="A49" s="57" t="s">
        <v>134</v>
      </c>
      <c r="B49" s="161">
        <v>45000</v>
      </c>
    </row>
    <row r="50" spans="1:48">
      <c r="A50" s="43"/>
      <c r="B50" s="36"/>
    </row>
    <row r="51" spans="1:48">
      <c r="A51" s="58" t="s">
        <v>135</v>
      </c>
      <c r="B51" s="161">
        <v>35000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146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146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146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146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15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150000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42917</v>
      </c>
      <c r="C4" s="38">
        <f>IFERROR(DATE(YEAR(B4),MONTH(B4)+ROUND(T4/2,0),DAY(B4)),B4)</f>
        <v>43009</v>
      </c>
      <c r="D4" s="38">
        <f>IFERROR(DATE(YEAR(B4),MONTH(B4)+T4,DAY(B4)),"")</f>
        <v>43101</v>
      </c>
      <c r="E4" s="38">
        <f>IFERROR(IF($S4=0,"",IF($S4=2,DATE(YEAR(B4),MONTH(B4)+6,DAY(B4)),IF($S4=1,B4,""))),"")</f>
        <v>42917</v>
      </c>
      <c r="F4" s="38">
        <f>IFERROR(IF($S4=0,"",IF($S4=2,DATE(YEAR(C4),MONTH(C4)+6,DAY(C4)),IF($S4=1,C4,""))),"")</f>
        <v>43009</v>
      </c>
      <c r="G4" s="38">
        <f>IFERROR(IF($S4=0,"",IF($S4=2,DATE(YEAR(D4),MONTH(D4)+6,DAY(D4)),IF($S4=1,D4,""))),"")</f>
        <v>43101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1298.461591538526</v>
      </c>
      <c r="M4" s="25">
        <f>L4*H4</f>
        <v>3895.384774615578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81803.08026692715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92000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7200</v>
      </c>
      <c r="S14" s="63">
        <f>IFERROR(D14*INDEX(Parameters!$A$22:$P$29,MATCH(Calculations!$A14,Parameters!$A$22:$A$29,0),MATCH(Parameters!$N$22,Parameters!$A$22:$P$22,0)),"")</f>
        <v>8400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9000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42936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42917</v>
      </c>
      <c r="F33" t="s">
        <v>152</v>
      </c>
      <c r="G33" s="128">
        <f>IF(Inputs!B79="","",DATE(YEAR(Inputs!B79),MONTH(Inputs!B79),DAY(Inputs!B79)))</f>
        <v>42906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42967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42948</v>
      </c>
      <c r="F34" t="s">
        <v>153</v>
      </c>
      <c r="G34" s="128">
        <f>IF(Inputs!B80="","",DATE(YEAR(Inputs!B80),MONTH(Inputs!B80),DAY(Inputs!B80)))</f>
        <v>42936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42998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42979</v>
      </c>
      <c r="F35" t="s">
        <v>155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43028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43009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43059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43040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43089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43070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43120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43101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43151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43132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43179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43160</v>
      </c>
      <c r="F41" t="s">
        <v>219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43210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43191</v>
      </c>
      <c r="F42" t="s">
        <v>220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43240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43271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110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110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305</v>
      </c>
      <c r="H52" s="12" t="s">
        <v>128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221</v>
      </c>
      <c r="E53" s="10" t="s">
        <v>180</v>
      </c>
      <c r="F53" s="10" t="s">
        <v>240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158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217</v>
      </c>
      <c r="J76" s="11" t="s">
        <v>339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340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341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342</v>
      </c>
      <c r="D78" s="133"/>
      <c r="E78" s="12" t="s">
        <v>343</v>
      </c>
      <c r="F78" s="12" t="s">
        <v>344</v>
      </c>
      <c r="G78" s="12" t="s">
        <v>345</v>
      </c>
      <c r="H78" s="12" t="s">
        <v>306</v>
      </c>
      <c r="I78" s="12" t="s">
        <v>346</v>
      </c>
      <c r="J78" s="70" t="s">
        <v>347</v>
      </c>
      <c r="K78" s="12" t="s">
        <v>93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348</v>
      </c>
      <c r="F79" s="12" t="s">
        <v>349</v>
      </c>
      <c r="G79" s="12" t="s">
        <v>350</v>
      </c>
      <c r="I79" s="12" t="s">
        <v>158</v>
      </c>
      <c r="J79" s="70" t="s">
        <v>351</v>
      </c>
      <c r="K79" s="12" t="s">
        <v>93</v>
      </c>
      <c r="AJ79" s="12"/>
    </row>
    <row r="80" spans="1:36">
      <c r="B80" s="176">
        <v>20</v>
      </c>
      <c r="C80" s="12" t="s">
        <v>352</v>
      </c>
      <c r="D80" s="12">
        <f>D79+1</f>
        <v>2</v>
      </c>
      <c r="E80" s="12" t="s">
        <v>353</v>
      </c>
      <c r="F80" s="12" t="s">
        <v>354</v>
      </c>
      <c r="J80" s="70" t="s">
        <v>355</v>
      </c>
      <c r="K80" s="12" t="s">
        <v>92</v>
      </c>
      <c r="AJ80" s="12"/>
    </row>
    <row r="81" spans="1:36">
      <c r="B81" s="176">
        <v>30</v>
      </c>
      <c r="C81" s="12" t="s">
        <v>356</v>
      </c>
      <c r="D81" s="12">
        <f>D80+1</f>
        <v>3</v>
      </c>
      <c r="J81" s="70" t="s">
        <v>357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94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