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<sst xmlns="http://schemas.openxmlformats.org/spreadsheetml/2006/main" uniqueCount="366">
  <si>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</si>
  <si>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</si>
  <si>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</si>
  <si>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</si>
  <si>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</si>
  <si>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</si>
  <si>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</si>
  <si>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</si>
  <si>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</si>
  <si>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</si>
  <si>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</si>
  <si>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</si>
  <si>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</si>
  <si>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</si>
  <si>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</si>
  <si>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</si>
  <si>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</si>
  <si>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</si>
  <si>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</si>
  <si>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</si>
  <si>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</si>
  <si>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</si>
  <si>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</si>
  <si>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</si>
  <si>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</si>
  <si>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</si>
  <si>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</si>
  <si>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</si>
  <si>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</si>
  <si>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</si>
  <si>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</si>
  <si>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</si>
  <si>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</si>
  <si>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</si>
  <si>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</si>
  <si>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</si>
  <si>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</si>
  <si>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</si>
  <si>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</si>
  <si>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</si>
  <si>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</si>
  <si>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</si>
  <si>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</si>
  <si>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</si>
  <si>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</si>
  <si>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</si>
  <si>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</si>
  <si>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</si>
  <si>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</si>
  <si>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</si>
  <si>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</si>
  <si>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</si>
  <si>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</si>
  <si>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</si>
  <si>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</si>
  <si>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</si>
  <si>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</si>
  <si>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</si>
  <si>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</si>
  <si>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</si>
  <si>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</si>
  <si>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</si>
  <si>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</si>
  <si>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</si>
  <si>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</si>
  <si>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</si>
  <si>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</si>
  <si>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</si>
  <si>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</si>
  <si>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</si>
  <si>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</si>
  <si>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</si>
  <si>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</si>
  <si>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</si>
  <si>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</si>
  <si>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</si>
  <si>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</si>
  <si>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</si>
  <si>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</si>
  <si>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</si>
  <si>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</si>
  <si>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</si>
  <si>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</si>
  <si>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</si>
  <si>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</si>
  <si>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</si>
  <si>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</si>
  <si>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</si>
  <si>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</si>
  <si>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</si>
  <si>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</si>
  <si>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</si>
  <si>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</si>
  <si>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</si>
  <si>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</si>
  <si>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</si>
  <si>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</si>
  <si>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</si>
  <si>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</si>
  <si>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</si>
  <si>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</si>
  <si>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</si>
  <si>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</si>
  <si>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</si>
  <si>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</si>
  <si>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</si>
  <si>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</si>
  <si>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</si>
  <si>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</si>
  <si>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</si>
  <si>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</si>
  <si>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</si>
  <si>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</si>
  <si>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</si>
  <si>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</si>
  <si>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</si>
  <si>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</si>
  <si>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</si>
  <si>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</si>
  <si>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</si>
  <si>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</si>
  <si>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</si>
  <si>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</si>
  <si>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</si>
  <si>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</si>
  <si>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</si>
  <si>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</si>
  <si>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</si>
  <si>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</si>
  <si>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</si>
  <si>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</si>
  <si>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</si>
  <si>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</si>
  <si>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</si>
  <si>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</si>
  <si>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</si>
  <si>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</si>
  <si>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</si>
  <si>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</si>
  <si>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</si>
  <si>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</si>
  <si>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</si>
  <si>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</si>
  <si>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7/22/2017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</si>
  <si>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</si>
  <si>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</si>
  <si>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</si>
  <si>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</si>
  <si>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</si>
  <si>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</si>
  <si>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2017/7/22</t>
  </si>
  <si>
    <t>Loan terms</t>
  </si>
  <si>
    <t>Expected disbursement date</t>
  </si>
  <si>
    <t>Expected first repayment date</t>
  </si>
  <si>
    <t>2017/8/22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</si>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</sst>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40000</v>
      </c>
      <c r="D10" s="37">
        <f>SUMPRODUCT((Calculations!$D$33:$D$84=Output!D5)+0,Calculations!$C$33:$C$84)</f>
        <v>40000</v>
      </c>
      <c r="E10" s="37">
        <f>SUMPRODUCT((Calculations!$D$33:$D$84=Output!E5)+0,Calculations!$C$33:$C$84)</f>
        <v>40000</v>
      </c>
      <c r="F10" s="37">
        <f>SUMPRODUCT((Calculations!$D$33:$D$84=Output!F5)+0,Calculations!$C$33:$C$84)</f>
        <v>40000</v>
      </c>
      <c r="G10" s="37">
        <f>SUMPRODUCT((Calculations!$D$33:$D$84=Output!G5)+0,Calculations!$C$33:$C$84)</f>
        <v>40000</v>
      </c>
      <c r="H10" s="37">
        <f>SUMPRODUCT((Calculations!$D$33:$D$84=Output!H5)+0,Calculations!$C$33:$C$84)</f>
        <v>40000</v>
      </c>
      <c r="I10" s="37">
        <f>SUMPRODUCT((Calculations!$D$33:$D$84=Output!I5)+0,Calculations!$C$33:$C$84)</f>
        <v>40000</v>
      </c>
      <c r="J10" s="37">
        <f>SUMPRODUCT((Calculations!$D$33:$D$84=Output!J5)+0,Calculations!$C$33:$C$84)</f>
        <v>40000</v>
      </c>
      <c r="K10" s="37">
        <f>SUMPRODUCT((Calculations!$D$33:$D$84=Output!K5)+0,Calculations!$C$33:$C$84)</f>
        <v>40000</v>
      </c>
      <c r="L10" s="37">
        <f>SUMPRODUCT((Calculations!$D$33:$D$84=Output!L5)+0,Calculations!$C$33:$C$84)</f>
        <v>40000</v>
      </c>
      <c r="M10" s="37">
        <f>SUMPRODUCT((Calculations!$D$33:$D$84=Output!M5)+0,Calculations!$C$33:$C$84)</f>
        <v>40000</v>
      </c>
      <c r="N10" s="37">
        <f>SUMPRODUCT((Calculations!$D$33:$D$84=Output!N5)+0,Calculations!$C$33:$C$84)</f>
        <v>40000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480000</v>
      </c>
      <c r="AA10" s="37">
        <f>SUM(B10:M10)</f>
        <v>440000</v>
      </c>
      <c r="AB10" s="37">
        <f>SUM(B10:Y10)</f>
        <v>480000</v>
      </c>
    </row>
    <row r="11" spans="1:30" customHeight="1" ht="15.75">
      <c r="A11" s="43" t="s">
        <v>31</v>
      </c>
      <c r="B11" s="80">
        <f>B6+B9-B10</f>
        <v>400000</v>
      </c>
      <c r="C11" s="80">
        <f>C6+C9-C10</f>
        <v>-40000</v>
      </c>
      <c r="D11" s="80">
        <f>D6+D9-D10</f>
        <v>-40000</v>
      </c>
      <c r="E11" s="80">
        <f>E6+E9-E10</f>
        <v>-40000</v>
      </c>
      <c r="F11" s="80">
        <f>F6+F9-F10</f>
        <v>-40000</v>
      </c>
      <c r="G11" s="80">
        <f>G6+G9-G10</f>
        <v>-40000</v>
      </c>
      <c r="H11" s="80">
        <f>H6+H9-H10</f>
        <v>-40000</v>
      </c>
      <c r="I11" s="80">
        <f>I6+I9-I10</f>
        <v>-40000</v>
      </c>
      <c r="J11" s="80">
        <f>J6+J9-J10</f>
        <v>-40000</v>
      </c>
      <c r="K11" s="80">
        <f>K6+K9-K10</f>
        <v>-40000</v>
      </c>
      <c r="L11" s="80">
        <f>L6+L9-L10</f>
        <v>-40000</v>
      </c>
      <c r="M11" s="80">
        <f>M6+M9-M10</f>
        <v>-40000</v>
      </c>
      <c r="N11" s="80">
        <f>N6+N9-N10</f>
        <v>-40000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-80000</v>
      </c>
      <c r="AA11" s="80">
        <f>SUM(B11:M11)</f>
        <v>-40000</v>
      </c>
      <c r="AB11" s="46">
        <f>SUM(B11:Y11)</f>
        <v>-80000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400000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42969</v>
      </c>
      <c r="C33" s="27">
        <f>IF(B33&lt;&gt;"",IF(COUNT($A$33:A33)&lt;=$G$39,0,$G$41)+IF(COUNT($A$33:A33)&lt;=$G$40,0,$G$42),0)</f>
        <v>40000</v>
      </c>
      <c r="D33" s="170">
        <f>IFERROR(DATE(YEAR(B33),MONTH(B33),1)," ")</f>
        <v>42948</v>
      </c>
      <c r="F33" t="s">
        <v>152</v>
      </c>
      <c r="G33" s="128">
        <f>IF(Inputs!B79="","",DATE(YEAR(Inputs!B79),MONTH(Inputs!B79),DAY(Inputs!B79)))</f>
        <v>42938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43000</v>
      </c>
      <c r="C34" s="27">
        <f>IF(B34&lt;&gt;"",IF(COUNT($A$33:A34)&lt;=$G$39,0,$G$41)+IF(COUNT($A$33:A34)&lt;=$G$40,0,$G$42),0)</f>
        <v>40000</v>
      </c>
      <c r="D34" s="170">
        <f>IFERROR(DATE(YEAR(B34),MONTH(B34),1)," ")</f>
        <v>42979</v>
      </c>
      <c r="F34" t="s">
        <v>153</v>
      </c>
      <c r="G34" s="128">
        <f>IF(Inputs!B80="","",DATE(YEAR(Inputs!B80),MONTH(Inputs!B80),DAY(Inputs!B80)))</f>
        <v>42969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43030</v>
      </c>
      <c r="C35" s="27">
        <f>IF(B35&lt;&gt;"",IF(COUNT($A$33:A35)&lt;=$G$39,0,$G$41)+IF(COUNT($A$33:A35)&lt;=$G$40,0,$G$42),0)</f>
        <v>40000</v>
      </c>
      <c r="D35" s="170">
        <f>IFERROR(DATE(YEAR(B35),MONTH(B35),1)," ")</f>
        <v>43009</v>
      </c>
      <c r="F35" t="s">
        <v>155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43061</v>
      </c>
      <c r="C36" s="27">
        <f>IF(B36&lt;&gt;"",IF(COUNT($A$33:A36)&lt;=$G$39,0,$G$41)+IF(COUNT($A$33:A36)&lt;=$G$40,0,$G$42),0)</f>
        <v>40000</v>
      </c>
      <c r="D36" s="170">
        <f>IFERROR(DATE(YEAR(B36),MONTH(B36),1)," ")</f>
        <v>43040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43091</v>
      </c>
      <c r="C37" s="27">
        <f>IF(B37&lt;&gt;"",IF(COUNT($A$33:A37)&lt;=$G$39,0,$G$41)+IF(COUNT($A$33:A37)&lt;=$G$40,0,$G$42),0)</f>
        <v>40000</v>
      </c>
      <c r="D37" s="170">
        <f>IFERROR(DATE(YEAR(B37),MONTH(B37),1)," ")</f>
        <v>43070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43122</v>
      </c>
      <c r="C38" s="27">
        <f>IF(B38&lt;&gt;"",IF(COUNT($A$33:A38)&lt;=$G$39,0,$G$41)+IF(COUNT($A$33:A38)&lt;=$G$40,0,$G$42),0)</f>
        <v>40000</v>
      </c>
      <c r="D38" s="170">
        <f>IFERROR(DATE(YEAR(B38),MONTH(B38),1)," ")</f>
        <v>43101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43153</v>
      </c>
      <c r="C39" s="27">
        <f>IF(B39&lt;&gt;"",IF(COUNT($A$33:A39)&lt;=$G$39,0,$G$41)+IF(COUNT($A$33:A39)&lt;=$G$40,0,$G$42),0)</f>
        <v>40000</v>
      </c>
      <c r="D39" s="170">
        <f>IFERROR(DATE(YEAR(B39),MONTH(B39),1)," ")</f>
        <v>43132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43181</v>
      </c>
      <c r="C40" s="27">
        <f>IF(B40&lt;&gt;"",IF(COUNT($A$33:A40)&lt;=$G$39,0,$G$41)+IF(COUNT($A$33:A40)&lt;=$G$40,0,$G$42),0)</f>
        <v>40000</v>
      </c>
      <c r="D40" s="170">
        <f>IFERROR(DATE(YEAR(B40),MONTH(B40),1)," ")</f>
        <v>43160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43212</v>
      </c>
      <c r="C41" s="27">
        <f>IF(B41&lt;&gt;"",IF(COUNT($A$33:A41)&lt;=$G$39,0,$G$41)+IF(COUNT($A$33:A41)&lt;=$G$40,0,$G$42),0)</f>
        <v>40000</v>
      </c>
      <c r="D41" s="170">
        <f>IFERROR(DATE(YEAR(B41),MONTH(B41),1)," ")</f>
        <v>43191</v>
      </c>
      <c r="F41" t="s">
        <v>219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43242</v>
      </c>
      <c r="C42" s="27">
        <f>IF(B42&lt;&gt;"",IF(COUNT($A$33:A42)&lt;=$G$39,0,$G$41)+IF(COUNT($A$33:A42)&lt;=$G$40,0,$G$42),0)</f>
        <v>40000</v>
      </c>
      <c r="D42" s="170">
        <f>IFERROR(DATE(YEAR(B42),MONTH(B42),1)," ")</f>
        <v>43221</v>
      </c>
      <c r="F42" t="s">
        <v>220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43273</v>
      </c>
      <c r="C43" s="27">
        <f>IF(B43&lt;&gt;"",IF(COUNT($A$33:A43)&lt;=$G$39,0,$G$41)+IF(COUNT($A$33:A43)&lt;=$G$40,0,$G$42),0)</f>
        <v>40000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43303</v>
      </c>
      <c r="C44" s="27">
        <f>IF(B44&lt;&gt;"",IF(COUNT($A$33:A44)&lt;=$G$39,0,$G$41)+IF(COUNT($A$33:A44)&lt;=$G$40,0,$G$42),0)</f>
        <v>40000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