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<sst xmlns="http://schemas.openxmlformats.org/spreadsheetml/2006/main" uniqueCount="366">
  <si>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</si>
  <si>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</si>
  <si>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</si>
  <si>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</si>
  <si>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</si>
  <si>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</si>
  <si>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</si>
  <si>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</si>
  <si>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</si>
  <si>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</si>
  <si>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</si>
  <si>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</si>
  <si>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</si>
  <si>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</si>
  <si>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</si>
  <si>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</si>
  <si>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</si>
  <si>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</si>
  <si>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</si>
  <si>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</si>
  <si>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</si>
  <si>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</si>
  <si>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</si>
  <si>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</si>
  <si>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</si>
  <si>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</si>
  <si>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</si>
  <si>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</si>
  <si>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</si>
  <si>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</si>
  <si>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</si>
  <si>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</si>
  <si>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</si>
  <si>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</si>
  <si>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</si>
  <si>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</si>
  <si>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</si>
  <si>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</si>
  <si>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</si>
  <si>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</si>
  <si>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</si>
  <si>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</si>
  <si>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</si>
  <si>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</si>
  <si>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</si>
  <si>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</si>
  <si>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</si>
  <si>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</si>
  <si>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</si>
  <si>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</si>
  <si>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</si>
  <si>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</si>
  <si>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</si>
  <si>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</si>
  <si>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</si>
  <si>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</si>
  <si>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</si>
  <si>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</si>
  <si>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</si>
  <si>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</si>
  <si>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</si>
  <si>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</si>
  <si>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</si>
  <si>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</si>
  <si>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</si>
  <si>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</si>
  <si>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</si>
  <si>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</si>
  <si>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</si>
  <si>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</si>
  <si>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</si>
  <si>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</si>
  <si>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</si>
  <si>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</si>
  <si>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</si>
  <si>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</si>
  <si>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</si>
  <si>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</si>
  <si>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</si>
  <si>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</si>
  <si>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</si>
  <si>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</si>
  <si>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</si>
  <si>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</si>
  <si>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</si>
  <si>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</si>
  <si>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</si>
  <si>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</si>
  <si>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</si>
  <si>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</si>
  <si>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</si>
  <si>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</si>
  <si>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</si>
  <si>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</si>
  <si>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</si>
  <si>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</si>
  <si>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</si>
  <si>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</si>
  <si>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</si>
  <si>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</si>
  <si>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</si>
  <si>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</si>
  <si>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</si>
  <si>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</si>
  <si>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</si>
  <si>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</si>
  <si>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</si>
  <si>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</si>
  <si>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</si>
  <si>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</si>
  <si>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</si>
  <si>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</si>
  <si>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</si>
  <si>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</si>
  <si>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</si>
  <si>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</si>
  <si>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</si>
  <si>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</si>
  <si>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</si>
  <si>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</si>
  <si>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</si>
  <si>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</si>
  <si>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</si>
  <si>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</si>
  <si>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</si>
  <si>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</si>
  <si>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</si>
  <si>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</si>
  <si>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</si>
  <si>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</si>
  <si>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</si>
  <si>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</si>
  <si>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</si>
  <si>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</si>
  <si>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</si>
  <si>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</si>
  <si>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</si>
  <si>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</si>
  <si>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</si>
  <si>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</si>
  <si>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</si>
  <si>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</si>
  <si>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</si>
  <si>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7/25/2017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</si>
  <si>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</si>
  <si>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</si>
  <si>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</si>
  <si>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</si>
  <si>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</si>
  <si>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</si>
  <si>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2017/7/25</t>
  </si>
  <si>
    <t>Loan terms</t>
  </si>
  <si>
    <t>Expected disbursement date</t>
  </si>
  <si>
    <t>Expected first repayment date</t>
  </si>
  <si>
    <t>2017/8/25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</si>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</sst>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August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2018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0</v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100000</v>
      </c>
      <c r="C11" s="80">
        <f>C6+C9-C10</f>
        <v>-10000</v>
      </c>
      <c r="D11" s="80">
        <f>D6+D9-D10</f>
        <v>-10000</v>
      </c>
      <c r="E11" s="80">
        <f>E6+E9-E10</f>
        <v>-10000</v>
      </c>
      <c r="F11" s="80">
        <f>F6+F9-F10</f>
        <v>-10000</v>
      </c>
      <c r="G11" s="80">
        <f>G6+G9-G10</f>
        <v>-10000</v>
      </c>
      <c r="H11" s="80">
        <f>H6+H9-H10</f>
        <v>-10000</v>
      </c>
      <c r="I11" s="80">
        <f>I6+I9-I10</f>
        <v>-10000</v>
      </c>
      <c r="J11" s="80">
        <f>J6+J9-J10</f>
        <v>-10000</v>
      </c>
      <c r="K11" s="80">
        <f>K6+K9-K10</f>
        <v>-10000</v>
      </c>
      <c r="L11" s="80">
        <f>L6+L9-L10</f>
        <v>-10000</v>
      </c>
      <c r="M11" s="80">
        <f>M6+M9-M10</f>
        <v>-10000</v>
      </c>
      <c r="N11" s="80">
        <f>N6+N9-N10</f>
        <v>-10000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-20000</v>
      </c>
      <c r="AA11" s="80">
        <f>SUM(B11:M11)</f>
        <v>-10000</v>
      </c>
      <c r="AB11" s="46">
        <f>SUM(B11:Y11)</f>
        <v>-20000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</v>
      </c>
      <c r="D12" s="82">
        <f>IF(D13="Yes",IF(SUM($B$10:D10)/(SUM($B$6:D6)+SUM($B$9:D9))&lt;0,999.99,SUM($B$10:D10)/(SUM($B$6:D6)+SUM($B$9:D9))),"")</f>
        <v>0.2</v>
      </c>
      <c r="E12" s="82">
        <f>IF(E13="Yes",IF(SUM($B$10:E10)/(SUM($B$6:E6)+SUM($B$9:E9))&lt;0,999.99,SUM($B$10:E10)/(SUM($B$6:E6)+SUM($B$9:E9))),"")</f>
        <v>0.3</v>
      </c>
      <c r="F12" s="82">
        <f>IF(F13="Yes",IF(SUM($B$10:F10)/(SUM($B$6:F6)+SUM($B$9:F9))&lt;0,999.99,SUM($B$10:F10)/(SUM($B$6:F6)+SUM($B$9:F9))),"")</f>
        <v>0.4</v>
      </c>
      <c r="G12" s="82">
        <f>IF(G13="Yes",IF(SUM($B$10:G10)/(SUM($B$6:G6)+SUM($B$9:G9))&lt;0,999.99,SUM($B$10:G10)/(SUM($B$6:G6)+SUM($B$9:G9))),"")</f>
        <v>0.5</v>
      </c>
      <c r="H12" s="82">
        <f>IF(H13="Yes",IF(SUM($B$10:H10)/(SUM($B$6:H6)+SUM($B$9:H9))&lt;0,999.99,SUM($B$10:H10)/(SUM($B$6:H6)+SUM($B$9:H9))),"")</f>
        <v>0.6</v>
      </c>
      <c r="I12" s="82">
        <f>IF(I13="Yes",IF(SUM($B$10:I10)/(SUM($B$6:I6)+SUM($B$9:I9))&lt;0,999.99,SUM($B$10:I10)/(SUM($B$6:I6)+SUM($B$9:I9))),"")</f>
        <v>0.7</v>
      </c>
      <c r="J12" s="82">
        <f>IF(J13="Yes",IF(SUM($B$10:J10)/(SUM($B$6:J6)+SUM($B$9:J9))&lt;0,999.99,SUM($B$10:J10)/(SUM($B$6:J6)+SUM($B$9:J9))),"")</f>
        <v>0.8</v>
      </c>
      <c r="K12" s="82">
        <f>IF(K13="Yes",IF(SUM($B$10:K10)/(SUM($B$6:K6)+SUM($B$9:K9))&lt;0,999.99,SUM($B$10:K10)/(SUM($B$6:K6)+SUM($B$9:K9))),"")</f>
        <v>0.9</v>
      </c>
      <c r="L12" s="82">
        <f>IF(L13="Yes",IF(SUM($B$10:L10)/(SUM($B$6:L6)+SUM($B$9:L9))&lt;0,999.99,SUM($B$10:L10)/(SUM($B$6:L6)+SUM($B$9:L9))),"")</f>
        <v>1</v>
      </c>
      <c r="M12" s="82">
        <f>IF(M13="Yes",IF(SUM($B$10:M10)/(SUM($B$6:M6)+SUM($B$9:M9))&lt;0,999.99,SUM($B$10:M10)/(SUM($B$6:M6)+SUM($B$9:M9))),"")</f>
        <v>1.1</v>
      </c>
      <c r="N12" s="82">
        <f>IF(N13="Yes",IF(SUM($B$10:N10)/(SUM($B$6:N6)+SUM($B$9:N9))&lt;0,999.99,SUM($B$10:N10)/(SUM($B$6:N6)+SUM($B$9:N9))),"")</f>
        <v>1.2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109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109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100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>
        <v>0</v>
      </c>
      <c r="C35" s="145" t="s">
        <v>122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122</v>
      </c>
      <c r="D36" s="49">
        <f>IFERROR(VLOOKUP(C36,Parameters!$C$79:$D$90,2,0),"")</f>
        <v>12</v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0</v>
      </c>
    </row>
    <row r="46" spans="1:48" customHeight="1" ht="30">
      <c r="A46" s="57" t="s">
        <v>131</v>
      </c>
      <c r="B46" s="161">
        <v>0</v>
      </c>
    </row>
    <row r="47" spans="1:48" customHeight="1" ht="30">
      <c r="A47" s="57" t="s">
        <v>132</v>
      </c>
      <c r="B47" s="161">
        <v>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0</v>
      </c>
      <c r="B56" s="159">
        <v>0</v>
      </c>
      <c r="C56" s="162" t="s">
        <v>143</v>
      </c>
      <c r="D56" s="163"/>
      <c r="E56" s="163" t="s">
        <v>92</v>
      </c>
      <c r="F56" s="163"/>
    </row>
    <row r="57" spans="1:48">
      <c r="A57" s="157">
        <v>0</v>
      </c>
      <c r="B57" s="157">
        <v>0</v>
      </c>
      <c r="C57" s="164" t="s">
        <v>143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143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143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143</v>
      </c>
      <c r="D60" s="167"/>
      <c r="E60" s="167" t="s">
        <v>92</v>
      </c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145</v>
      </c>
      <c r="C65" s="10" t="s">
        <v>146</v>
      </c>
    </row>
    <row r="66" spans="1:48">
      <c r="A66" s="142" t="s">
        <v>122</v>
      </c>
      <c r="B66" s="159">
        <v>0</v>
      </c>
      <c r="C66" s="163">
        <v>0</v>
      </c>
      <c r="D66" s="49">
        <f>INDEX(Parameters!$D$79:$D$90,MATCH(Inputs!A66,Parameters!$C$79:$C$90,0))</f>
        <v>12</v>
      </c>
    </row>
    <row r="67" spans="1:48">
      <c r="A67" s="143" t="s">
        <v>122</v>
      </c>
      <c r="B67" s="157">
        <v>0</v>
      </c>
      <c r="C67" s="165">
        <v>0</v>
      </c>
      <c r="D67" s="49">
        <f>INDEX(Parameters!$D$79:$D$90,MATCH(Inputs!A67,Parameters!$C$79:$C$90,0))</f>
        <v>12</v>
      </c>
    </row>
    <row r="68" spans="1:48">
      <c r="A68" s="143" t="s">
        <v>122</v>
      </c>
      <c r="B68" s="157">
        <v>0</v>
      </c>
      <c r="C68" s="165">
        <v>0</v>
      </c>
      <c r="D68" s="49">
        <f>INDEX(Parameters!$D$79:$D$90,MATCH(Inputs!A68,Parameters!$C$79:$C$90,0))</f>
        <v>12</v>
      </c>
    </row>
    <row r="69" spans="1:48">
      <c r="A69" s="143" t="s">
        <v>122</v>
      </c>
      <c r="B69" s="157">
        <v>0</v>
      </c>
      <c r="C69" s="165">
        <v>0</v>
      </c>
      <c r="D69" s="49">
        <f>INDEX(Parameters!$D$79:$D$90,MATCH(Inputs!A69,Parameters!$C$79:$C$90,0))</f>
        <v>12</v>
      </c>
    </row>
    <row r="70" spans="1:48">
      <c r="A70" s="143" t="s">
        <v>122</v>
      </c>
      <c r="B70" s="157">
        <v>0</v>
      </c>
      <c r="C70" s="165">
        <v>0</v>
      </c>
      <c r="D70" s="49">
        <f>INDEX(Parameters!$D$79:$D$90,MATCH(Inputs!A70,Parameters!$C$79:$C$90,0))</f>
        <v>12</v>
      </c>
    </row>
    <row r="71" spans="1:48">
      <c r="A71" s="144" t="s">
        <v>122</v>
      </c>
      <c r="B71" s="158">
        <v>0</v>
      </c>
      <c r="C71" s="167">
        <v>0</v>
      </c>
      <c r="D71" s="49">
        <f>INDEX(Parameters!$D$79:$D$90,MATCH(Inputs!A71,Parameters!$C$79:$C$90,0))</f>
        <v>12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16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100000</v>
      </c>
    </row>
    <row r="82" spans="1:48">
      <c r="A82" t="s">
        <v>156</v>
      </c>
      <c r="B82" s="161">
        <v>20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43466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>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42972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42948</v>
      </c>
      <c r="F33" t="s">
        <v>152</v>
      </c>
      <c r="G33" s="128">
        <f>IF(Inputs!B79="","",DATE(YEAR(Inputs!B79),MONTH(Inputs!B79),DAY(Inputs!B79)))</f>
        <v>42941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43003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42979</v>
      </c>
      <c r="F34" t="s">
        <v>153</v>
      </c>
      <c r="G34" s="128">
        <f>IF(Inputs!B80="","",DATE(YEAR(Inputs!B80),MONTH(Inputs!B80),DAY(Inputs!B80)))</f>
        <v>42972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43033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43009</v>
      </c>
      <c r="F35" t="s">
        <v>155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43064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43040</v>
      </c>
      <c r="F36" t="s">
        <v>156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43094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43070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43125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43101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43156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43132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43184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43160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43215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43191</v>
      </c>
      <c r="F41" t="s">
        <v>219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43245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43221</v>
      </c>
      <c r="F42" t="s">
        <v>220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43276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43306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193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288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289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288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288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288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288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97</v>
      </c>
      <c r="B41" s="191" t="s">
        <v>305</v>
      </c>
      <c r="C41" s="191" t="s">
        <v>92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289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307</v>
      </c>
      <c r="H52" s="12" t="s">
        <v>308</v>
      </c>
      <c r="I52" s="12" t="s">
        <v>128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92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95</v>
      </c>
      <c r="D78" s="133"/>
      <c r="E78" s="12" t="s">
        <v>346</v>
      </c>
      <c r="F78" s="12" t="s">
        <v>347</v>
      </c>
      <c r="G78" s="12" t="s">
        <v>110</v>
      </c>
      <c r="H78" s="12" t="s">
        <v>128</v>
      </c>
      <c r="I78" s="12" t="s">
        <v>348</v>
      </c>
      <c r="J78" s="70" t="s">
        <v>349</v>
      </c>
      <c r="K78" s="12" t="s">
        <v>305</v>
      </c>
      <c r="AJ78" s="12"/>
    </row>
    <row r="79" spans="1:36">
      <c r="B79" s="176">
        <v>10</v>
      </c>
      <c r="C79" s="12" t="s">
        <v>350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158</v>
      </c>
      <c r="J79" s="70" t="s">
        <v>354</v>
      </c>
      <c r="K79" s="12" t="s">
        <v>305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91</v>
      </c>
      <c r="F80" s="12" t="s">
        <v>93</v>
      </c>
      <c r="J80" s="70" t="s">
        <v>356</v>
      </c>
      <c r="K80" s="12" t="s">
        <v>92</v>
      </c>
      <c r="AJ80" s="12"/>
    </row>
    <row r="81" spans="1:36">
      <c r="B81" s="176">
        <v>30</v>
      </c>
      <c r="C81" s="12" t="s">
        <v>357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358</v>
      </c>
      <c r="D82" s="12">
        <f>D81+1</f>
        <v>4</v>
      </c>
      <c r="J82" s="70"/>
    </row>
    <row r="83" spans="1:36">
      <c r="B83" s="176">
        <v>50</v>
      </c>
      <c r="C83" s="12" t="s">
        <v>359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122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