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<sst xmlns="http://schemas.openxmlformats.org/spreadsheetml/2006/main" uniqueCount="365">
  <si>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</si>
  <si>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</si>
  <si>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</si>
  <si>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</si>
  <si>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</si>
  <si>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</si>
  <si>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</si>
  <si>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</si>
  <si>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</si>
  <si>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</si>
  <si>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</si>
  <si>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</si>
  <si>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</si>
  <si>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</si>
  <si>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</si>
  <si>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</si>
  <si>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</si>
  <si>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</si>
  <si>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</si>
  <si>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</si>
  <si>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</si>
  <si>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</si>
  <si>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</si>
  <si>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</si>
  <si>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</si>
  <si>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</si>
  <si>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</si>
  <si>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</si>
  <si>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</si>
  <si>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</si>
  <si>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</si>
  <si>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</si>
  <si>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</si>
  <si>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</si>
  <si>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</si>
  <si>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</si>
  <si>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</si>
  <si>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</si>
  <si>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</si>
  <si>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</si>
  <si>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</si>
  <si>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</si>
  <si>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</si>
  <si>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</si>
  <si>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</si>
  <si>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</si>
  <si>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</si>
  <si>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</si>
  <si>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</si>
  <si>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</si>
  <si>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</si>
  <si>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</si>
  <si>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</si>
  <si>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</si>
  <si>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</si>
  <si>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</si>
  <si>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</si>
  <si>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</si>
  <si>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</si>
  <si>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</si>
  <si>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</si>
  <si>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</si>
  <si>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</si>
  <si>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</si>
  <si>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</si>
  <si>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</si>
  <si>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</si>
  <si>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</si>
  <si>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</si>
  <si>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</si>
  <si>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</si>
  <si>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</si>
  <si>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</si>
  <si>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</si>
  <si>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</si>
  <si>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</si>
  <si>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</si>
  <si>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</si>
  <si>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</si>
  <si>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</si>
  <si>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</si>
  <si>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</si>
  <si>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</si>
  <si>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</si>
  <si>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</si>
  <si>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</si>
  <si>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</si>
  <si>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</si>
  <si>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</si>
  <si>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</si>
  <si>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</si>
  <si>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</si>
  <si>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</si>
  <si>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</si>
  <si>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</si>
  <si>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</si>
  <si>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</si>
  <si>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</si>
  <si>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</si>
  <si>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</si>
  <si>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</si>
  <si>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</si>
  <si>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</si>
  <si>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</si>
  <si>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</si>
  <si>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</si>
  <si>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</si>
  <si>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</si>
  <si>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</si>
  <si>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</si>
  <si>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</si>
  <si>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</si>
  <si>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</si>
  <si>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</si>
  <si>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</si>
  <si>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</si>
  <si>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</si>
  <si>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</si>
  <si>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August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</si>
  <si>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</si>
  <si>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</si>
  <si>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</si>
  <si>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</si>
  <si>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</si>
  <si>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</si>
  <si>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</si>
  <si>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</si>
  <si>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</si>
  <si>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</si>
  <si>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</si>
  <si>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</si>
  <si>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</si>
  <si>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</si>
  <si>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</si>
  <si>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</si>
  <si>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2/2/2016</t>
  </si>
  <si>
    <t>Yes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</si>
  <si>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</si>
  <si>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</si>
  <si>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</si>
  <si>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</si>
  <si>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</si>
  <si>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</si>
  <si>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</si>
  <si>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</si>
  <si>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July</t>
  </si>
  <si>
    <t>Loan info</t>
  </si>
  <si>
    <t>Branch ID</t>
  </si>
  <si>
    <t>Submission date</t>
  </si>
  <si>
    <t>2017/8/30</t>
  </si>
  <si>
    <t>Loan terms</t>
  </si>
  <si>
    <t>Expected disbursement date</t>
  </si>
  <si>
    <t>Expected first repayment date</t>
  </si>
  <si>
    <t>2017/10/5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</si>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</sst>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October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October 2018</v>
      </c>
    </row>
    <row r="13" spans="1:7">
      <c r="B13" s="1" t="s">
        <v>8</v>
      </c>
      <c r="C13" s="67">
        <f>IFERROR(Output!B107/Output!B101,"")</f>
        <v>0.2608695652173913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15000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August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120000</v>
      </c>
    </row>
    <row r="25" spans="1:7">
      <c r="B25" s="1" t="s">
        <v>18</v>
      </c>
      <c r="C25" s="36">
        <f>MAX(Inputs!A56:A60)</f>
        <v>120000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1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42948</v>
      </c>
      <c r="C5" s="17">
        <f>DATE(YEAR(B5),MONTH(B5)+1,DAY(B5))</f>
        <v>42979</v>
      </c>
      <c r="D5" s="17">
        <f>DATE(YEAR(C5),MONTH(C5)+1,DAY(C5))</f>
        <v>43009</v>
      </c>
      <c r="E5" s="17">
        <f>DATE(YEAR(D5),MONTH(D5)+1,DAY(D5))</f>
        <v>43040</v>
      </c>
      <c r="F5" s="17">
        <f>DATE(YEAR(E5),MONTH(E5)+1,DAY(E5))</f>
        <v>43070</v>
      </c>
      <c r="G5" s="17">
        <f>DATE(YEAR(F5),MONTH(F5)+1,DAY(F5))</f>
        <v>43101</v>
      </c>
      <c r="H5" s="17">
        <f>DATE(YEAR(G5),MONTH(G5)+1,DAY(G5))</f>
        <v>43132</v>
      </c>
      <c r="I5" s="17">
        <f>DATE(YEAR(H5),MONTH(H5)+1,DAY(H5))</f>
        <v>43160</v>
      </c>
      <c r="J5" s="17">
        <f>DATE(YEAR(I5),MONTH(I5)+1,DAY(I5))</f>
        <v>43191</v>
      </c>
      <c r="K5" s="17">
        <f>DATE(YEAR(J5),MONTH(J5)+1,DAY(J5))</f>
        <v>43221</v>
      </c>
      <c r="L5" s="17">
        <f>DATE(YEAR(K5),MONTH(K5)+1,DAY(K5))</f>
        <v>43252</v>
      </c>
      <c r="M5" s="17">
        <f>DATE(YEAR(L5),MONTH(L5)+1,DAY(L5))</f>
        <v>43282</v>
      </c>
      <c r="N5" s="17">
        <f>DATE(YEAR(M5),MONTH(M5)+1,DAY(M5))</f>
        <v>43313</v>
      </c>
      <c r="O5" s="17">
        <f>DATE(YEAR(N5),MONTH(N5)+1,DAY(N5))</f>
        <v>43344</v>
      </c>
      <c r="P5" s="17">
        <f>DATE(YEAR(O5),MONTH(O5)+1,DAY(O5))</f>
        <v>43374</v>
      </c>
      <c r="Q5" s="17">
        <f>DATE(YEAR(P5),MONTH(P5)+1,DAY(P5))</f>
        <v>43405</v>
      </c>
      <c r="R5" s="17">
        <f>DATE(YEAR(Q5),MONTH(Q5)+1,DAY(Q5))</f>
        <v>43435</v>
      </c>
      <c r="S5" s="17">
        <f>DATE(YEAR(R5),MONTH(R5)+1,DAY(R5))</f>
        <v>43466</v>
      </c>
      <c r="T5" s="17">
        <f>DATE(YEAR(S5),MONTH(S5)+1,DAY(S5))</f>
        <v>43497</v>
      </c>
      <c r="U5" s="17">
        <f>DATE(YEAR(T5),MONTH(T5)+1,DAY(T5))</f>
        <v>43525</v>
      </c>
      <c r="V5" s="17">
        <f>DATE(YEAR(U5),MONTH(U5)+1,DAY(U5))</f>
        <v>43556</v>
      </c>
      <c r="W5" s="17">
        <f>DATE(YEAR(V5),MONTH(V5)+1,DAY(V5))</f>
        <v>43586</v>
      </c>
      <c r="X5" s="17">
        <f>DATE(YEAR(W5),MONTH(W5)+1,DAY(W5))</f>
        <v>43617</v>
      </c>
      <c r="Y5" s="17">
        <f>DATE(YEAR(X5),MONTH(X5)+1,DAY(X5))</f>
        <v>43647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43678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17564</v>
      </c>
      <c r="I7" s="80">
        <f>IF(ISERROR(VLOOKUP(MONTH(I5),Inputs!$D$66:$D$71,1,0)),"",INDEX(Inputs!$B$66:$B$71,MATCH(MONTH(Output!I5),Inputs!$D$66:$D$71,0))-INDEX(Inputs!$C$66:$C$71,MATCH(MONTH(Output!I5),Inputs!$D$66:$D$71,0)))</f>
        <v>21834</v>
      </c>
      <c r="J7" s="80">
        <f>IF(ISERROR(VLOOKUP(MONTH(J5),Inputs!$D$66:$D$71,1,0)),"",INDEX(Inputs!$B$66:$B$71,MATCH(MONTH(Output!J5),Inputs!$D$66:$D$71,0))-INDEX(Inputs!$C$66:$C$71,MATCH(MONTH(Output!J5),Inputs!$D$66:$D$71,0)))</f>
        <v>-9565</v>
      </c>
      <c r="K7" s="80">
        <f>IF(ISERROR(VLOOKUP(MONTH(K5),Inputs!$D$66:$D$71,1,0)),"",INDEX(Inputs!$B$66:$B$71,MATCH(MONTH(Output!K5),Inputs!$D$66:$D$71,0))-INDEX(Inputs!$C$66:$C$71,MATCH(MONTH(Output!K5),Inputs!$D$66:$D$71,0)))</f>
        <v>23121</v>
      </c>
      <c r="L7" s="80">
        <f>IF(ISERROR(VLOOKUP(MONTH(L5),Inputs!$D$66:$D$71,1,0)),"",INDEX(Inputs!$B$66:$B$71,MATCH(MONTH(Output!L5),Inputs!$D$66:$D$71,0))-INDEX(Inputs!$C$66:$C$71,MATCH(MONTH(Output!L5),Inputs!$D$66:$D$71,0)))</f>
        <v>20300</v>
      </c>
      <c r="M7" s="80">
        <f>IF(ISERROR(VLOOKUP(MONTH(M5),Inputs!$D$66:$D$71,1,0)),"",INDEX(Inputs!$B$66:$B$71,MATCH(MONTH(Output!M5),Inputs!$D$66:$D$71,0))-INDEX(Inputs!$C$66:$C$71,MATCH(MONTH(Output!M5),Inputs!$D$66:$D$71,0)))</f>
        <v>35093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17564</v>
      </c>
      <c r="U7" s="80">
        <f>IF(ISERROR(VLOOKUP(MONTH(U5),Inputs!$D$66:$D$71,1,0)),"",INDEX(Inputs!$B$66:$B$71,MATCH(MONTH(Output!U5),Inputs!$D$66:$D$71,0))-INDEX(Inputs!$C$66:$C$71,MATCH(MONTH(Output!U5),Inputs!$D$66:$D$71,0)))</f>
        <v>21834</v>
      </c>
      <c r="V7" s="80">
        <f>IF(ISERROR(VLOOKUP(MONTH(V5),Inputs!$D$66:$D$71,1,0)),"",INDEX(Inputs!$B$66:$B$71,MATCH(MONTH(Output!V5),Inputs!$D$66:$D$71,0))-INDEX(Inputs!$C$66:$C$71,MATCH(MONTH(Output!V5),Inputs!$D$66:$D$71,0)))</f>
        <v>-9565</v>
      </c>
      <c r="W7" s="80">
        <f>IF(ISERROR(VLOOKUP(MONTH(W5),Inputs!$D$66:$D$71,1,0)),"",INDEX(Inputs!$B$66:$B$71,MATCH(MONTH(Output!W5),Inputs!$D$66:$D$71,0))-INDEX(Inputs!$C$66:$C$71,MATCH(MONTH(Output!W5),Inputs!$D$66:$D$71,0)))</f>
        <v>23121</v>
      </c>
      <c r="X7" s="80">
        <f>IF(ISERROR(VLOOKUP(MONTH(X5),Inputs!$D$66:$D$71,1,0)),"",INDEX(Inputs!$B$66:$B$71,MATCH(MONTH(Output!X5),Inputs!$D$66:$D$71,0))-INDEX(Inputs!$C$66:$C$71,MATCH(MONTH(Output!X5),Inputs!$D$66:$D$71,0)))</f>
        <v>20300</v>
      </c>
      <c r="Y7" s="80">
        <f>IF(ISERROR(VLOOKUP(MONTH(Y5),Inputs!$D$66:$D$71,1,0)),"",INDEX(Inputs!$B$66:$B$71,MATCH(MONTH(Output!Y5),Inputs!$D$66:$D$71,0))-INDEX(Inputs!$C$66:$C$71,MATCH(MONTH(Output!Y5),Inputs!$D$66:$D$71,0)))</f>
        <v>35093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15000</v>
      </c>
      <c r="E10" s="37">
        <f>SUMPRODUCT((Calculations!$D$33:$D$84=Output!E5)+0,Calculations!$C$33:$C$84)</f>
        <v>15000</v>
      </c>
      <c r="F10" s="37">
        <f>SUMPRODUCT((Calculations!$D$33:$D$84=Output!F5)+0,Calculations!$C$33:$C$84)</f>
        <v>15000</v>
      </c>
      <c r="G10" s="37">
        <f>SUMPRODUCT((Calculations!$D$33:$D$84=Output!G5)+0,Calculations!$C$33:$C$84)</f>
        <v>15000</v>
      </c>
      <c r="H10" s="37">
        <f>SUMPRODUCT((Calculations!$D$33:$D$84=Output!H5)+0,Calculations!$C$33:$C$84)</f>
        <v>15000</v>
      </c>
      <c r="I10" s="37">
        <f>SUMPRODUCT((Calculations!$D$33:$D$84=Output!I5)+0,Calculations!$C$33:$C$84)</f>
        <v>15000</v>
      </c>
      <c r="J10" s="37">
        <f>SUMPRODUCT((Calculations!$D$33:$D$84=Output!J5)+0,Calculations!$C$33:$C$84)</f>
        <v>15000</v>
      </c>
      <c r="K10" s="37">
        <f>SUMPRODUCT((Calculations!$D$33:$D$84=Output!K5)+0,Calculations!$C$33:$C$84)</f>
        <v>15000</v>
      </c>
      <c r="L10" s="37">
        <f>SUMPRODUCT((Calculations!$D$33:$D$84=Output!L5)+0,Calculations!$C$33:$C$84)</f>
        <v>15000</v>
      </c>
      <c r="M10" s="37">
        <f>SUMPRODUCT((Calculations!$D$33:$D$84=Output!M5)+0,Calculations!$C$33:$C$84)</f>
        <v>15000</v>
      </c>
      <c r="N10" s="37">
        <f>SUMPRODUCT((Calculations!$D$33:$D$84=Output!N5)+0,Calculations!$C$33:$C$84)</f>
        <v>15000</v>
      </c>
      <c r="O10" s="37">
        <f>SUMPRODUCT((Calculations!$D$33:$D$84=Output!O5)+0,Calculations!$C$33:$C$84)</f>
        <v>15000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180000</v>
      </c>
      <c r="AA10" s="37">
        <f>SUM(B10:M10)</f>
        <v>150000</v>
      </c>
      <c r="AB10" s="37">
        <f>SUM(B10:Y10)</f>
        <v>180000</v>
      </c>
    </row>
    <row r="11" spans="1:30" customHeight="1" ht="15.75">
      <c r="A11" s="43" t="s">
        <v>31</v>
      </c>
      <c r="B11" s="80">
        <f>B6+B9-B10</f>
        <v>150000</v>
      </c>
      <c r="C11" s="80">
        <f>C6+C9-C10</f>
        <v>0</v>
      </c>
      <c r="D11" s="80">
        <f>D6+D9-D10</f>
        <v>-15000</v>
      </c>
      <c r="E11" s="80">
        <f>E6+E9-E10</f>
        <v>-15000</v>
      </c>
      <c r="F11" s="80">
        <f>F6+F9-F10</f>
        <v>-15000</v>
      </c>
      <c r="G11" s="80">
        <f>G6+G9-G10</f>
        <v>-15000</v>
      </c>
      <c r="H11" s="80">
        <f>H6+H9-H10</f>
        <v>-15000</v>
      </c>
      <c r="I11" s="80">
        <f>I6+I9-I10</f>
        <v>-15000</v>
      </c>
      <c r="J11" s="80">
        <f>J6+J9-J10</f>
        <v>-15000</v>
      </c>
      <c r="K11" s="80">
        <f>K6+K9-K10</f>
        <v>-15000</v>
      </c>
      <c r="L11" s="80">
        <f>L6+L9-L10</f>
        <v>-15000</v>
      </c>
      <c r="M11" s="80">
        <f>M6+M9-M10</f>
        <v>-15000</v>
      </c>
      <c r="N11" s="80">
        <f>N6+N9-N10</f>
        <v>-15000</v>
      </c>
      <c r="O11" s="80">
        <f>O6+O9-O10</f>
        <v>-15000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-30000</v>
      </c>
      <c r="AA11" s="80">
        <f>SUM(B11:M11)</f>
        <v>0</v>
      </c>
      <c r="AB11" s="46">
        <f>SUM(B11:Y11)</f>
        <v>-30000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0.1</v>
      </c>
      <c r="E12" s="82">
        <f>IF(E13="Yes",IF(SUM($B$10:E10)/(SUM($B$6:E6)+SUM($B$9:E9))&lt;0,999.99,SUM($B$10:E10)/(SUM($B$6:E6)+SUM($B$9:E9))),"")</f>
        <v>0.2</v>
      </c>
      <c r="F12" s="82">
        <f>IF(F13="Yes",IF(SUM($B$10:F10)/(SUM($B$6:F6)+SUM($B$9:F9))&lt;0,999.99,SUM($B$10:F10)/(SUM($B$6:F6)+SUM($B$9:F9))),"")</f>
        <v>0.3</v>
      </c>
      <c r="G12" s="82">
        <f>IF(G13="Yes",IF(SUM($B$10:G10)/(SUM($B$6:G6)+SUM($B$9:G9))&lt;0,999.99,SUM($B$10:G10)/(SUM($B$6:G6)+SUM($B$9:G9))),"")</f>
        <v>0.4</v>
      </c>
      <c r="H12" s="82">
        <f>IF(H13="Yes",IF(SUM($B$10:H10)/(SUM($B$6:H6)+SUM($B$9:H9))&lt;0,999.99,SUM($B$10:H10)/(SUM($B$6:H6)+SUM($B$9:H9))),"")</f>
        <v>0.5</v>
      </c>
      <c r="I12" s="82">
        <f>IF(I13="Yes",IF(SUM($B$10:I10)/(SUM($B$6:I6)+SUM($B$9:I9))&lt;0,999.99,SUM($B$10:I10)/(SUM($B$6:I6)+SUM($B$9:I9))),"")</f>
        <v>0.6</v>
      </c>
      <c r="J12" s="82">
        <f>IF(J13="Yes",IF(SUM($B$10:J10)/(SUM($B$6:J6)+SUM($B$9:J9))&lt;0,999.99,SUM($B$10:J10)/(SUM($B$6:J6)+SUM($B$9:J9))),"")</f>
        <v>0.7</v>
      </c>
      <c r="K12" s="82">
        <f>IF(K13="Yes",IF(SUM($B$10:K10)/(SUM($B$6:K6)+SUM($B$9:K9))&lt;0,999.99,SUM($B$10:K10)/(SUM($B$6:K6)+SUM($B$9:K9))),"")</f>
        <v>0.8</v>
      </c>
      <c r="L12" s="82">
        <f>IF(L13="Yes",IF(SUM($B$10:L10)/(SUM($B$6:L6)+SUM($B$9:L9))&lt;0,999.99,SUM($B$10:L10)/(SUM($B$6:L6)+SUM($B$9:L9))),"")</f>
        <v>0.9</v>
      </c>
      <c r="M12" s="82">
        <f>IF(M13="Yes",IF(SUM($B$10:M10)/(SUM($B$6:M6)+SUM($B$9:M9))&lt;0,999.99,SUM($B$10:M10)/(SUM($B$6:M6)+SUM($B$9:M9))),"")</f>
        <v>1</v>
      </c>
      <c r="N12" s="82">
        <f>IF(N13="Yes",IF(SUM($B$10:N10)/(SUM($B$6:N6)+SUM($B$9:N9))&lt;0,999.99,SUM($B$10:N10)/(SUM($B$6:N6)+SUM($B$9:N9))),"")</f>
        <v>1.1</v>
      </c>
      <c r="O12" s="82">
        <f>IF(O13="Yes",IF(SUM($B$10:O10)/(SUM($B$6:O6)+SUM($B$9:O9))&lt;0,999.99,SUM($B$10:O10)/(SUM($B$6:O6)+SUM($B$9:O9))),"")</f>
        <v>1.2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42948</v>
      </c>
      <c r="C17" s="17">
        <f>C5</f>
        <v>42979</v>
      </c>
      <c r="D17" s="17">
        <f>D5</f>
        <v>43009</v>
      </c>
      <c r="E17" s="17">
        <f>E5</f>
        <v>43040</v>
      </c>
      <c r="F17" s="17">
        <f>F5</f>
        <v>43070</v>
      </c>
      <c r="G17" s="17">
        <f>G5</f>
        <v>43101</v>
      </c>
      <c r="H17" s="17">
        <f>H5</f>
        <v>43132</v>
      </c>
      <c r="I17" s="17">
        <f>I5</f>
        <v>43160</v>
      </c>
      <c r="J17" s="17">
        <f>J5</f>
        <v>43191</v>
      </c>
      <c r="K17" s="17">
        <f>K5</f>
        <v>43221</v>
      </c>
      <c r="L17" s="17">
        <f>L5</f>
        <v>43252</v>
      </c>
      <c r="M17" s="17">
        <f>M5</f>
        <v>43282</v>
      </c>
      <c r="N17" s="17">
        <f>N5</f>
        <v>43313</v>
      </c>
      <c r="O17" s="17">
        <f>O5</f>
        <v>43344</v>
      </c>
      <c r="P17" s="17">
        <f>P5</f>
        <v>43374</v>
      </c>
      <c r="Q17" s="17">
        <f>Q5</f>
        <v>43405</v>
      </c>
      <c r="R17" s="17">
        <f>R5</f>
        <v>43435</v>
      </c>
      <c r="S17" s="17">
        <f>S5</f>
        <v>43466</v>
      </c>
      <c r="T17" s="17">
        <f>T5</f>
        <v>43497</v>
      </c>
      <c r="U17" s="17">
        <f>U5</f>
        <v>43525</v>
      </c>
      <c r="V17" s="17">
        <f>V5</f>
        <v>43556</v>
      </c>
      <c r="W17" s="17">
        <f>W5</f>
        <v>43586</v>
      </c>
      <c r="X17" s="17">
        <f>X5</f>
        <v>43617</v>
      </c>
      <c r="Y17" s="17">
        <f>Y5</f>
        <v>43647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42948</v>
      </c>
      <c r="C35" s="17">
        <f>C17</f>
        <v>42979</v>
      </c>
      <c r="D35" s="17">
        <f>D17</f>
        <v>43009</v>
      </c>
      <c r="E35" s="17">
        <f>E17</f>
        <v>43040</v>
      </c>
      <c r="F35" s="17">
        <f>F17</f>
        <v>43070</v>
      </c>
      <c r="G35" s="17">
        <f>G17</f>
        <v>43101</v>
      </c>
      <c r="H35" s="17">
        <f>H17</f>
        <v>43132</v>
      </c>
      <c r="I35" s="17">
        <f>I17</f>
        <v>43160</v>
      </c>
      <c r="J35" s="17">
        <f>J17</f>
        <v>43191</v>
      </c>
      <c r="K35" s="17">
        <f>K17</f>
        <v>43221</v>
      </c>
      <c r="L35" s="17">
        <f>L17</f>
        <v>43252</v>
      </c>
      <c r="M35" s="17">
        <f>M17</f>
        <v>43282</v>
      </c>
      <c r="N35" s="17">
        <f>N17</f>
        <v>43313</v>
      </c>
      <c r="O35" s="17">
        <f>O17</f>
        <v>43344</v>
      </c>
      <c r="P35" s="17">
        <f>P17</f>
        <v>43374</v>
      </c>
      <c r="Q35" s="17">
        <f>Q17</f>
        <v>43405</v>
      </c>
      <c r="R35" s="17">
        <f>R17</f>
        <v>43435</v>
      </c>
      <c r="S35" s="17">
        <f>S17</f>
        <v>43466</v>
      </c>
      <c r="T35" s="17">
        <f>T17</f>
        <v>43497</v>
      </c>
      <c r="U35" s="17">
        <f>U17</f>
        <v>43525</v>
      </c>
      <c r="V35" s="17">
        <f>V17</f>
        <v>43556</v>
      </c>
      <c r="W35" s="17">
        <f>W17</f>
        <v>43586</v>
      </c>
      <c r="X35" s="17">
        <f>X17</f>
        <v>43617</v>
      </c>
      <c r="Y35" s="17">
        <f>Y17</f>
        <v>43647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55000</v>
      </c>
    </row>
    <row r="95" spans="1:30">
      <c r="A95" t="s">
        <v>61</v>
      </c>
      <c r="B95" s="36">
        <f>Inputs!B47</f>
        <v>120000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150000</v>
      </c>
    </row>
    <row r="101" spans="1:30" customHeight="1" ht="15.75">
      <c r="A101" s="1" t="s">
        <v>67</v>
      </c>
      <c r="B101" s="19">
        <f>SUM(B94:B100)</f>
        <v>575000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150000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>
        <v>0</v>
      </c>
    </row>
    <row r="42" spans="1:48">
      <c r="A42" s="55" t="s">
        <v>117</v>
      </c>
      <c r="B42" s="139" t="s">
        <v>118</v>
      </c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115</v>
      </c>
    </row>
    <row r="45" spans="1:48">
      <c r="A45" s="56" t="s">
        <v>122</v>
      </c>
      <c r="B45" s="161"/>
    </row>
    <row r="46" spans="1:48" customHeight="1" ht="30">
      <c r="A46" s="57" t="s">
        <v>123</v>
      </c>
      <c r="B46" s="161">
        <v>250000</v>
      </c>
    </row>
    <row r="47" spans="1:48" customHeight="1" ht="30">
      <c r="A47" s="57" t="s">
        <v>124</v>
      </c>
      <c r="B47" s="161">
        <v>120000</v>
      </c>
    </row>
    <row r="48" spans="1:48" customHeight="1" ht="30">
      <c r="A48" s="57" t="s">
        <v>125</v>
      </c>
      <c r="B48" s="161">
        <v>150000</v>
      </c>
    </row>
    <row r="49" spans="1:48" customHeight="1" ht="30">
      <c r="A49" s="57" t="s">
        <v>126</v>
      </c>
      <c r="B49" s="161">
        <v>55000</v>
      </c>
    </row>
    <row r="50" spans="1:48">
      <c r="A50" s="43"/>
      <c r="B50" s="36"/>
    </row>
    <row r="51" spans="1:48">
      <c r="A51" s="58" t="s">
        <v>127</v>
      </c>
      <c r="B51" s="161">
        <v>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>
        <v>120000</v>
      </c>
      <c r="B56" s="159">
        <v>0</v>
      </c>
      <c r="C56" s="162" t="s">
        <v>135</v>
      </c>
      <c r="D56" s="163"/>
      <c r="E56" s="163" t="s">
        <v>136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138</v>
      </c>
      <c r="C65" s="10" t="s">
        <v>139</v>
      </c>
    </row>
    <row r="66" spans="1:48">
      <c r="A66" s="142" t="s">
        <v>140</v>
      </c>
      <c r="B66" s="159">
        <v>263000</v>
      </c>
      <c r="C66" s="163">
        <v>245436</v>
      </c>
      <c r="D66" s="49">
        <f>INDEX(Parameters!$D$79:$D$90,MATCH(Inputs!A66,Parameters!$C$79:$C$90,0))</f>
        <v>2</v>
      </c>
    </row>
    <row r="67" spans="1:48">
      <c r="A67" s="143" t="s">
        <v>141</v>
      </c>
      <c r="B67" s="157">
        <v>276500</v>
      </c>
      <c r="C67" s="165">
        <v>254666</v>
      </c>
      <c r="D67" s="49">
        <f>INDEX(Parameters!$D$79:$D$90,MATCH(Inputs!A67,Parameters!$C$79:$C$90,0))</f>
        <v>3</v>
      </c>
    </row>
    <row r="68" spans="1:48">
      <c r="A68" s="143" t="s">
        <v>142</v>
      </c>
      <c r="B68" s="157">
        <v>397200</v>
      </c>
      <c r="C68" s="165">
        <v>406765</v>
      </c>
      <c r="D68" s="49">
        <f>INDEX(Parameters!$D$79:$D$90,MATCH(Inputs!A68,Parameters!$C$79:$C$90,0))</f>
        <v>4</v>
      </c>
    </row>
    <row r="69" spans="1:48">
      <c r="A69" s="143" t="s">
        <v>143</v>
      </c>
      <c r="B69" s="157">
        <v>299900</v>
      </c>
      <c r="C69" s="165">
        <v>276779</v>
      </c>
      <c r="D69" s="49">
        <f>INDEX(Parameters!$D$79:$D$90,MATCH(Inputs!A69,Parameters!$C$79:$C$90,0))</f>
        <v>5</v>
      </c>
    </row>
    <row r="70" spans="1:48">
      <c r="A70" s="143" t="s">
        <v>144</v>
      </c>
      <c r="B70" s="157">
        <v>100300</v>
      </c>
      <c r="C70" s="165">
        <v>80000</v>
      </c>
      <c r="D70" s="49">
        <f>INDEX(Parameters!$D$79:$D$90,MATCH(Inputs!A70,Parameters!$C$79:$C$90,0))</f>
        <v>6</v>
      </c>
    </row>
    <row r="71" spans="1:48">
      <c r="A71" s="144" t="s">
        <v>145</v>
      </c>
      <c r="B71" s="158">
        <v>291770</v>
      </c>
      <c r="C71" s="167">
        <v>256677</v>
      </c>
      <c r="D71" s="49">
        <f>INDEX(Parameters!$D$79:$D$90,MATCH(Inputs!A71,Parameters!$C$79:$C$90,0))</f>
        <v>7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12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150000</v>
      </c>
    </row>
    <row r="82" spans="1:48">
      <c r="A82" t="s">
        <v>155</v>
      </c>
      <c r="B82" s="161">
        <v>20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12</v>
      </c>
    </row>
    <row r="86" spans="1:48">
      <c r="A86" t="s">
        <v>160</v>
      </c>
      <c r="B86" s="161"/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42948</v>
      </c>
      <c r="AD3" s="59">
        <f>Output!C5</f>
        <v>42979</v>
      </c>
      <c r="AE3" s="59">
        <f>Output!D5</f>
        <v>43009</v>
      </c>
      <c r="AF3" s="59">
        <f>Output!E5</f>
        <v>43040</v>
      </c>
      <c r="AG3" s="59">
        <f>Output!F5</f>
        <v>43070</v>
      </c>
      <c r="AH3" s="59">
        <f>Output!G5</f>
        <v>43101</v>
      </c>
      <c r="AI3" s="59">
        <f>Output!H5</f>
        <v>43132</v>
      </c>
      <c r="AJ3" s="59">
        <f>Output!I5</f>
        <v>43160</v>
      </c>
      <c r="AK3" s="59">
        <f>Output!J5</f>
        <v>43191</v>
      </c>
      <c r="AL3" s="59">
        <f>Output!K5</f>
        <v>43221</v>
      </c>
      <c r="AM3" s="59">
        <f>Output!L5</f>
        <v>43252</v>
      </c>
      <c r="AN3" s="59">
        <f>Output!M5</f>
        <v>43282</v>
      </c>
      <c r="AO3" s="59">
        <f>Output!N5</f>
        <v>43313</v>
      </c>
      <c r="AP3" s="59">
        <f>Output!O5</f>
        <v>43344</v>
      </c>
      <c r="AQ3" s="59">
        <f>Output!P5</f>
        <v>43374</v>
      </c>
      <c r="AR3" s="59">
        <f>Output!Q5</f>
        <v>43405</v>
      </c>
      <c r="AS3" s="59">
        <f>Output!R5</f>
        <v>43435</v>
      </c>
      <c r="AT3" s="59">
        <f>Output!S5</f>
        <v>43466</v>
      </c>
      <c r="AU3" s="59">
        <f>Output!T5</f>
        <v>43497</v>
      </c>
      <c r="AV3" s="59">
        <f>Output!U5</f>
        <v>43525</v>
      </c>
      <c r="AW3" s="59">
        <f>Output!V5</f>
        <v>43556</v>
      </c>
      <c r="AX3" s="59">
        <f>Output!W5</f>
        <v>43586</v>
      </c>
      <c r="AY3" s="59">
        <f>Output!X5</f>
        <v>43617</v>
      </c>
      <c r="AZ3" s="59">
        <f>Output!Y5</f>
        <v>43647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8</v>
      </c>
      <c r="AD4" s="60">
        <f>IF($A4=0,1/12,IFERROR(INDEX(Parameters!$X$2:$AI$17,MATCH(Calculations!$A4,Parameters!$A$2:$A$17,0),MONTH(Calculations!AD$3)),1/12))</f>
        <v>9</v>
      </c>
      <c r="AE4" s="60">
        <f>IF($A4=0,1/12,IFERROR(INDEX(Parameters!$X$2:$AI$17,MATCH(Calculations!$A4,Parameters!$A$2:$A$17,0),MONTH(Calculations!AE$3)),1/12))</f>
        <v>10</v>
      </c>
      <c r="AF4" s="60">
        <f>IF($A4=0,1/12,IFERROR(INDEX(Parameters!$X$2:$AI$17,MATCH(Calculations!$A4,Parameters!$A$2:$A$17,0),MONTH(Calculations!AF$3)),1/12))</f>
        <v>11</v>
      </c>
      <c r="AG4" s="60">
        <f>IF($A4=0,1/12,IFERROR(INDEX(Parameters!$X$2:$AI$17,MATCH(Calculations!$A4,Parameters!$A$2:$A$17,0),MONTH(Calculations!AG$3)),1/12))</f>
        <v>12</v>
      </c>
      <c r="AH4" s="60">
        <f>IF($A4=0,1/12,IFERROR(INDEX(Parameters!$X$2:$AI$17,MATCH(Calculations!$A4,Parameters!$A$2:$A$17,0),MONTH(Calculations!AH$3)),1/12))</f>
        <v>1</v>
      </c>
      <c r="AI4" s="60">
        <f>IF($A4=0,1/12,IFERROR(INDEX(Parameters!$X$2:$AI$17,MATCH(Calculations!$A4,Parameters!$A$2:$A$17,0),MONTH(Calculations!AI$3)),1/12))</f>
        <v>2</v>
      </c>
      <c r="AJ4" s="60">
        <f>IF($A4=0,1/12,IFERROR(INDEX(Parameters!$X$2:$AI$17,MATCH(Calculations!$A4,Parameters!$A$2:$A$17,0),MONTH(Calculations!AJ$3)),1/12))</f>
        <v>3</v>
      </c>
      <c r="AK4" s="60">
        <f>IF($A4=0,1/12,IFERROR(INDEX(Parameters!$X$2:$AI$17,MATCH(Calculations!$A4,Parameters!$A$2:$A$17,0),MONTH(Calculations!AK$3)),1/12))</f>
        <v>4</v>
      </c>
      <c r="AL4" s="60">
        <f>IF($A4=0,1/12,IFERROR(INDEX(Parameters!$X$2:$AI$17,MATCH(Calculations!$A4,Parameters!$A$2:$A$17,0),MONTH(Calculations!AL$3)),1/12))</f>
        <v>5</v>
      </c>
      <c r="AM4" s="60">
        <f>IF($A4=0,1/12,IFERROR(INDEX(Parameters!$X$2:$AI$17,MATCH(Calculations!$A4,Parameters!$A$2:$A$17,0),MONTH(Calculations!AM$3)),1/12))</f>
        <v>6</v>
      </c>
      <c r="AN4" s="60">
        <f>IF($A4=0,1/12,IFERROR(INDEX(Parameters!$X$2:$AI$17,MATCH(Calculations!$A4,Parameters!$A$2:$A$17,0),MONTH(Calculations!AN$3)),1/12))</f>
        <v>7</v>
      </c>
      <c r="AO4" s="60">
        <f>IF($A4=0,1/12,IFERROR(INDEX(Parameters!$X$2:$AI$17,MATCH(Calculations!$A4,Parameters!$A$2:$A$17,0),MONTH(Calculations!AO$3)),1/12))</f>
        <v>8</v>
      </c>
      <c r="AP4" s="60">
        <f>IF($A4=0,1/12,IFERROR(INDEX(Parameters!$X$2:$AI$17,MATCH(Calculations!$A4,Parameters!$A$2:$A$17,0),MONTH(Calculations!AP$3)),1/12))</f>
        <v>9</v>
      </c>
      <c r="AQ4" s="60">
        <f>IF($A4=0,1/12,IFERROR(INDEX(Parameters!$X$2:$AI$17,MATCH(Calculations!$A4,Parameters!$A$2:$A$17,0),MONTH(Calculations!AQ$3)),1/12))</f>
        <v>10</v>
      </c>
      <c r="AR4" s="60">
        <f>IF($A4=0,1/12,IFERROR(INDEX(Parameters!$X$2:$AI$17,MATCH(Calculations!$A4,Parameters!$A$2:$A$17,0),MONTH(Calculations!AR$3)),1/12))</f>
        <v>11</v>
      </c>
      <c r="AS4" s="60">
        <f>IF($A4=0,1/12,IFERROR(INDEX(Parameters!$X$2:$AI$17,MATCH(Calculations!$A4,Parameters!$A$2:$A$17,0),MONTH(Calculations!AS$3)),1/12))</f>
        <v>12</v>
      </c>
      <c r="AT4" s="60">
        <f>IF($A4=0,1/12,IFERROR(INDEX(Parameters!$X$2:$AI$17,MATCH(Calculations!$A4,Parameters!$A$2:$A$17,0),MONTH(Calculations!AT$3)),1/12))</f>
        <v>1</v>
      </c>
      <c r="AU4" s="60">
        <f>IF($A4=0,1/12,IFERROR(INDEX(Parameters!$X$2:$AI$17,MATCH(Calculations!$A4,Parameters!$A$2:$A$17,0),MONTH(Calculations!AU$3)),1/12))</f>
        <v>2</v>
      </c>
      <c r="AV4" s="60">
        <f>IF($A4=0,1/12,IFERROR(INDEX(Parameters!$X$2:$AI$17,MATCH(Calculations!$A4,Parameters!$A$2:$A$17,0),MONTH(Calculations!AV$3)),1/12))</f>
        <v>3</v>
      </c>
      <c r="AW4" s="60">
        <f>IF($A4=0,1/12,IFERROR(INDEX(Parameters!$X$2:$AI$17,MATCH(Calculations!$A4,Parameters!$A$2:$A$17,0),MONTH(Calculations!AW$3)),1/12))</f>
        <v>4</v>
      </c>
      <c r="AX4" s="60">
        <f>IF($A4=0,1/12,IFERROR(INDEX(Parameters!$X$2:$AI$17,MATCH(Calculations!$A4,Parameters!$A$2:$A$17,0),MONTH(Calculations!AX$3)),1/12))</f>
        <v>5</v>
      </c>
      <c r="AY4" s="60">
        <f>IF($A4=0,1/12,IFERROR(INDEX(Parameters!$X$2:$AI$17,MATCH(Calculations!$A4,Parameters!$A$2:$A$17,0),MONTH(Calculations!AY$3)),1/12))</f>
        <v>6</v>
      </c>
      <c r="AZ4" s="60">
        <f>IF($A4=0,1/12,IFERROR(INDEX(Parameters!$X$2:$AI$17,MATCH(Calculations!$A4,Parameters!$A$2:$A$17,0),MONTH(Calculations!AZ$3)),1/12))</f>
        <v>7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8</v>
      </c>
      <c r="AD5" s="22">
        <f>IF($A5=0,1/12,IFERROR(INDEX(Parameters!$X$2:$AI$17,MATCH(Calculations!$A5,Parameters!$A$2:$A$17,0),MONTH(Calculations!AD$3)),1/12))</f>
        <v>9</v>
      </c>
      <c r="AE5" s="22">
        <f>IF($A5=0,1/12,IFERROR(INDEX(Parameters!$X$2:$AI$17,MATCH(Calculations!$A5,Parameters!$A$2:$A$17,0),MONTH(Calculations!AE$3)),1/12))</f>
        <v>10</v>
      </c>
      <c r="AF5" s="22">
        <f>IF($A5=0,1/12,IFERROR(INDEX(Parameters!$X$2:$AI$17,MATCH(Calculations!$A5,Parameters!$A$2:$A$17,0),MONTH(Calculations!AF$3)),1/12))</f>
        <v>11</v>
      </c>
      <c r="AG5" s="22">
        <f>IF($A5=0,1/12,IFERROR(INDEX(Parameters!$X$2:$AI$17,MATCH(Calculations!$A5,Parameters!$A$2:$A$17,0),MONTH(Calculations!AG$3)),1/12))</f>
        <v>12</v>
      </c>
      <c r="AH5" s="22">
        <f>IF($A5=0,1/12,IFERROR(INDEX(Parameters!$X$2:$AI$17,MATCH(Calculations!$A5,Parameters!$A$2:$A$17,0),MONTH(Calculations!AH$3)),1/12))</f>
        <v>1</v>
      </c>
      <c r="AI5" s="22">
        <f>IF($A5=0,1/12,IFERROR(INDEX(Parameters!$X$2:$AI$17,MATCH(Calculations!$A5,Parameters!$A$2:$A$17,0),MONTH(Calculations!AI$3)),1/12))</f>
        <v>2</v>
      </c>
      <c r="AJ5" s="22">
        <f>IF($A5=0,1/12,IFERROR(INDEX(Parameters!$X$2:$AI$17,MATCH(Calculations!$A5,Parameters!$A$2:$A$17,0),MONTH(Calculations!AJ$3)),1/12))</f>
        <v>3</v>
      </c>
      <c r="AK5" s="22">
        <f>IF($A5=0,1/12,IFERROR(INDEX(Parameters!$X$2:$AI$17,MATCH(Calculations!$A5,Parameters!$A$2:$A$17,0),MONTH(Calculations!AK$3)),1/12))</f>
        <v>4</v>
      </c>
      <c r="AL5" s="22">
        <f>IF($A5=0,1/12,IFERROR(INDEX(Parameters!$X$2:$AI$17,MATCH(Calculations!$A5,Parameters!$A$2:$A$17,0),MONTH(Calculations!AL$3)),1/12))</f>
        <v>5</v>
      </c>
      <c r="AM5" s="22">
        <f>IF($A5=0,1/12,IFERROR(INDEX(Parameters!$X$2:$AI$17,MATCH(Calculations!$A5,Parameters!$A$2:$A$17,0),MONTH(Calculations!AM$3)),1/12))</f>
        <v>6</v>
      </c>
      <c r="AN5" s="22">
        <f>IF($A5=0,1/12,IFERROR(INDEX(Parameters!$X$2:$AI$17,MATCH(Calculations!$A5,Parameters!$A$2:$A$17,0),MONTH(Calculations!AN$3)),1/12))</f>
        <v>7</v>
      </c>
      <c r="AO5" s="22">
        <f>IF($A5=0,1/12,IFERROR(INDEX(Parameters!$X$2:$AI$17,MATCH(Calculations!$A5,Parameters!$A$2:$A$17,0),MONTH(Calculations!AO$3)),1/12))</f>
        <v>8</v>
      </c>
      <c r="AP5" s="22">
        <f>IF($A5=0,1/12,IFERROR(INDEX(Parameters!$X$2:$AI$17,MATCH(Calculations!$A5,Parameters!$A$2:$A$17,0),MONTH(Calculations!AP$3)),1/12))</f>
        <v>9</v>
      </c>
      <c r="AQ5" s="22">
        <f>IF($A5=0,1/12,IFERROR(INDEX(Parameters!$X$2:$AI$17,MATCH(Calculations!$A5,Parameters!$A$2:$A$17,0),MONTH(Calculations!AQ$3)),1/12))</f>
        <v>10</v>
      </c>
      <c r="AR5" s="22">
        <f>IF($A5=0,1/12,IFERROR(INDEX(Parameters!$X$2:$AI$17,MATCH(Calculations!$A5,Parameters!$A$2:$A$17,0),MONTH(Calculations!AR$3)),1/12))</f>
        <v>11</v>
      </c>
      <c r="AS5" s="22">
        <f>IF($A5=0,1/12,IFERROR(INDEX(Parameters!$X$2:$AI$17,MATCH(Calculations!$A5,Parameters!$A$2:$A$17,0),MONTH(Calculations!AS$3)),1/12))</f>
        <v>12</v>
      </c>
      <c r="AT5" s="22">
        <f>IF($A5=0,1/12,IFERROR(INDEX(Parameters!$X$2:$AI$17,MATCH(Calculations!$A5,Parameters!$A$2:$A$17,0),MONTH(Calculations!AT$3)),1/12))</f>
        <v>1</v>
      </c>
      <c r="AU5" s="22">
        <f>IF($A5=0,1/12,IFERROR(INDEX(Parameters!$X$2:$AI$17,MATCH(Calculations!$A5,Parameters!$A$2:$A$17,0),MONTH(Calculations!AU$3)),1/12))</f>
        <v>2</v>
      </c>
      <c r="AV5" s="22">
        <f>IF($A5=0,1/12,IFERROR(INDEX(Parameters!$X$2:$AI$17,MATCH(Calculations!$A5,Parameters!$A$2:$A$17,0),MONTH(Calculations!AV$3)),1/12))</f>
        <v>3</v>
      </c>
      <c r="AW5" s="22">
        <f>IF($A5=0,1/12,IFERROR(INDEX(Parameters!$X$2:$AI$17,MATCH(Calculations!$A5,Parameters!$A$2:$A$17,0),MONTH(Calculations!AW$3)),1/12))</f>
        <v>4</v>
      </c>
      <c r="AX5" s="22">
        <f>IF($A5=0,1/12,IFERROR(INDEX(Parameters!$X$2:$AI$17,MATCH(Calculations!$A5,Parameters!$A$2:$A$17,0),MONTH(Calculations!AX$3)),1/12))</f>
        <v>5</v>
      </c>
      <c r="AY5" s="22">
        <f>IF($A5=0,1/12,IFERROR(INDEX(Parameters!$X$2:$AI$17,MATCH(Calculations!$A5,Parameters!$A$2:$A$17,0),MONTH(Calculations!AY$3)),1/12))</f>
        <v>6</v>
      </c>
      <c r="AZ5" s="22">
        <f>IF($A5=0,1/12,IFERROR(INDEX(Parameters!$X$2:$AI$17,MATCH(Calculations!$A5,Parameters!$A$2:$A$17,0),MONTH(Calculations!AZ$3)),1/12))</f>
        <v>7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8</v>
      </c>
      <c r="AD6" s="22">
        <f>IF($A6=0,1/12,IFERROR(INDEX(Parameters!$X$2:$AI$17,MATCH(Calculations!$A6,Parameters!$A$2:$A$17,0),MONTH(Calculations!AD$3)),1/12))</f>
        <v>9</v>
      </c>
      <c r="AE6" s="22">
        <f>IF($A6=0,1/12,IFERROR(INDEX(Parameters!$X$2:$AI$17,MATCH(Calculations!$A6,Parameters!$A$2:$A$17,0),MONTH(Calculations!AE$3)),1/12))</f>
        <v>10</v>
      </c>
      <c r="AF6" s="22">
        <f>IF($A6=0,1/12,IFERROR(INDEX(Parameters!$X$2:$AI$17,MATCH(Calculations!$A6,Parameters!$A$2:$A$17,0),MONTH(Calculations!AF$3)),1/12))</f>
        <v>11</v>
      </c>
      <c r="AG6" s="22">
        <f>IF($A6=0,1/12,IFERROR(INDEX(Parameters!$X$2:$AI$17,MATCH(Calculations!$A6,Parameters!$A$2:$A$17,0),MONTH(Calculations!AG$3)),1/12))</f>
        <v>12</v>
      </c>
      <c r="AH6" s="22">
        <f>IF($A6=0,1/12,IFERROR(INDEX(Parameters!$X$2:$AI$17,MATCH(Calculations!$A6,Parameters!$A$2:$A$17,0),MONTH(Calculations!AH$3)),1/12))</f>
        <v>1</v>
      </c>
      <c r="AI6" s="22">
        <f>IF($A6=0,1/12,IFERROR(INDEX(Parameters!$X$2:$AI$17,MATCH(Calculations!$A6,Parameters!$A$2:$A$17,0),MONTH(Calculations!AI$3)),1/12))</f>
        <v>2</v>
      </c>
      <c r="AJ6" s="22">
        <f>IF($A6=0,1/12,IFERROR(INDEX(Parameters!$X$2:$AI$17,MATCH(Calculations!$A6,Parameters!$A$2:$A$17,0),MONTH(Calculations!AJ$3)),1/12))</f>
        <v>3</v>
      </c>
      <c r="AK6" s="22">
        <f>IF($A6=0,1/12,IFERROR(INDEX(Parameters!$X$2:$AI$17,MATCH(Calculations!$A6,Parameters!$A$2:$A$17,0),MONTH(Calculations!AK$3)),1/12))</f>
        <v>4</v>
      </c>
      <c r="AL6" s="22">
        <f>IF($A6=0,1/12,IFERROR(INDEX(Parameters!$X$2:$AI$17,MATCH(Calculations!$A6,Parameters!$A$2:$A$17,0),MONTH(Calculations!AL$3)),1/12))</f>
        <v>5</v>
      </c>
      <c r="AM6" s="22">
        <f>IF($A6=0,1/12,IFERROR(INDEX(Parameters!$X$2:$AI$17,MATCH(Calculations!$A6,Parameters!$A$2:$A$17,0),MONTH(Calculations!AM$3)),1/12))</f>
        <v>6</v>
      </c>
      <c r="AN6" s="22">
        <f>IF($A6=0,1/12,IFERROR(INDEX(Parameters!$X$2:$AI$17,MATCH(Calculations!$A6,Parameters!$A$2:$A$17,0),MONTH(Calculations!AN$3)),1/12))</f>
        <v>7</v>
      </c>
      <c r="AO6" s="22">
        <f>IF($A6=0,1/12,IFERROR(INDEX(Parameters!$X$2:$AI$17,MATCH(Calculations!$A6,Parameters!$A$2:$A$17,0),MONTH(Calculations!AO$3)),1/12))</f>
        <v>8</v>
      </c>
      <c r="AP6" s="22">
        <f>IF($A6=0,1/12,IFERROR(INDEX(Parameters!$X$2:$AI$17,MATCH(Calculations!$A6,Parameters!$A$2:$A$17,0),MONTH(Calculations!AP$3)),1/12))</f>
        <v>9</v>
      </c>
      <c r="AQ6" s="22">
        <f>IF($A6=0,1/12,IFERROR(INDEX(Parameters!$X$2:$AI$17,MATCH(Calculations!$A6,Parameters!$A$2:$A$17,0),MONTH(Calculations!AQ$3)),1/12))</f>
        <v>10</v>
      </c>
      <c r="AR6" s="22">
        <f>IF($A6=0,1/12,IFERROR(INDEX(Parameters!$X$2:$AI$17,MATCH(Calculations!$A6,Parameters!$A$2:$A$17,0),MONTH(Calculations!AR$3)),1/12))</f>
        <v>11</v>
      </c>
      <c r="AS6" s="22">
        <f>IF($A6=0,1/12,IFERROR(INDEX(Parameters!$X$2:$AI$17,MATCH(Calculations!$A6,Parameters!$A$2:$A$17,0),MONTH(Calculations!AS$3)),1/12))</f>
        <v>12</v>
      </c>
      <c r="AT6" s="22">
        <f>IF($A6=0,1/12,IFERROR(INDEX(Parameters!$X$2:$AI$17,MATCH(Calculations!$A6,Parameters!$A$2:$A$17,0),MONTH(Calculations!AT$3)),1/12))</f>
        <v>1</v>
      </c>
      <c r="AU6" s="22">
        <f>IF($A6=0,1/12,IFERROR(INDEX(Parameters!$X$2:$AI$17,MATCH(Calculations!$A6,Parameters!$A$2:$A$17,0),MONTH(Calculations!AU$3)),1/12))</f>
        <v>2</v>
      </c>
      <c r="AV6" s="22">
        <f>IF($A6=0,1/12,IFERROR(INDEX(Parameters!$X$2:$AI$17,MATCH(Calculations!$A6,Parameters!$A$2:$A$17,0),MONTH(Calculations!AV$3)),1/12))</f>
        <v>3</v>
      </c>
      <c r="AW6" s="22">
        <f>IF($A6=0,1/12,IFERROR(INDEX(Parameters!$X$2:$AI$17,MATCH(Calculations!$A6,Parameters!$A$2:$A$17,0),MONTH(Calculations!AW$3)),1/12))</f>
        <v>4</v>
      </c>
      <c r="AX6" s="22">
        <f>IF($A6=0,1/12,IFERROR(INDEX(Parameters!$X$2:$AI$17,MATCH(Calculations!$A6,Parameters!$A$2:$A$17,0),MONTH(Calculations!AX$3)),1/12))</f>
        <v>5</v>
      </c>
      <c r="AY6" s="22">
        <f>IF($A6=0,1/12,IFERROR(INDEX(Parameters!$X$2:$AI$17,MATCH(Calculations!$A6,Parameters!$A$2:$A$17,0),MONTH(Calculations!AY$3)),1/12))</f>
        <v>6</v>
      </c>
      <c r="AZ6" s="22">
        <f>IF($A6=0,1/12,IFERROR(INDEX(Parameters!$X$2:$AI$17,MATCH(Calculations!$A6,Parameters!$A$2:$A$17,0),MONTH(Calculations!AZ$3)),1/12))</f>
        <v>7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8</v>
      </c>
      <c r="AD7" s="22">
        <f>IF($A7=0,1/12,IFERROR(INDEX(Parameters!$X$2:$AI$17,MATCH(Calculations!$A7,Parameters!$A$2:$A$17,0),MONTH(Calculations!AD$3)),1/12))</f>
        <v>9</v>
      </c>
      <c r="AE7" s="22">
        <f>IF($A7=0,1/12,IFERROR(INDEX(Parameters!$X$2:$AI$17,MATCH(Calculations!$A7,Parameters!$A$2:$A$17,0),MONTH(Calculations!AE$3)),1/12))</f>
        <v>10</v>
      </c>
      <c r="AF7" s="22">
        <f>IF($A7=0,1/12,IFERROR(INDEX(Parameters!$X$2:$AI$17,MATCH(Calculations!$A7,Parameters!$A$2:$A$17,0),MONTH(Calculations!AF$3)),1/12))</f>
        <v>11</v>
      </c>
      <c r="AG7" s="22">
        <f>IF($A7=0,1/12,IFERROR(INDEX(Parameters!$X$2:$AI$17,MATCH(Calculations!$A7,Parameters!$A$2:$A$17,0),MONTH(Calculations!AG$3)),1/12))</f>
        <v>12</v>
      </c>
      <c r="AH7" s="22">
        <f>IF($A7=0,1/12,IFERROR(INDEX(Parameters!$X$2:$AI$17,MATCH(Calculations!$A7,Parameters!$A$2:$A$17,0),MONTH(Calculations!AH$3)),1/12))</f>
        <v>1</v>
      </c>
      <c r="AI7" s="22">
        <f>IF($A7=0,1/12,IFERROR(INDEX(Parameters!$X$2:$AI$17,MATCH(Calculations!$A7,Parameters!$A$2:$A$17,0),MONTH(Calculations!AI$3)),1/12))</f>
        <v>2</v>
      </c>
      <c r="AJ7" s="22">
        <f>IF($A7=0,1/12,IFERROR(INDEX(Parameters!$X$2:$AI$17,MATCH(Calculations!$A7,Parameters!$A$2:$A$17,0),MONTH(Calculations!AJ$3)),1/12))</f>
        <v>3</v>
      </c>
      <c r="AK7" s="22">
        <f>IF($A7=0,1/12,IFERROR(INDEX(Parameters!$X$2:$AI$17,MATCH(Calculations!$A7,Parameters!$A$2:$A$17,0),MONTH(Calculations!AK$3)),1/12))</f>
        <v>4</v>
      </c>
      <c r="AL7" s="22">
        <f>IF($A7=0,1/12,IFERROR(INDEX(Parameters!$X$2:$AI$17,MATCH(Calculations!$A7,Parameters!$A$2:$A$17,0),MONTH(Calculations!AL$3)),1/12))</f>
        <v>5</v>
      </c>
      <c r="AM7" s="22">
        <f>IF($A7=0,1/12,IFERROR(INDEX(Parameters!$X$2:$AI$17,MATCH(Calculations!$A7,Parameters!$A$2:$A$17,0),MONTH(Calculations!AM$3)),1/12))</f>
        <v>6</v>
      </c>
      <c r="AN7" s="22">
        <f>IF($A7=0,1/12,IFERROR(INDEX(Parameters!$X$2:$AI$17,MATCH(Calculations!$A7,Parameters!$A$2:$A$17,0),MONTH(Calculations!AN$3)),1/12))</f>
        <v>7</v>
      </c>
      <c r="AO7" s="22">
        <f>IF($A7=0,1/12,IFERROR(INDEX(Parameters!$X$2:$AI$17,MATCH(Calculations!$A7,Parameters!$A$2:$A$17,0),MONTH(Calculations!AO$3)),1/12))</f>
        <v>8</v>
      </c>
      <c r="AP7" s="22">
        <f>IF($A7=0,1/12,IFERROR(INDEX(Parameters!$X$2:$AI$17,MATCH(Calculations!$A7,Parameters!$A$2:$A$17,0),MONTH(Calculations!AP$3)),1/12))</f>
        <v>9</v>
      </c>
      <c r="AQ7" s="22">
        <f>IF($A7=0,1/12,IFERROR(INDEX(Parameters!$X$2:$AI$17,MATCH(Calculations!$A7,Parameters!$A$2:$A$17,0),MONTH(Calculations!AQ$3)),1/12))</f>
        <v>10</v>
      </c>
      <c r="AR7" s="22">
        <f>IF($A7=0,1/12,IFERROR(INDEX(Parameters!$X$2:$AI$17,MATCH(Calculations!$A7,Parameters!$A$2:$A$17,0),MONTH(Calculations!AR$3)),1/12))</f>
        <v>11</v>
      </c>
      <c r="AS7" s="22">
        <f>IF($A7=0,1/12,IFERROR(INDEX(Parameters!$X$2:$AI$17,MATCH(Calculations!$A7,Parameters!$A$2:$A$17,0),MONTH(Calculations!AS$3)),1/12))</f>
        <v>12</v>
      </c>
      <c r="AT7" s="22">
        <f>IF($A7=0,1/12,IFERROR(INDEX(Parameters!$X$2:$AI$17,MATCH(Calculations!$A7,Parameters!$A$2:$A$17,0),MONTH(Calculations!AT$3)),1/12))</f>
        <v>1</v>
      </c>
      <c r="AU7" s="22">
        <f>IF($A7=0,1/12,IFERROR(INDEX(Parameters!$X$2:$AI$17,MATCH(Calculations!$A7,Parameters!$A$2:$A$17,0),MONTH(Calculations!AU$3)),1/12))</f>
        <v>2</v>
      </c>
      <c r="AV7" s="22">
        <f>IF($A7=0,1/12,IFERROR(INDEX(Parameters!$X$2:$AI$17,MATCH(Calculations!$A7,Parameters!$A$2:$A$17,0),MONTH(Calculations!AV$3)),1/12))</f>
        <v>3</v>
      </c>
      <c r="AW7" s="22">
        <f>IF($A7=0,1/12,IFERROR(INDEX(Parameters!$X$2:$AI$17,MATCH(Calculations!$A7,Parameters!$A$2:$A$17,0),MONTH(Calculations!AW$3)),1/12))</f>
        <v>4</v>
      </c>
      <c r="AX7" s="22">
        <f>IF($A7=0,1/12,IFERROR(INDEX(Parameters!$X$2:$AI$17,MATCH(Calculations!$A7,Parameters!$A$2:$A$17,0),MONTH(Calculations!AX$3)),1/12))</f>
        <v>5</v>
      </c>
      <c r="AY7" s="22">
        <f>IF($A7=0,1/12,IFERROR(INDEX(Parameters!$X$2:$AI$17,MATCH(Calculations!$A7,Parameters!$A$2:$A$17,0),MONTH(Calculations!AY$3)),1/12))</f>
        <v>6</v>
      </c>
      <c r="AZ7" s="22">
        <f>IF($A7=0,1/12,IFERROR(INDEX(Parameters!$X$2:$AI$17,MATCH(Calculations!$A7,Parameters!$A$2:$A$17,0),MONTH(Calculations!AZ$3)),1/12))</f>
        <v>7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8</v>
      </c>
      <c r="AD8" s="24">
        <f>IF($A8=0,1/12,IFERROR(INDEX(Parameters!$X$2:$AI$17,MATCH(Calculations!$A8,Parameters!$A$2:$A$17,0),MONTH(Calculations!AD$3)),1/12))</f>
        <v>9</v>
      </c>
      <c r="AE8" s="24">
        <f>IF($A8=0,1/12,IFERROR(INDEX(Parameters!$X$2:$AI$17,MATCH(Calculations!$A8,Parameters!$A$2:$A$17,0),MONTH(Calculations!AE$3)),1/12))</f>
        <v>10</v>
      </c>
      <c r="AF8" s="24">
        <f>IF($A8=0,1/12,IFERROR(INDEX(Parameters!$X$2:$AI$17,MATCH(Calculations!$A8,Parameters!$A$2:$A$17,0),MONTH(Calculations!AF$3)),1/12))</f>
        <v>11</v>
      </c>
      <c r="AG8" s="24">
        <f>IF($A8=0,1/12,IFERROR(INDEX(Parameters!$X$2:$AI$17,MATCH(Calculations!$A8,Parameters!$A$2:$A$17,0),MONTH(Calculations!AG$3)),1/12))</f>
        <v>12</v>
      </c>
      <c r="AH8" s="24">
        <f>IF($A8=0,1/12,IFERROR(INDEX(Parameters!$X$2:$AI$17,MATCH(Calculations!$A8,Parameters!$A$2:$A$17,0),MONTH(Calculations!AH$3)),1/12))</f>
        <v>1</v>
      </c>
      <c r="AI8" s="24">
        <f>IF($A8=0,1/12,IFERROR(INDEX(Parameters!$X$2:$AI$17,MATCH(Calculations!$A8,Parameters!$A$2:$A$17,0),MONTH(Calculations!AI$3)),1/12))</f>
        <v>2</v>
      </c>
      <c r="AJ8" s="24">
        <f>IF($A8=0,1/12,IFERROR(INDEX(Parameters!$X$2:$AI$17,MATCH(Calculations!$A8,Parameters!$A$2:$A$17,0),MONTH(Calculations!AJ$3)),1/12))</f>
        <v>3</v>
      </c>
      <c r="AK8" s="24">
        <f>IF($A8=0,1/12,IFERROR(INDEX(Parameters!$X$2:$AI$17,MATCH(Calculations!$A8,Parameters!$A$2:$A$17,0),MONTH(Calculations!AK$3)),1/12))</f>
        <v>4</v>
      </c>
      <c r="AL8" s="24">
        <f>IF($A8=0,1/12,IFERROR(INDEX(Parameters!$X$2:$AI$17,MATCH(Calculations!$A8,Parameters!$A$2:$A$17,0),MONTH(Calculations!AL$3)),1/12))</f>
        <v>5</v>
      </c>
      <c r="AM8" s="24">
        <f>IF($A8=0,1/12,IFERROR(INDEX(Parameters!$X$2:$AI$17,MATCH(Calculations!$A8,Parameters!$A$2:$A$17,0),MONTH(Calculations!AM$3)),1/12))</f>
        <v>6</v>
      </c>
      <c r="AN8" s="24">
        <f>IF($A8=0,1/12,IFERROR(INDEX(Parameters!$X$2:$AI$17,MATCH(Calculations!$A8,Parameters!$A$2:$A$17,0),MONTH(Calculations!AN$3)),1/12))</f>
        <v>7</v>
      </c>
      <c r="AO8" s="24">
        <f>IF($A8=0,1/12,IFERROR(INDEX(Parameters!$X$2:$AI$17,MATCH(Calculations!$A8,Parameters!$A$2:$A$17,0),MONTH(Calculations!AO$3)),1/12))</f>
        <v>8</v>
      </c>
      <c r="AP8" s="24">
        <f>IF($A8=0,1/12,IFERROR(INDEX(Parameters!$X$2:$AI$17,MATCH(Calculations!$A8,Parameters!$A$2:$A$17,0),MONTH(Calculations!AP$3)),1/12))</f>
        <v>9</v>
      </c>
      <c r="AQ8" s="24">
        <f>IF($A8=0,1/12,IFERROR(INDEX(Parameters!$X$2:$AI$17,MATCH(Calculations!$A8,Parameters!$A$2:$A$17,0),MONTH(Calculations!AQ$3)),1/12))</f>
        <v>10</v>
      </c>
      <c r="AR8" s="24">
        <f>IF($A8=0,1/12,IFERROR(INDEX(Parameters!$X$2:$AI$17,MATCH(Calculations!$A8,Parameters!$A$2:$A$17,0),MONTH(Calculations!AR$3)),1/12))</f>
        <v>11</v>
      </c>
      <c r="AS8" s="24">
        <f>IF($A8=0,1/12,IFERROR(INDEX(Parameters!$X$2:$AI$17,MATCH(Calculations!$A8,Parameters!$A$2:$A$17,0),MONTH(Calculations!AS$3)),1/12))</f>
        <v>12</v>
      </c>
      <c r="AT8" s="24">
        <f>IF($A8=0,1/12,IFERROR(INDEX(Parameters!$X$2:$AI$17,MATCH(Calculations!$A8,Parameters!$A$2:$A$17,0),MONTH(Calculations!AT$3)),1/12))</f>
        <v>1</v>
      </c>
      <c r="AU8" s="24">
        <f>IF($A8=0,1/12,IFERROR(INDEX(Parameters!$X$2:$AI$17,MATCH(Calculations!$A8,Parameters!$A$2:$A$17,0),MONTH(Calculations!AU$3)),1/12))</f>
        <v>2</v>
      </c>
      <c r="AV8" s="24">
        <f>IF($A8=0,1/12,IFERROR(INDEX(Parameters!$X$2:$AI$17,MATCH(Calculations!$A8,Parameters!$A$2:$A$17,0),MONTH(Calculations!AV$3)),1/12))</f>
        <v>3</v>
      </c>
      <c r="AW8" s="24">
        <f>IF($A8=0,1/12,IFERROR(INDEX(Parameters!$X$2:$AI$17,MATCH(Calculations!$A8,Parameters!$A$2:$A$17,0),MONTH(Calculations!AW$3)),1/12))</f>
        <v>4</v>
      </c>
      <c r="AX8" s="24">
        <f>IF($A8=0,1/12,IFERROR(INDEX(Parameters!$X$2:$AI$17,MATCH(Calculations!$A8,Parameters!$A$2:$A$17,0),MONTH(Calculations!AX$3)),1/12))</f>
        <v>5</v>
      </c>
      <c r="AY8" s="24">
        <f>IF($A8=0,1/12,IFERROR(INDEX(Parameters!$X$2:$AI$17,MATCH(Calculations!$A8,Parameters!$A$2:$A$17,0),MONTH(Calculations!AY$3)),1/12))</f>
        <v>6</v>
      </c>
      <c r="AZ8" s="24">
        <f>IF($A8=0,1/12,IFERROR(INDEX(Parameters!$X$2:$AI$17,MATCH(Calculations!$A8,Parameters!$A$2:$A$17,0),MONTH(Calculations!AZ$3)),1/12))</f>
        <v>7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>120000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43013</v>
      </c>
      <c r="C33" s="27">
        <f>IF(B33&lt;&gt;"",IF(COUNT($A$33:A33)&lt;=$G$39,0,$G$41)+IF(COUNT($A$33:A33)&lt;=$G$40,0,$G$42),0)</f>
        <v>15000</v>
      </c>
      <c r="D33" s="170">
        <f>IFERROR(DATE(YEAR(B33),MONTH(B33),1)," ")</f>
        <v>43009</v>
      </c>
      <c r="F33" t="s">
        <v>151</v>
      </c>
      <c r="G33" s="128">
        <f>IF(Inputs!B79="","",DATE(YEAR(Inputs!B79),MONTH(Inputs!B79),DAY(Inputs!B79)))</f>
        <v>42977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43044</v>
      </c>
      <c r="C34" s="27">
        <f>IF(B34&lt;&gt;"",IF(COUNT($A$33:A34)&lt;=$G$39,0,$G$41)+IF(COUNT($A$33:A34)&lt;=$G$40,0,$G$42),0)</f>
        <v>15000</v>
      </c>
      <c r="D34" s="170">
        <f>IFERROR(DATE(YEAR(B34),MONTH(B34),1)," ")</f>
        <v>43040</v>
      </c>
      <c r="F34" t="s">
        <v>152</v>
      </c>
      <c r="G34" s="128">
        <f>IF(Inputs!B80="","",DATE(YEAR(Inputs!B80),MONTH(Inputs!B80),DAY(Inputs!B80)))</f>
        <v>43013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43074</v>
      </c>
      <c r="C35" s="27">
        <f>IF(B35&lt;&gt;"",IF(COUNT($A$33:A35)&lt;=$G$39,0,$G$41)+IF(COUNT($A$33:A35)&lt;=$G$40,0,$G$42),0)</f>
        <v>15000</v>
      </c>
      <c r="D35" s="170">
        <f>IFERROR(DATE(YEAR(B35),MONTH(B35),1)," ")</f>
        <v>43070</v>
      </c>
      <c r="F35" t="s">
        <v>154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43105</v>
      </c>
      <c r="C36" s="27">
        <f>IF(B36&lt;&gt;"",IF(COUNT($A$33:A36)&lt;=$G$39,0,$G$41)+IF(COUNT($A$33:A36)&lt;=$G$40,0,$G$42),0)</f>
        <v>15000</v>
      </c>
      <c r="D36" s="170">
        <f>IFERROR(DATE(YEAR(B36),MONTH(B36),1)," ")</f>
        <v>43101</v>
      </c>
      <c r="F36" t="s">
        <v>155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43136</v>
      </c>
      <c r="C37" s="27">
        <f>IF(B37&lt;&gt;"",IF(COUNT($A$33:A37)&lt;=$G$39,0,$G$41)+IF(COUNT($A$33:A37)&lt;=$G$40,0,$G$42),0)</f>
        <v>15000</v>
      </c>
      <c r="D37" s="170">
        <f>IFERROR(DATE(YEAR(B37),MONTH(B37),1)," ")</f>
        <v>43132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43164</v>
      </c>
      <c r="C38" s="27">
        <f>IF(B38&lt;&gt;"",IF(COUNT($A$33:A38)&lt;=$G$39,0,$G$41)+IF(COUNT($A$33:A38)&lt;=$G$40,0,$G$42),0)</f>
        <v>15000</v>
      </c>
      <c r="D38" s="170">
        <f>IFERROR(DATE(YEAR(B38),MONTH(B38),1)," ")</f>
        <v>43160</v>
      </c>
      <c r="F38" t="s">
        <v>217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43195</v>
      </c>
      <c r="C39" s="27">
        <f>IF(B39&lt;&gt;"",IF(COUNT($A$33:A39)&lt;=$G$39,0,$G$41)+IF(COUNT($A$33:A39)&lt;=$G$40,0,$G$42),0)</f>
        <v>15000</v>
      </c>
      <c r="D39" s="170">
        <f>IFERROR(DATE(YEAR(B39),MONTH(B39),1)," ")</f>
        <v>43191</v>
      </c>
      <c r="F39" t="s">
        <v>160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43225</v>
      </c>
      <c r="C40" s="27">
        <f>IF(B40&lt;&gt;"",IF(COUNT($A$33:A40)&lt;=$G$39,0,$G$41)+IF(COUNT($A$33:A40)&lt;=$G$40,0,$G$42),0)</f>
        <v>15000</v>
      </c>
      <c r="D40" s="170">
        <f>IFERROR(DATE(YEAR(B40),MONTH(B40),1)," ")</f>
        <v>43221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43256</v>
      </c>
      <c r="C41" s="27">
        <f>IF(B41&lt;&gt;"",IF(COUNT($A$33:A41)&lt;=$G$39,0,$G$41)+IF(COUNT($A$33:A41)&lt;=$G$40,0,$G$42),0)</f>
        <v>15000</v>
      </c>
      <c r="D41" s="170">
        <f>IFERROR(DATE(YEAR(B41),MONTH(B41),1)," ")</f>
        <v>43252</v>
      </c>
      <c r="F41" t="s">
        <v>218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43286</v>
      </c>
      <c r="C42" s="27">
        <f>IF(B42&lt;&gt;"",IF(COUNT($A$33:A42)&lt;=$G$39,0,$G$41)+IF(COUNT($A$33:A42)&lt;=$G$40,0,$G$42),0)</f>
        <v>15000</v>
      </c>
      <c r="D42" s="170">
        <f>IFERROR(DATE(YEAR(B42),MONTH(B42),1)," ")</f>
        <v>43282</v>
      </c>
      <c r="F42" t="s">
        <v>219</v>
      </c>
      <c r="G42" s="73">
        <f>IFERROR(G35*G36*IF(G37="Monthly",G38/12,IF(G37="Fortnightly",G38/(365/14),G38/(365/28)))/(G38-G40),"")</f>
        <v>2500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43317</v>
      </c>
      <c r="C43" s="27">
        <f>IF(B43&lt;&gt;"",IF(COUNT($A$33:A43)&lt;=$G$39,0,$G$41)+IF(COUNT($A$33:A43)&lt;=$G$40,0,$G$42),0)</f>
        <v>15000</v>
      </c>
      <c r="D43" s="170">
        <f>IFERROR(DATE(YEAR(B43),MONTH(B43),1)," ")</f>
        <v>43313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43348</v>
      </c>
      <c r="C44" s="27">
        <f>IF(B44&lt;&gt;"",IF(COUNT($A$33:A44)&lt;=$G$39,0,$G$41)+IF(COUNT($A$33:A44)&lt;=$G$40,0,$G$42),0)</f>
        <v>15000</v>
      </c>
      <c r="D44" s="170">
        <f>IFERROR(DATE(YEAR(B44),MONTH(B44),1)," ")</f>
        <v>43344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115</v>
      </c>
      <c r="C41" s="191" t="s">
        <v>136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306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307</v>
      </c>
      <c r="H52" s="12" t="s">
        <v>308</v>
      </c>
      <c r="I52" s="12" t="s">
        <v>120</v>
      </c>
      <c r="AJ52" s="12"/>
    </row>
    <row r="53" spans="1:36" customHeight="1" ht="30">
      <c r="A53" s="11" t="s">
        <v>309</v>
      </c>
      <c r="B53" s="11" t="s">
        <v>310</v>
      </c>
      <c r="C53" s="11" t="s">
        <v>311</v>
      </c>
      <c r="D53" s="10" t="s">
        <v>220</v>
      </c>
      <c r="E53" s="10" t="s">
        <v>179</v>
      </c>
      <c r="F53" s="10" t="s">
        <v>239</v>
      </c>
      <c r="G53" s="10" t="s">
        <v>312</v>
      </c>
      <c r="H53" s="10" t="s">
        <v>313</v>
      </c>
      <c r="I53" s="10" t="s">
        <v>313</v>
      </c>
      <c r="AJ53" s="12"/>
    </row>
    <row r="54" spans="1:36">
      <c r="A54">
        <v>8</v>
      </c>
      <c r="B54" s="12" t="s">
        <v>314</v>
      </c>
      <c r="C54" s="12" t="s">
        <v>315</v>
      </c>
      <c r="D54" s="89">
        <v>465</v>
      </c>
      <c r="E54" s="89">
        <v>2</v>
      </c>
      <c r="F54" s="89">
        <v>4</v>
      </c>
      <c r="G54" s="7" t="s">
        <v>136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316</v>
      </c>
      <c r="C55" s="12" t="s">
        <v>315</v>
      </c>
      <c r="D55" s="89">
        <v>465</v>
      </c>
      <c r="E55" s="89">
        <v>2</v>
      </c>
      <c r="F55" s="89">
        <v>4</v>
      </c>
      <c r="G55" s="7" t="s">
        <v>136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317</v>
      </c>
      <c r="C56" s="116" t="s">
        <v>318</v>
      </c>
      <c r="D56" s="189">
        <v>930</v>
      </c>
      <c r="E56" s="189">
        <v>1</v>
      </c>
      <c r="F56" s="189">
        <v>6</v>
      </c>
      <c r="G56" s="72" t="s">
        <v>115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319</v>
      </c>
      <c r="C57" s="116" t="s">
        <v>315</v>
      </c>
      <c r="D57" s="189">
        <v>465</v>
      </c>
      <c r="E57" s="189">
        <v>2</v>
      </c>
      <c r="F57" s="189">
        <v>4</v>
      </c>
      <c r="G57" s="72" t="s">
        <v>136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320</v>
      </c>
      <c r="C58" s="116" t="s">
        <v>315</v>
      </c>
      <c r="D58" s="189">
        <v>465</v>
      </c>
      <c r="E58" s="189">
        <v>2</v>
      </c>
      <c r="F58" s="189">
        <v>4</v>
      </c>
      <c r="G58" s="72" t="s">
        <v>136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321</v>
      </c>
      <c r="C59" s="116" t="s">
        <v>318</v>
      </c>
      <c r="D59" s="189">
        <v>465</v>
      </c>
      <c r="E59" s="189">
        <v>2</v>
      </c>
      <c r="F59" s="189">
        <v>4</v>
      </c>
      <c r="G59" s="72" t="s">
        <v>115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322</v>
      </c>
      <c r="C60" s="116" t="s">
        <v>318</v>
      </c>
      <c r="D60" s="189">
        <v>465</v>
      </c>
      <c r="E60" s="189">
        <v>1</v>
      </c>
      <c r="F60" s="189">
        <v>5</v>
      </c>
      <c r="G60" s="72" t="s">
        <v>115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323</v>
      </c>
      <c r="C61" s="116" t="s">
        <v>318</v>
      </c>
      <c r="D61" s="189">
        <v>465</v>
      </c>
      <c r="E61" s="189">
        <v>2</v>
      </c>
      <c r="F61" s="189">
        <v>4</v>
      </c>
      <c r="G61" s="72" t="s">
        <v>136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324</v>
      </c>
      <c r="C62" s="116" t="s">
        <v>318</v>
      </c>
      <c r="D62" s="189">
        <v>465</v>
      </c>
      <c r="E62" s="189">
        <v>2</v>
      </c>
      <c r="F62" s="189">
        <v>4</v>
      </c>
      <c r="G62" s="72" t="s">
        <v>136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325</v>
      </c>
      <c r="C63" s="116" t="s">
        <v>318</v>
      </c>
      <c r="D63" s="189">
        <v>465</v>
      </c>
      <c r="E63" s="189">
        <v>2</v>
      </c>
      <c r="F63" s="189">
        <v>4</v>
      </c>
      <c r="G63" s="72" t="s">
        <v>136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326</v>
      </c>
      <c r="C64" s="116" t="s">
        <v>318</v>
      </c>
      <c r="D64" s="189">
        <v>930</v>
      </c>
      <c r="E64" s="189">
        <v>1</v>
      </c>
      <c r="F64" s="189">
        <v>6</v>
      </c>
      <c r="G64" s="72" t="s">
        <v>115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327</v>
      </c>
      <c r="C65" s="12" t="s">
        <v>318</v>
      </c>
      <c r="D65" s="89">
        <v>465</v>
      </c>
      <c r="E65" s="89">
        <v>2</v>
      </c>
      <c r="F65" s="89">
        <v>4</v>
      </c>
      <c r="G65" s="7" t="s">
        <v>115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328</v>
      </c>
      <c r="C66" s="12" t="s">
        <v>318</v>
      </c>
      <c r="D66" s="89">
        <v>465</v>
      </c>
      <c r="E66" s="89">
        <v>2</v>
      </c>
      <c r="F66" s="89">
        <v>4</v>
      </c>
      <c r="G66" s="7" t="s">
        <v>115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329</v>
      </c>
      <c r="C67" s="12" t="s">
        <v>318</v>
      </c>
      <c r="D67" s="89">
        <v>930</v>
      </c>
      <c r="E67" s="89">
        <v>1</v>
      </c>
      <c r="F67" s="89">
        <v>6</v>
      </c>
      <c r="G67" s="7" t="s">
        <v>115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330</v>
      </c>
      <c r="C68" s="12" t="s">
        <v>318</v>
      </c>
      <c r="D68" s="89">
        <v>930</v>
      </c>
      <c r="E68" s="89">
        <v>1</v>
      </c>
      <c r="F68" s="89">
        <v>6</v>
      </c>
      <c r="G68" s="7" t="s">
        <v>136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331</v>
      </c>
      <c r="C69" s="12" t="s">
        <v>318</v>
      </c>
      <c r="D69" s="89">
        <v>465</v>
      </c>
      <c r="E69" s="89">
        <v>2</v>
      </c>
      <c r="F69" s="89">
        <v>4</v>
      </c>
      <c r="G69" s="7" t="s">
        <v>136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332</v>
      </c>
      <c r="C70" s="12" t="s">
        <v>318</v>
      </c>
      <c r="D70" s="89">
        <v>465</v>
      </c>
      <c r="E70" s="89">
        <v>2</v>
      </c>
      <c r="F70" s="89">
        <v>4</v>
      </c>
      <c r="G70" s="7" t="s">
        <v>136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333</v>
      </c>
      <c r="C71" s="12" t="s">
        <v>315</v>
      </c>
      <c r="D71" s="89">
        <v>465</v>
      </c>
      <c r="E71" s="89">
        <v>2</v>
      </c>
      <c r="F71" s="89">
        <v>4</v>
      </c>
      <c r="G71" s="7" t="s">
        <v>136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335</v>
      </c>
      <c r="B76" s="11" t="s">
        <v>336</v>
      </c>
      <c r="C76" s="11" t="s">
        <v>157</v>
      </c>
      <c r="D76" s="11" t="s">
        <v>337</v>
      </c>
      <c r="E76" s="11" t="s">
        <v>80</v>
      </c>
      <c r="F76" s="11" t="s">
        <v>338</v>
      </c>
      <c r="G76" s="11" t="s">
        <v>339</v>
      </c>
      <c r="H76" s="11" t="s">
        <v>340</v>
      </c>
      <c r="I76" s="11" t="s">
        <v>216</v>
      </c>
      <c r="J76" s="11" t="s">
        <v>341</v>
      </c>
      <c r="K76" s="11" t="s">
        <v>169</v>
      </c>
      <c r="AJ76" s="12"/>
    </row>
    <row r="77" spans="1:36">
      <c r="A77" t="s">
        <v>136</v>
      </c>
      <c r="B77" s="176">
        <v>0</v>
      </c>
      <c r="C77" s="12" t="s">
        <v>342</v>
      </c>
      <c r="E77" s="12" t="s">
        <v>115</v>
      </c>
      <c r="F77" s="12" t="s">
        <v>115</v>
      </c>
      <c r="G77" s="12" t="s">
        <v>343</v>
      </c>
      <c r="H77" s="12" t="s">
        <v>308</v>
      </c>
      <c r="I77" s="12" t="s">
        <v>344</v>
      </c>
      <c r="J77" s="136" t="s">
        <v>345</v>
      </c>
      <c r="K77" s="12" t="s">
        <v>115</v>
      </c>
      <c r="AJ77" s="12"/>
    </row>
    <row r="78" spans="1:36">
      <c r="A78" t="s">
        <v>115</v>
      </c>
      <c r="B78" s="176">
        <v>5</v>
      </c>
      <c r="C78" s="134" t="s">
        <v>346</v>
      </c>
      <c r="D78" s="133"/>
      <c r="E78" s="12" t="s">
        <v>347</v>
      </c>
      <c r="F78" s="12" t="s">
        <v>348</v>
      </c>
      <c r="G78" s="12" t="s">
        <v>349</v>
      </c>
      <c r="H78" s="12" t="s">
        <v>120</v>
      </c>
      <c r="I78" s="12" t="s">
        <v>350</v>
      </c>
      <c r="J78" s="70" t="s">
        <v>351</v>
      </c>
      <c r="K78" s="12" t="s">
        <v>115</v>
      </c>
      <c r="AJ78" s="12"/>
    </row>
    <row r="79" spans="1:36">
      <c r="B79" s="176">
        <v>10</v>
      </c>
      <c r="C79" s="12" t="s">
        <v>352</v>
      </c>
      <c r="D79" s="12">
        <v>1</v>
      </c>
      <c r="E79" s="12" t="s">
        <v>353</v>
      </c>
      <c r="F79" s="12" t="s">
        <v>354</v>
      </c>
      <c r="G79" s="12" t="s">
        <v>355</v>
      </c>
      <c r="I79" s="12" t="s">
        <v>157</v>
      </c>
      <c r="J79" s="70" t="s">
        <v>356</v>
      </c>
      <c r="K79" s="12" t="s">
        <v>115</v>
      </c>
      <c r="AJ79" s="12"/>
    </row>
    <row r="80" spans="1:36">
      <c r="B80" s="176">
        <v>20</v>
      </c>
      <c r="C80" s="12" t="s">
        <v>140</v>
      </c>
      <c r="D80" s="12">
        <f>D79+1</f>
        <v>2</v>
      </c>
      <c r="E80" s="12" t="s">
        <v>357</v>
      </c>
      <c r="F80" s="12" t="s">
        <v>358</v>
      </c>
      <c r="J80" s="70" t="s">
        <v>359</v>
      </c>
      <c r="K80" s="12" t="s">
        <v>136</v>
      </c>
      <c r="AJ80" s="12"/>
    </row>
    <row r="81" spans="1:36">
      <c r="B81" s="176">
        <v>30</v>
      </c>
      <c r="C81" s="12" t="s">
        <v>141</v>
      </c>
      <c r="D81" s="12">
        <f>D80+1</f>
        <v>3</v>
      </c>
      <c r="J81" s="70" t="s">
        <v>360</v>
      </c>
      <c r="K81" s="12" t="s">
        <v>136</v>
      </c>
    </row>
    <row r="82" spans="1:36">
      <c r="B82" s="176">
        <v>40</v>
      </c>
      <c r="C82" s="12" t="s">
        <v>142</v>
      </c>
      <c r="D82" s="12">
        <f>D81+1</f>
        <v>4</v>
      </c>
      <c r="J82" s="70"/>
    </row>
    <row r="83" spans="1:36">
      <c r="B83" s="176">
        <v>50</v>
      </c>
      <c r="C83" s="12" t="s">
        <v>143</v>
      </c>
      <c r="D83" s="12">
        <f>D82+1</f>
        <v>5</v>
      </c>
    </row>
    <row r="84" spans="1:36">
      <c r="B84" s="176">
        <v>60</v>
      </c>
      <c r="C84" s="12" t="s">
        <v>144</v>
      </c>
      <c r="D84" s="12">
        <f>D83+1</f>
        <v>6</v>
      </c>
    </row>
    <row r="85" spans="1:36">
      <c r="B85" s="176">
        <v>70</v>
      </c>
      <c r="C85" s="12" t="s">
        <v>145</v>
      </c>
      <c r="D85" s="12">
        <f>D84+1</f>
        <v>7</v>
      </c>
    </row>
    <row r="86" spans="1:36">
      <c r="B86" s="176">
        <v>80</v>
      </c>
      <c r="C86" s="12" t="s">
        <v>118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