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<sst xmlns="http://schemas.openxmlformats.org/spreadsheetml/2006/main" uniqueCount="366">
  <si>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</si>
  <si>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</si>
  <si>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</si>
  <si>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</si>
  <si>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</si>
  <si>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</si>
  <si>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</si>
  <si>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</si>
  <si>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</si>
  <si>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</si>
  <si>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</si>
  <si>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</si>
  <si>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</si>
  <si>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</si>
  <si>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</si>
  <si>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</si>
  <si>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</si>
  <si>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</si>
  <si>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</si>
  <si>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</si>
  <si>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</si>
  <si>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</si>
  <si>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</si>
  <si>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</si>
  <si>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</si>
  <si>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</si>
  <si>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</si>
  <si>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</si>
  <si>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</si>
  <si>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</si>
  <si>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</si>
  <si>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</si>
  <si>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</si>
  <si>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</si>
  <si>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</si>
  <si>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</si>
  <si>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</si>
  <si>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</si>
  <si>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</si>
  <si>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</si>
  <si>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</si>
  <si>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</si>
  <si>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</si>
  <si>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</si>
  <si>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</si>
  <si>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</si>
  <si>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</si>
  <si>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</si>
  <si>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</si>
  <si>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</si>
  <si>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</si>
  <si>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</si>
  <si>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</si>
  <si>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</si>
  <si>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</si>
  <si>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</si>
  <si>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</si>
  <si>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</si>
  <si>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</si>
  <si>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</si>
  <si>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</si>
  <si>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</si>
  <si>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</si>
  <si>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</si>
  <si>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</si>
  <si>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</si>
  <si>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</si>
  <si>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</si>
  <si>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</si>
  <si>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</si>
  <si>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</si>
  <si>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</si>
  <si>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</si>
  <si>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</si>
  <si>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</si>
  <si>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</si>
  <si>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</si>
  <si>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</si>
  <si>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</si>
  <si>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</si>
  <si>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</si>
  <si>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</si>
  <si>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</si>
  <si>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</si>
  <si>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</si>
  <si>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</si>
  <si>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</si>
  <si>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</si>
  <si>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</si>
  <si>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</si>
  <si>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</si>
  <si>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</si>
  <si>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</si>
  <si>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</si>
  <si>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</si>
  <si>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</si>
  <si>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</si>
  <si>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</si>
  <si>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</si>
  <si>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</si>
  <si>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</si>
  <si>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</si>
  <si>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</si>
  <si>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</si>
  <si>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</si>
  <si>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</si>
  <si>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</si>
  <si>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</si>
  <si>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</si>
  <si>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</si>
  <si>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</si>
  <si>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</si>
  <si>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</si>
  <si>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</si>
  <si>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</si>
  <si>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</si>
  <si>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</si>
  <si>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</si>
  <si>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</si>
  <si>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</si>
  <si>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</si>
  <si>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</si>
  <si>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</si>
  <si>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</si>
  <si>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</si>
  <si>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</si>
  <si>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</si>
  <si>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</si>
  <si>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</si>
  <si>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</si>
  <si>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</si>
  <si>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</si>
  <si>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</si>
  <si>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</si>
  <si>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</si>
  <si>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</si>
  <si>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</si>
  <si>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</si>
  <si>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</si>
  <si>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</si>
  <si>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</si>
  <si>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</si>
  <si>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</si>
  <si>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9/11/2017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</si>
  <si>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</si>
  <si>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</si>
  <si>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</si>
  <si>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</si>
  <si>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</si>
  <si>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</si>
  <si>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2017/9/11</t>
  </si>
  <si>
    <t>Loan terms</t>
  </si>
  <si>
    <t>Expected disbursement date</t>
  </si>
  <si>
    <t>Expected first repayment date</t>
  </si>
  <si>
    <t>2017/10/11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</si>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</sst>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1.022222222222223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44444.44444444445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0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0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44444.44444444445</v>
      </c>
      <c r="D10" s="37">
        <f>SUMPRODUCT((Calculations!$D$33:$D$84=Output!D5)+0,Calculations!$C$33:$C$84)</f>
        <v>44444.44444444445</v>
      </c>
      <c r="E10" s="37">
        <f>SUMPRODUCT((Calculations!$D$33:$D$84=Output!E5)+0,Calculations!$C$33:$C$84)</f>
        <v>44444.44444444445</v>
      </c>
      <c r="F10" s="37">
        <f>SUMPRODUCT((Calculations!$D$33:$D$84=Output!F5)+0,Calculations!$C$33:$C$84)</f>
        <v>44444.44444444445</v>
      </c>
      <c r="G10" s="37">
        <f>SUMPRODUCT((Calculations!$D$33:$D$84=Output!G5)+0,Calculations!$C$33:$C$84)</f>
        <v>44444.44444444445</v>
      </c>
      <c r="H10" s="37">
        <f>SUMPRODUCT((Calculations!$D$33:$D$84=Output!H5)+0,Calculations!$C$33:$C$84)</f>
        <v>44444.44444444445</v>
      </c>
      <c r="I10" s="37">
        <f>SUMPRODUCT((Calculations!$D$33:$D$84=Output!I5)+0,Calculations!$C$33:$C$84)</f>
        <v>44444.44444444445</v>
      </c>
      <c r="J10" s="37">
        <f>SUMPRODUCT((Calculations!$D$33:$D$84=Output!J5)+0,Calculations!$C$33:$C$84)</f>
        <v>44444.44444444445</v>
      </c>
      <c r="K10" s="37">
        <f>SUMPRODUCT((Calculations!$D$33:$D$84=Output!K5)+0,Calculations!$C$33:$C$84)</f>
        <v>44444.44444444445</v>
      </c>
      <c r="L10" s="37">
        <f>SUMPRODUCT((Calculations!$D$33:$D$84=Output!L5)+0,Calculations!$C$33:$C$84)</f>
        <v>44444.44444444445</v>
      </c>
      <c r="M10" s="37">
        <f>SUMPRODUCT((Calculations!$D$33:$D$84=Output!M5)+0,Calculations!$C$33:$C$84)</f>
        <v>44444.44444444445</v>
      </c>
      <c r="N10" s="37">
        <f>SUMPRODUCT((Calculations!$D$33:$D$84=Output!N5)+0,Calculations!$C$33:$C$84)</f>
        <v>44444.44444444445</v>
      </c>
      <c r="O10" s="37">
        <f>SUMPRODUCT((Calculations!$D$33:$D$84=Output!O5)+0,Calculations!$C$33:$C$84)</f>
        <v>44444.44444444445</v>
      </c>
      <c r="P10" s="37">
        <f>SUMPRODUCT((Calculations!$D$33:$D$84=Output!P5)+0,Calculations!$C$33:$C$84)</f>
        <v>44444.44444444445</v>
      </c>
      <c r="Q10" s="37">
        <f>SUMPRODUCT((Calculations!$D$33:$D$84=Output!Q5)+0,Calculations!$C$33:$C$84)</f>
        <v>44444.44444444445</v>
      </c>
      <c r="R10" s="37">
        <f>SUMPRODUCT((Calculations!$D$33:$D$84=Output!R5)+0,Calculations!$C$33:$C$84)</f>
        <v>44444.44444444445</v>
      </c>
      <c r="S10" s="37">
        <f>SUMPRODUCT((Calculations!$D$33:$D$84=Output!S5)+0,Calculations!$C$33:$C$84)</f>
        <v>44444.44444444445</v>
      </c>
      <c r="T10" s="37">
        <f>SUMPRODUCT((Calculations!$D$33:$D$84=Output!T5)+0,Calculations!$C$33:$C$84)</f>
        <v>44444.44444444445</v>
      </c>
      <c r="U10" s="37">
        <f>SUMPRODUCT((Calculations!$D$33:$D$84=Output!U5)+0,Calculations!$C$33:$C$84)</f>
        <v>44444.44444444445</v>
      </c>
      <c r="V10" s="37">
        <f>SUMPRODUCT((Calculations!$D$33:$D$84=Output!V5)+0,Calculations!$C$33:$C$84)</f>
        <v>44444.44444444445</v>
      </c>
      <c r="W10" s="37">
        <f>SUMPRODUCT((Calculations!$D$33:$D$84=Output!W5)+0,Calculations!$C$33:$C$84)</f>
        <v>44444.44444444445</v>
      </c>
      <c r="X10" s="37">
        <f>SUMPRODUCT((Calculations!$D$33:$D$84=Output!X5)+0,Calculations!$C$33:$C$84)</f>
        <v>44444.44444444445</v>
      </c>
      <c r="Y10" s="37">
        <f>SUMPRODUCT((Calculations!$D$33:$D$84=Output!Y5)+0,Calculations!$C$33:$C$84)</f>
        <v>44444.44444444445</v>
      </c>
      <c r="Z10" s="37">
        <f>SUMIF($B$13:$Y$13,"Yes",B10:Y10)</f>
        <v>1022222.222222223</v>
      </c>
      <c r="AA10" s="37">
        <f>SUM(B10:M10)</f>
        <v>488888.8888888889</v>
      </c>
      <c r="AB10" s="37">
        <f>SUM(B10:Y10)</f>
        <v>1022222.222222223</v>
      </c>
    </row>
    <row r="11" spans="1:30" customHeight="1" ht="15.75">
      <c r="A11" s="43" t="s">
        <v>31</v>
      </c>
      <c r="B11" s="80">
        <f>B6+B9-B10</f>
        <v>1000000</v>
      </c>
      <c r="C11" s="80">
        <f>C6+C9-C10</f>
        <v>-44444.44444444445</v>
      </c>
      <c r="D11" s="80">
        <f>D6+D9-D10</f>
        <v>-44444.44444444445</v>
      </c>
      <c r="E11" s="80">
        <f>E6+E9-E10</f>
        <v>-44444.44444444445</v>
      </c>
      <c r="F11" s="80">
        <f>F6+F9-F10</f>
        <v>-44444.44444444445</v>
      </c>
      <c r="G11" s="80">
        <f>G6+G9-G10</f>
        <v>-44444.44444444445</v>
      </c>
      <c r="H11" s="80">
        <f>H6+H9-H10</f>
        <v>-44444.44444444445</v>
      </c>
      <c r="I11" s="80">
        <f>I6+I9-I10</f>
        <v>-44444.44444444445</v>
      </c>
      <c r="J11" s="80">
        <f>J6+J9-J10</f>
        <v>-44444.44444444445</v>
      </c>
      <c r="K11" s="80">
        <f>K6+K9-K10</f>
        <v>-44444.44444444445</v>
      </c>
      <c r="L11" s="80">
        <f>L6+L9-L10</f>
        <v>-44444.44444444445</v>
      </c>
      <c r="M11" s="80">
        <f>M6+M9-M10</f>
        <v>-44444.44444444445</v>
      </c>
      <c r="N11" s="80">
        <f>N6+N9-N10</f>
        <v>-44444.44444444445</v>
      </c>
      <c r="O11" s="80">
        <f>O6+O9-O10</f>
        <v>-44444.44444444445</v>
      </c>
      <c r="P11" s="80">
        <f>P6+P9-P10</f>
        <v>-44444.44444444445</v>
      </c>
      <c r="Q11" s="80">
        <f>Q6+Q9-Q10</f>
        <v>-44444.44444444445</v>
      </c>
      <c r="R11" s="80">
        <f>R6+R9-R10</f>
        <v>-44444.44444444445</v>
      </c>
      <c r="S11" s="80">
        <f>S6+S9-S10</f>
        <v>-44444.44444444445</v>
      </c>
      <c r="T11" s="80">
        <f>T6+T9-T10</f>
        <v>-44444.44444444445</v>
      </c>
      <c r="U11" s="80">
        <f>U6+U9-U10</f>
        <v>-44444.44444444445</v>
      </c>
      <c r="V11" s="80">
        <f>V6+V9-V10</f>
        <v>-44444.44444444445</v>
      </c>
      <c r="W11" s="80">
        <f>W6+W9-W10</f>
        <v>-44444.44444444445</v>
      </c>
      <c r="X11" s="80">
        <f>X6+X9-X10</f>
        <v>-44444.44444444445</v>
      </c>
      <c r="Y11" s="80">
        <f>Y6+Y9-Y10</f>
        <v>-44444.44444444445</v>
      </c>
      <c r="Z11" s="85">
        <f>SUMIF($B$13:$Y$13,"Yes",B11:Y11)</f>
        <v>-22222.22222222267</v>
      </c>
      <c r="AA11" s="80">
        <f>SUM(B11:M11)</f>
        <v>511111.1111111106</v>
      </c>
      <c r="AB11" s="46">
        <f>SUM(B11:Y11)</f>
        <v>-22222.22222222267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0.04444444444444445</v>
      </c>
      <c r="D12" s="82">
        <f>IF(D13="Yes",IF(SUM($B$10:D10)/(SUM($B$6:D6)+SUM($B$9:D9))&lt;0,999.99,SUM($B$10:D10)/(SUM($B$6:D6)+SUM($B$9:D9))),"")</f>
        <v>0.08888888888888889</v>
      </c>
      <c r="E12" s="82">
        <f>IF(E13="Yes",IF(SUM($B$10:E10)/(SUM($B$6:E6)+SUM($B$9:E9))&lt;0,999.99,SUM($B$10:E10)/(SUM($B$6:E6)+SUM($B$9:E9))),"")</f>
        <v>0.1333333333333333</v>
      </c>
      <c r="F12" s="82">
        <f>IF(F13="Yes",IF(SUM($B$10:F10)/(SUM($B$6:F6)+SUM($B$9:F9))&lt;0,999.99,SUM($B$10:F10)/(SUM($B$6:F6)+SUM($B$9:F9))),"")</f>
        <v>0.1777777777777778</v>
      </c>
      <c r="G12" s="82">
        <f>IF(G13="Yes",IF(SUM($B$10:G10)/(SUM($B$6:G6)+SUM($B$9:G9))&lt;0,999.99,SUM($B$10:G10)/(SUM($B$6:G6)+SUM($B$9:G9))),"")</f>
        <v>0.2222222222222222</v>
      </c>
      <c r="H12" s="82">
        <f>IF(H13="Yes",IF(SUM($B$10:H10)/(SUM($B$6:H6)+SUM($B$9:H9))&lt;0,999.99,SUM($B$10:H10)/(SUM($B$6:H6)+SUM($B$9:H9))),"")</f>
        <v>0.2666666666666667</v>
      </c>
      <c r="I12" s="82">
        <f>IF(I13="Yes",IF(SUM($B$10:I10)/(SUM($B$6:I6)+SUM($B$9:I9))&lt;0,999.99,SUM($B$10:I10)/(SUM($B$6:I6)+SUM($B$9:I9))),"")</f>
        <v>0.3111111111111111</v>
      </c>
      <c r="J12" s="82">
        <f>IF(J13="Yes",IF(SUM($B$10:J10)/(SUM($B$6:J6)+SUM($B$9:J9))&lt;0,999.99,SUM($B$10:J10)/(SUM($B$6:J6)+SUM($B$9:J9))),"")</f>
        <v>0.3555555555555556</v>
      </c>
      <c r="K12" s="82">
        <f>IF(K13="Yes",IF(SUM($B$10:K10)/(SUM($B$6:K6)+SUM($B$9:K9))&lt;0,999.99,SUM($B$10:K10)/(SUM($B$6:K6)+SUM($B$9:K9))),"")</f>
        <v>0.4</v>
      </c>
      <c r="L12" s="82">
        <f>IF(L13="Yes",IF(SUM($B$10:L10)/(SUM($B$6:L6)+SUM($B$9:L9))&lt;0,999.99,SUM($B$10:L10)/(SUM($B$6:L6)+SUM($B$9:L9))),"")</f>
        <v>0.4444444444444444</v>
      </c>
      <c r="M12" s="82">
        <f>IF(M13="Yes",IF(SUM($B$10:M10)/(SUM($B$6:M6)+SUM($B$9:M9))&lt;0,999.99,SUM($B$10:M10)/(SUM($B$6:M6)+SUM($B$9:M9))),"")</f>
        <v>0.4888888888888889</v>
      </c>
      <c r="N12" s="82">
        <f>IF(N13="Yes",IF(SUM($B$10:N10)/(SUM($B$6:N6)+SUM($B$9:N9))&lt;0,999.99,SUM($B$10:N10)/(SUM($B$6:N6)+SUM($B$9:N9))),"")</f>
        <v>0.5333333333333333</v>
      </c>
      <c r="O12" s="82">
        <f>IF(O13="Yes",IF(SUM($B$10:O10)/(SUM($B$6:O6)+SUM($B$9:O9))&lt;0,999.99,SUM($B$10:O10)/(SUM($B$6:O6)+SUM($B$9:O9))),"")</f>
        <v>0.5777777777777778</v>
      </c>
      <c r="P12" s="82">
        <f>IF(P13="Yes",IF(SUM($B$10:P10)/(SUM($B$6:P6)+SUM($B$9:P9))&lt;0,999.99,SUM($B$10:P10)/(SUM($B$6:P6)+SUM($B$9:P9))),"")</f>
        <v>0.6222222222222223</v>
      </c>
      <c r="Q12" s="82">
        <f>IF(Q13="Yes",IF(SUM($B$10:Q10)/(SUM($B$6:Q6)+SUM($B$9:Q9))&lt;0,999.99,SUM($B$10:Q10)/(SUM($B$6:Q6)+SUM($B$9:Q9))),"")</f>
        <v>0.6666666666666669</v>
      </c>
      <c r="R12" s="82">
        <f>IF(R13="Yes",IF(SUM($B$10:R10)/(SUM($B$6:R6)+SUM($B$9:R9))&lt;0,999.99,SUM($B$10:R10)/(SUM($B$6:R6)+SUM($B$9:R9))),"")</f>
        <v>0.7111111111111114</v>
      </c>
      <c r="S12" s="82">
        <f>IF(S13="Yes",IF(SUM($B$10:S10)/(SUM($B$6:S6)+SUM($B$9:S9))&lt;0,999.99,SUM($B$10:S10)/(SUM($B$6:S6)+SUM($B$9:S9))),"")</f>
        <v>0.7555555555555559</v>
      </c>
      <c r="T12" s="82">
        <f>IF(T13="Yes",IF(SUM($B$10:T10)/(SUM($B$6:T6)+SUM($B$9:T9))&lt;0,999.99,SUM($B$10:T10)/(SUM($B$6:T6)+SUM($B$9:T9))),"")</f>
        <v>0.8000000000000004</v>
      </c>
      <c r="U12" s="82">
        <f>IF(U13="Yes",IF(SUM($B$10:U10)/(SUM($B$6:U6)+SUM($B$9:U9))&lt;0,999.99,SUM($B$10:U10)/(SUM($B$6:U6)+SUM($B$9:U9))),"")</f>
        <v>0.8444444444444449</v>
      </c>
      <c r="V12" s="82">
        <f>IF(V13="Yes",IF(SUM($B$10:V10)/(SUM($B$6:V6)+SUM($B$9:V9))&lt;0,999.99,SUM($B$10:V10)/(SUM($B$6:V6)+SUM($B$9:V9))),"")</f>
        <v>0.8888888888888894</v>
      </c>
      <c r="W12" s="82">
        <f>IF(W13="Yes",IF(SUM($B$10:W10)/(SUM($B$6:W6)+SUM($B$9:W9))&lt;0,999.99,SUM($B$10:W10)/(SUM($B$6:W6)+SUM($B$9:W9))),"")</f>
        <v>0.9333333333333338</v>
      </c>
      <c r="X12" s="82">
        <f>IF(X13="Yes",IF(SUM($B$10:X10)/(SUM($B$6:X6)+SUM($B$9:X9))&lt;0,999.99,SUM($B$10:X10)/(SUM($B$6:X6)+SUM($B$9:X9))),"")</f>
        <v>0.9777777777777783</v>
      </c>
      <c r="Y12" s="82">
        <f>IF(Y13="Yes",IF(SUM($B$10:Y10)/(SUM($B$6:Y6)+SUM($B$9:Y9))&lt;0,999.99,SUM($B$10:Y10)/(SUM($B$6:Y6)+SUM($B$9:Y9))),"")</f>
        <v>1.022222222222223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1000000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36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43019</v>
      </c>
      <c r="C33" s="27">
        <f>IF(B33&lt;&gt;"",IF(COUNT($A$33:A33)&lt;=$G$39,0,$G$41)+IF(COUNT($A$33:A33)&lt;=$G$40,0,$G$42),0)</f>
        <v>44444.44444444445</v>
      </c>
      <c r="D33" s="170">
        <f>IFERROR(DATE(YEAR(B33),MONTH(B33),1)," ")</f>
        <v>43009</v>
      </c>
      <c r="F33" t="s">
        <v>152</v>
      </c>
      <c r="G33" s="128">
        <f>IF(Inputs!B79="","",DATE(YEAR(Inputs!B79),MONTH(Inputs!B79),DAY(Inputs!B79)))</f>
        <v>42989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43050</v>
      </c>
      <c r="C34" s="27">
        <f>IF(B34&lt;&gt;"",IF(COUNT($A$33:A34)&lt;=$G$39,0,$G$41)+IF(COUNT($A$33:A34)&lt;=$G$40,0,$G$42),0)</f>
        <v>44444.44444444445</v>
      </c>
      <c r="D34" s="170">
        <f>IFERROR(DATE(YEAR(B34),MONTH(B34),1)," ")</f>
        <v>43040</v>
      </c>
      <c r="F34" t="s">
        <v>153</v>
      </c>
      <c r="G34" s="128">
        <f>IF(Inputs!B80="","",DATE(YEAR(Inputs!B80),MONTH(Inputs!B80),DAY(Inputs!B80)))</f>
        <v>43019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43080</v>
      </c>
      <c r="C35" s="27">
        <f>IF(B35&lt;&gt;"",IF(COUNT($A$33:A35)&lt;=$G$39,0,$G$41)+IF(COUNT($A$33:A35)&lt;=$G$40,0,$G$42),0)</f>
        <v>44444.44444444445</v>
      </c>
      <c r="D35" s="170">
        <f>IFERROR(DATE(YEAR(B35),MONTH(B35),1)," ")</f>
        <v>43070</v>
      </c>
      <c r="F35" t="s">
        <v>155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43111</v>
      </c>
      <c r="C36" s="27">
        <f>IF(B36&lt;&gt;"",IF(COUNT($A$33:A36)&lt;=$G$39,0,$G$41)+IF(COUNT($A$33:A36)&lt;=$G$40,0,$G$42),0)</f>
        <v>44444.44444444445</v>
      </c>
      <c r="D36" s="170">
        <f>IFERROR(DATE(YEAR(B36),MONTH(B36),1)," ")</f>
        <v>43101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43142</v>
      </c>
      <c r="C37" s="27">
        <f>IF(B37&lt;&gt;"",IF(COUNT($A$33:A37)&lt;=$G$39,0,$G$41)+IF(COUNT($A$33:A37)&lt;=$G$40,0,$G$42),0)</f>
        <v>44444.44444444445</v>
      </c>
      <c r="D37" s="170">
        <f>IFERROR(DATE(YEAR(B37),MONTH(B37),1)," ")</f>
        <v>43132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43170</v>
      </c>
      <c r="C38" s="27">
        <f>IF(B38&lt;&gt;"",IF(COUNT($A$33:A38)&lt;=$G$39,0,$G$41)+IF(COUNT($A$33:A38)&lt;=$G$40,0,$G$42),0)</f>
        <v>44444.44444444445</v>
      </c>
      <c r="D38" s="170">
        <f>IFERROR(DATE(YEAR(B38),MONTH(B38),1)," ")</f>
        <v>43160</v>
      </c>
      <c r="F38" t="s">
        <v>218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43201</v>
      </c>
      <c r="C39" s="27">
        <f>IF(B39&lt;&gt;"",IF(COUNT($A$33:A39)&lt;=$G$39,0,$G$41)+IF(COUNT($A$33:A39)&lt;=$G$40,0,$G$42),0)</f>
        <v>44444.44444444445</v>
      </c>
      <c r="D39" s="170">
        <f>IFERROR(DATE(YEAR(B39),MONTH(B39),1)," ")</f>
        <v>43191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43231</v>
      </c>
      <c r="C40" s="27">
        <f>IF(B40&lt;&gt;"",IF(COUNT($A$33:A40)&lt;=$G$39,0,$G$41)+IF(COUNT($A$33:A40)&lt;=$G$40,0,$G$42),0)</f>
        <v>44444.44444444445</v>
      </c>
      <c r="D40" s="170">
        <f>IFERROR(DATE(YEAR(B40),MONTH(B40),1)," ")</f>
        <v>43221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43262</v>
      </c>
      <c r="C41" s="27">
        <f>IF(B41&lt;&gt;"",IF(COUNT($A$33:A41)&lt;=$G$39,0,$G$41)+IF(COUNT($A$33:A41)&lt;=$G$40,0,$G$42),0)</f>
        <v>44444.44444444445</v>
      </c>
      <c r="D41" s="170">
        <f>IFERROR(DATE(YEAR(B41),MONTH(B41),1)," ")</f>
        <v>43252</v>
      </c>
      <c r="F41" t="s">
        <v>219</v>
      </c>
      <c r="G41" s="73">
        <f>IFERROR(G35/(G38-G39),"")</f>
        <v>27777.77777777778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43292</v>
      </c>
      <c r="C42" s="27">
        <f>IF(B42&lt;&gt;"",IF(COUNT($A$33:A42)&lt;=$G$39,0,$G$41)+IF(COUNT($A$33:A42)&lt;=$G$40,0,$G$42),0)</f>
        <v>44444.44444444445</v>
      </c>
      <c r="D42" s="170">
        <f>IFERROR(DATE(YEAR(B42),MONTH(B42),1)," ")</f>
        <v>43282</v>
      </c>
      <c r="F42" t="s">
        <v>220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43323</v>
      </c>
      <c r="C43" s="27">
        <f>IF(B43&lt;&gt;"",IF(COUNT($A$33:A43)&lt;=$G$39,0,$G$41)+IF(COUNT($A$33:A43)&lt;=$G$40,0,$G$42),0)</f>
        <v>44444.44444444445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43354</v>
      </c>
      <c r="C44" s="27">
        <f>IF(B44&lt;&gt;"",IF(COUNT($A$33:A44)&lt;=$G$39,0,$G$41)+IF(COUNT($A$33:A44)&lt;=$G$40,0,$G$42),0)</f>
        <v>44444.44444444445</v>
      </c>
      <c r="D44" s="170">
        <f>IFERROR(DATE(YEAR(B44),MONTH(B44),1)," ")</f>
        <v>43344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43384</v>
      </c>
      <c r="C45" s="27">
        <f>IF(B45&lt;&gt;"",IF(COUNT($A$33:A45)&lt;=$G$39,0,$G$41)+IF(COUNT($A$33:A45)&lt;=$G$40,0,$G$42),0)</f>
        <v>44444.44444444445</v>
      </c>
      <c r="D45" s="170">
        <f>IFERROR(DATE(YEAR(B45),MONTH(B45),1)," ")</f>
        <v>43374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43415</v>
      </c>
      <c r="C46" s="27">
        <f>IF(B46&lt;&gt;"",IF(COUNT($A$33:A46)&lt;=$G$39,0,$G$41)+IF(COUNT($A$33:A46)&lt;=$G$40,0,$G$42),0)</f>
        <v>44444.44444444445</v>
      </c>
      <c r="D46" s="170">
        <f>IFERROR(DATE(YEAR(B46),MONTH(B46),1)," ")</f>
        <v>43405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43445</v>
      </c>
      <c r="C47" s="27">
        <f>IF(B47&lt;&gt;"",IF(COUNT($A$33:A47)&lt;=$G$39,0,$G$41)+IF(COUNT($A$33:A47)&lt;=$G$40,0,$G$42),0)</f>
        <v>44444.44444444445</v>
      </c>
      <c r="D47" s="170">
        <f>IFERROR(DATE(YEAR(B47),MONTH(B47),1)," ")</f>
        <v>43435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43476</v>
      </c>
      <c r="C48" s="27">
        <f>IF(B48&lt;&gt;"",IF(COUNT($A$33:A48)&lt;=$G$39,0,$G$41)+IF(COUNT($A$33:A48)&lt;=$G$40,0,$G$42),0)</f>
        <v>44444.44444444445</v>
      </c>
      <c r="D48" s="170">
        <f>IFERROR(DATE(YEAR(B48),MONTH(B48),1)," ")</f>
        <v>43466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43507</v>
      </c>
      <c r="C49" s="27">
        <f>IF(B49&lt;&gt;"",IF(COUNT($A$33:A49)&lt;=$G$39,0,$G$41)+IF(COUNT($A$33:A49)&lt;=$G$40,0,$G$42),0)</f>
        <v>44444.44444444445</v>
      </c>
      <c r="D49" s="170">
        <f>IFERROR(DATE(YEAR(B49),MONTH(B49),1)," ")</f>
        <v>43497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43535</v>
      </c>
      <c r="C50" s="27">
        <f>IF(B50&lt;&gt;"",IF(COUNT($A$33:A50)&lt;=$G$39,0,$G$41)+IF(COUNT($A$33:A50)&lt;=$G$40,0,$G$42),0)</f>
        <v>44444.44444444445</v>
      </c>
      <c r="D50" s="170">
        <f>IFERROR(DATE(YEAR(B50),MONTH(B50),1)," ")</f>
        <v>43525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43566</v>
      </c>
      <c r="C51" s="27">
        <f>IF(B51&lt;&gt;"",IF(COUNT($A$33:A51)&lt;=$G$39,0,$G$41)+IF(COUNT($A$33:A51)&lt;=$G$40,0,$G$42),0)</f>
        <v>44444.44444444445</v>
      </c>
      <c r="D51" s="170">
        <f>IFERROR(DATE(YEAR(B51),MONTH(B51),1)," ")</f>
        <v>43556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43596</v>
      </c>
      <c r="C52" s="27">
        <f>IF(B52&lt;&gt;"",IF(COUNT($A$33:A52)&lt;=$G$39,0,$G$41)+IF(COUNT($A$33:A52)&lt;=$G$40,0,$G$42),0)</f>
        <v>44444.44444444445</v>
      </c>
      <c r="D52" s="170">
        <f>IFERROR(DATE(YEAR(B52),MONTH(B52),1)," ")</f>
        <v>43586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43627</v>
      </c>
      <c r="C53" s="27">
        <f>IF(B53&lt;&gt;"",IF(COUNT($A$33:A53)&lt;=$G$39,0,$G$41)+IF(COUNT($A$33:A53)&lt;=$G$40,0,$G$42),0)</f>
        <v>44444.44444444445</v>
      </c>
      <c r="D53" s="170">
        <f>IFERROR(DATE(YEAR(B53),MONTH(B53),1)," ")</f>
        <v>43617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43657</v>
      </c>
      <c r="C54" s="27">
        <f>IF(B54&lt;&gt;"",IF(COUNT($A$33:A54)&lt;=$G$39,0,$G$41)+IF(COUNT($A$33:A54)&lt;=$G$40,0,$G$42),0)</f>
        <v>44444.44444444445</v>
      </c>
      <c r="D54" s="170">
        <f>IFERROR(DATE(YEAR(B54),MONTH(B54),1)," ")</f>
        <v>43647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43688</v>
      </c>
      <c r="C55" s="27">
        <f>IF(B55&lt;&gt;"",IF(COUNT($A$33:A55)&lt;=$G$39,0,$G$41)+IF(COUNT($A$33:A55)&lt;=$G$40,0,$G$42),0)</f>
        <v>44444.44444444445</v>
      </c>
      <c r="D55" s="170">
        <f>IFERROR(DATE(YEAR(B55),MONTH(B55),1)," ")</f>
        <v>43678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43719</v>
      </c>
      <c r="C56" s="27">
        <f>IF(B56&lt;&gt;"",IF(COUNT($A$33:A56)&lt;=$G$39,0,$G$41)+IF(COUNT($A$33:A56)&lt;=$G$40,0,$G$42),0)</f>
        <v>44444.44444444445</v>
      </c>
      <c r="D56" s="170">
        <f>IFERROR(DATE(YEAR(B56),MONTH(B56),1)," ")</f>
        <v>43709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43749</v>
      </c>
      <c r="C57" s="27">
        <f>IF(B57&lt;&gt;"",IF(COUNT($A$33:A57)&lt;=$G$39,0,$G$41)+IF(COUNT($A$33:A57)&lt;=$G$40,0,$G$42),0)</f>
        <v>44444.44444444445</v>
      </c>
      <c r="D57" s="170">
        <f>IFERROR(DATE(YEAR(B57),MONTH(B57),1)," ")</f>
        <v>43739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43780</v>
      </c>
      <c r="C58" s="27">
        <f>IF(B58&lt;&gt;"",IF(COUNT($A$33:A58)&lt;=$G$39,0,$G$41)+IF(COUNT($A$33:A58)&lt;=$G$40,0,$G$42),0)</f>
        <v>44444.44444444445</v>
      </c>
      <c r="D58" s="170">
        <f>IFERROR(DATE(YEAR(B58),MONTH(B58),1)," ")</f>
        <v>43770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43810</v>
      </c>
      <c r="C59" s="27">
        <f>IF(B59&lt;&gt;"",IF(COUNT($A$33:A59)&lt;=$G$39,0,$G$41)+IF(COUNT($A$33:A59)&lt;=$G$40,0,$G$42),0)</f>
        <v>44444.44444444445</v>
      </c>
      <c r="D59" s="170">
        <f>IFERROR(DATE(YEAR(B59),MONTH(B59),1)," ")</f>
        <v>43800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43841</v>
      </c>
      <c r="C60" s="27">
        <f>IF(B60&lt;&gt;"",IF(COUNT($A$33:A60)&lt;=$G$39,0,$G$41)+IF(COUNT($A$33:A60)&lt;=$G$40,0,$G$42),0)</f>
        <v>44444.44444444445</v>
      </c>
      <c r="D60" s="170">
        <f>IFERROR(DATE(YEAR(B60),MONTH(B60),1)," ")</f>
        <v>43831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43872</v>
      </c>
      <c r="C61" s="27">
        <f>IF(B61&lt;&gt;"",IF(COUNT($A$33:A61)&lt;=$G$39,0,$G$41)+IF(COUNT($A$33:A61)&lt;=$G$40,0,$G$42),0)</f>
        <v>44444.44444444445</v>
      </c>
      <c r="D61" s="170">
        <f>IFERROR(DATE(YEAR(B61),MONTH(B61),1)," ")</f>
        <v>43862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43901</v>
      </c>
      <c r="C62" s="27">
        <f>IF(B62&lt;&gt;"",IF(COUNT($A$33:A62)&lt;=$G$39,0,$G$41)+IF(COUNT($A$33:A62)&lt;=$G$40,0,$G$42),0)</f>
        <v>44444.44444444445</v>
      </c>
      <c r="D62" s="170">
        <f>IFERROR(DATE(YEAR(B62),MONTH(B62),1)," ")</f>
        <v>43891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43932</v>
      </c>
      <c r="C63" s="27">
        <f>IF(B63&lt;&gt;"",IF(COUNT($A$33:A63)&lt;=$G$39,0,$G$41)+IF(COUNT($A$33:A63)&lt;=$G$40,0,$G$42),0)</f>
        <v>44444.44444444445</v>
      </c>
      <c r="D63" s="170">
        <f>IFERROR(DATE(YEAR(B63),MONTH(B63),1)," ")</f>
        <v>43922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43962</v>
      </c>
      <c r="C64" s="27">
        <f>IF(B64&lt;&gt;"",IF(COUNT($A$33:A64)&lt;=$G$39,0,$G$41)+IF(COUNT($A$33:A64)&lt;=$G$40,0,$G$42),0)</f>
        <v>44444.44444444445</v>
      </c>
      <c r="D64" s="170">
        <f>IFERROR(DATE(YEAR(B64),MONTH(B64),1)," ")</f>
        <v>43952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43993</v>
      </c>
      <c r="C65" s="27">
        <f>IF(B65&lt;&gt;"",IF(COUNT($A$33:A65)&lt;=$G$39,0,$G$41)+IF(COUNT($A$33:A65)&lt;=$G$40,0,$G$42),0)</f>
        <v>44444.44444444445</v>
      </c>
      <c r="D65" s="170">
        <f>IFERROR(DATE(YEAR(B65),MONTH(B65),1)," ")</f>
        <v>43983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44023</v>
      </c>
      <c r="C66" s="27">
        <f>IF(B66&lt;&gt;"",IF(COUNT($A$33:A66)&lt;=$G$39,0,$G$41)+IF(COUNT($A$33:A66)&lt;=$G$40,0,$G$42),0)</f>
        <v>44444.44444444445</v>
      </c>
      <c r="D66" s="170">
        <f>IFERROR(DATE(YEAR(B66),MONTH(B66),1)," ")</f>
        <v>44013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44054</v>
      </c>
      <c r="C67" s="27">
        <f>IF(B67&lt;&gt;"",IF(COUNT($A$33:A67)&lt;=$G$39,0,$G$41)+IF(COUNT($A$33:A67)&lt;=$G$40,0,$G$42),0)</f>
        <v>44444.44444444445</v>
      </c>
      <c r="D67" s="170">
        <f>IFERROR(DATE(YEAR(B67),MONTH(B67),1)," ")</f>
        <v>44044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44085</v>
      </c>
      <c r="C68" s="27">
        <f>IF(B68&lt;&gt;"",IF(COUNT($A$33:A68)&lt;=$G$39,0,$G$41)+IF(COUNT($A$33:A68)&lt;=$G$40,0,$G$42),0)</f>
        <v>44444.44444444445</v>
      </c>
      <c r="D68" s="170">
        <f>IFERROR(DATE(YEAR(B68),MONTH(B68),1)," ")</f>
        <v>44075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