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<sst xmlns="http://schemas.openxmlformats.org/spreadsheetml/2006/main" uniqueCount="366">
  <si>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</si>
  <si>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</si>
  <si>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</si>
  <si>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</si>
  <si>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</si>
  <si>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</si>
  <si>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</si>
  <si>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</si>
  <si>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</si>
  <si>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</si>
  <si>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</si>
  <si>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</si>
  <si>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</si>
  <si>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</si>
  <si>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</si>
  <si>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</si>
  <si>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</si>
  <si>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</si>
  <si>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</si>
  <si>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</si>
  <si>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</si>
  <si>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</si>
  <si>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</si>
  <si>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</si>
  <si>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</si>
  <si>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</si>
  <si>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</si>
  <si>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</si>
  <si>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</si>
  <si>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</si>
  <si>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</si>
  <si>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</si>
  <si>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</si>
  <si>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</si>
  <si>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</si>
  <si>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</si>
  <si>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</si>
  <si>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</si>
  <si>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</si>
  <si>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</si>
  <si>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</si>
  <si>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</si>
  <si>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</si>
  <si>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</si>
  <si>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</si>
  <si>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</si>
  <si>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</si>
  <si>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</si>
  <si>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</si>
  <si>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</si>
  <si>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</si>
  <si>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</si>
  <si>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</si>
  <si>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</si>
  <si>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</si>
  <si>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</si>
  <si>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</si>
  <si>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</si>
  <si>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</si>
  <si>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</si>
  <si>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</si>
  <si>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</si>
  <si>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</si>
  <si>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</si>
  <si>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</si>
  <si>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</si>
  <si>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</si>
  <si>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</si>
  <si>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</si>
  <si>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</si>
  <si>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</si>
  <si>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</si>
  <si>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</si>
  <si>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</si>
  <si>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</si>
  <si>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</si>
  <si>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</si>
  <si>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</si>
  <si>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</si>
  <si>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</si>
  <si>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</si>
  <si>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</si>
  <si>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</si>
  <si>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</si>
  <si>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</si>
  <si>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</si>
  <si>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</si>
  <si>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</si>
  <si>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</si>
  <si>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</si>
  <si>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</si>
  <si>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</si>
  <si>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</si>
  <si>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</si>
  <si>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</si>
  <si>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</si>
  <si>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</si>
  <si>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</si>
  <si>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</si>
  <si>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</si>
  <si>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</si>
  <si>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</si>
  <si>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</si>
  <si>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</si>
  <si>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</si>
  <si>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</si>
  <si>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</si>
  <si>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</si>
  <si>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</si>
  <si>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</si>
  <si>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</si>
  <si>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</si>
  <si>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</si>
  <si>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</si>
  <si>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</si>
  <si>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</si>
  <si>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</si>
  <si>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</si>
  <si>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</si>
  <si>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</si>
  <si>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</si>
  <si>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</si>
  <si>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</si>
  <si>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</si>
  <si>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</si>
  <si>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</si>
  <si>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</si>
  <si>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</si>
  <si>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</si>
  <si>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</si>
  <si>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</si>
  <si>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</si>
  <si>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</si>
  <si>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</si>
  <si>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</si>
  <si>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</si>
  <si>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</si>
  <si>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</si>
  <si>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</si>
  <si>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</si>
  <si>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</si>
  <si>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</si>
  <si>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</si>
  <si>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10/9/2017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</si>
  <si>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</si>
  <si>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</si>
  <si>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</si>
  <si>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</si>
  <si>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</si>
  <si>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</si>
  <si>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2017/10/9</t>
  </si>
  <si>
    <t>Loan terms</t>
  </si>
  <si>
    <t>Expected disbursement date</t>
  </si>
  <si>
    <t>Expected first repayment date</t>
  </si>
  <si>
    <t>2017/11/9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</si>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</sst>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November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2018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>
        <f>IF(ISERROR(VLOOKUP(MONTH(D5),Inputs!$D$66:$D$71,1,0)),"",INDEX(Inputs!$B$66:$B$71,MATCH(MONTH(Output!D5),Inputs!$D$66:$D$71,0))-INDEX(Inputs!$C$66:$C$71,MATCH(MONTH(Output!D5),Inputs!$D$66:$D$71,0)))</f>
        <v>0</v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>
        <f>IF(ISERROR(VLOOKUP(MONTH(P5),Inputs!$D$66:$D$71,1,0)),"",INDEX(Inputs!$B$66:$B$71,MATCH(MONTH(Output!P5),Inputs!$D$66:$D$71,0))-INDEX(Inputs!$C$66:$C$71,MATCH(MONTH(Output!P5),Inputs!$D$66:$D$71,0)))</f>
        <v>0</v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150000</v>
      </c>
      <c r="C11" s="80">
        <f>C6+C9-C10</f>
        <v>-15000</v>
      </c>
      <c r="D11" s="80">
        <f>D6+D9-D10</f>
        <v>-15000</v>
      </c>
      <c r="E11" s="80">
        <f>E6+E9-E10</f>
        <v>-15000</v>
      </c>
      <c r="F11" s="80">
        <f>F6+F9-F10</f>
        <v>-15000</v>
      </c>
      <c r="G11" s="80">
        <f>G6+G9-G10</f>
        <v>-15000</v>
      </c>
      <c r="H11" s="80">
        <f>H6+H9-H10</f>
        <v>-15000</v>
      </c>
      <c r="I11" s="80">
        <f>I6+I9-I10</f>
        <v>-15000</v>
      </c>
      <c r="J11" s="80">
        <f>J6+J9-J10</f>
        <v>-15000</v>
      </c>
      <c r="K11" s="80">
        <f>K6+K9-K10</f>
        <v>-15000</v>
      </c>
      <c r="L11" s="80">
        <f>L6+L9-L10</f>
        <v>-15000</v>
      </c>
      <c r="M11" s="80">
        <f>M6+M9-M10</f>
        <v>-15000</v>
      </c>
      <c r="N11" s="80">
        <f>N6+N9-N10</f>
        <v>-15000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-30000</v>
      </c>
      <c r="AA11" s="80">
        <f>SUM(B11:M11)</f>
        <v>-15000</v>
      </c>
      <c r="AB11" s="46">
        <f>SUM(B11:Y11)</f>
        <v>-30000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0</v>
      </c>
      <c r="B56" s="159">
        <v>0</v>
      </c>
      <c r="C56" s="162" t="s">
        <v>143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143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143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143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143</v>
      </c>
      <c r="D60" s="167"/>
      <c r="E60" s="167" t="s">
        <v>92</v>
      </c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122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122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122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16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150000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43556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43048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43040</v>
      </c>
      <c r="F33" t="s">
        <v>152</v>
      </c>
      <c r="G33" s="128">
        <f>IF(Inputs!B79="","",DATE(YEAR(Inputs!B79),MONTH(Inputs!B79),DAY(Inputs!B79)))</f>
        <v>43017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43078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43070</v>
      </c>
      <c r="F34" t="s">
        <v>153</v>
      </c>
      <c r="G34" s="128">
        <f>IF(Inputs!B80="","",DATE(YEAR(Inputs!B80),MONTH(Inputs!B80),DAY(Inputs!B80)))</f>
        <v>43048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43109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43101</v>
      </c>
      <c r="F35" t="s">
        <v>155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43140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43132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43168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43160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43199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43191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43229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43221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43260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43252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43290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43282</v>
      </c>
      <c r="F41" t="s">
        <v>219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43321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43313</v>
      </c>
      <c r="F42" t="s">
        <v>220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43352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43382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288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97</v>
      </c>
      <c r="B41" s="191" t="s">
        <v>305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95</v>
      </c>
      <c r="D78" s="133"/>
      <c r="E78" s="12" t="s">
        <v>346</v>
      </c>
      <c r="F78" s="12" t="s">
        <v>347</v>
      </c>
      <c r="G78" s="12" t="s">
        <v>110</v>
      </c>
      <c r="H78" s="12" t="s">
        <v>128</v>
      </c>
      <c r="I78" s="12" t="s">
        <v>348</v>
      </c>
      <c r="J78" s="70" t="s">
        <v>349</v>
      </c>
      <c r="K78" s="12" t="s">
        <v>305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158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93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