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<sst xmlns="http://schemas.openxmlformats.org/spreadsheetml/2006/main" uniqueCount="365">
  <si>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</si>
  <si>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</si>
  <si>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</si>
  <si>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</si>
  <si>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</si>
  <si>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</si>
  <si>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</si>
  <si>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</si>
  <si>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</si>
  <si>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</si>
  <si>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</si>
  <si>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</si>
  <si>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</si>
  <si>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</si>
  <si>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</si>
  <si>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</si>
  <si>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</si>
  <si>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</si>
  <si>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</si>
  <si>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</si>
  <si>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</si>
  <si>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</si>
  <si>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</si>
  <si>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</si>
  <si>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</si>
  <si>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</si>
  <si>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</si>
  <si>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</si>
  <si>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</si>
  <si>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</si>
  <si>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</si>
  <si>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</si>
  <si>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</si>
  <si>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</si>
  <si>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</si>
  <si>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</si>
  <si>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</si>
  <si>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</si>
  <si>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</si>
  <si>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</si>
  <si>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</si>
  <si>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</si>
  <si>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</si>
  <si>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</si>
  <si>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</si>
  <si>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</si>
  <si>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</si>
  <si>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</si>
  <si>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</si>
  <si>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</si>
  <si>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</si>
  <si>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</si>
  <si>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</si>
  <si>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</si>
  <si>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</si>
  <si>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</si>
  <si>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</si>
  <si>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</si>
  <si>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</si>
  <si>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</si>
  <si>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</si>
  <si>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</si>
  <si>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</si>
  <si>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</si>
  <si>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</si>
  <si>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</si>
  <si>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</si>
  <si>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</si>
  <si>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</si>
  <si>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</si>
  <si>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</si>
  <si>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</si>
  <si>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</si>
  <si>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</si>
  <si>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</si>
  <si>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</si>
  <si>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</si>
  <si>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</si>
  <si>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</si>
  <si>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</si>
  <si>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</si>
  <si>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</si>
  <si>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</si>
  <si>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</si>
  <si>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</si>
  <si>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</si>
  <si>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</si>
  <si>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</si>
  <si>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</si>
  <si>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</si>
  <si>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</si>
  <si>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</si>
  <si>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</si>
  <si>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</si>
  <si>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</si>
  <si>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</si>
  <si>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</si>
  <si>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</si>
  <si>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</si>
  <si>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</si>
  <si>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</si>
  <si>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</si>
  <si>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</si>
  <si>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Yes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</si>
  <si>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</si>
  <si>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</si>
  <si>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</si>
  <si>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</si>
  <si>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</si>
  <si>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NONE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</si>
  <si>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</si>
  <si>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</si>
  <si>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</si>
  <si>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</si>
  <si>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</si>
  <si>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</si>
  <si>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</si>
  <si>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</si>
  <si>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</si>
  <si>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</si>
  <si>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</si>
  <si>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</si>
  <si>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</si>
  <si>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</si>
  <si>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</si>
  <si>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</si>
  <si>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</si>
  <si>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</si>
  <si>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</si>
  <si>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</si>
  <si>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</si>
  <si>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</si>
  <si>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</si>
  <si>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</si>
  <si>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</si>
  <si>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</si>
  <si>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</si>
  <si>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</si>
  <si>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</si>
  <si>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</si>
  <si>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Loan info</t>
  </si>
  <si>
    <t>Branch ID</t>
  </si>
  <si>
    <t>Submission date</t>
  </si>
  <si>
    <t>2017/10/24</t>
  </si>
  <si>
    <t>Loan terms</t>
  </si>
  <si>
    <t>Expected disbursement date</t>
  </si>
  <si>
    <t>Expected first repayment date</t>
  </si>
  <si>
    <t>2017/11/24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</si>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</sst>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0.4952314015267938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2017</v>
      </c>
    </row>
    <row r="13" spans="1:7">
      <c r="B13" s="1" t="s">
        <v>8</v>
      </c>
      <c r="C13" s="67">
        <f>IFERROR(Output!B107/Output!B101,"")</f>
        <v>0.09174311926605505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131363.969924812</v>
      </c>
    </row>
    <row r="18" spans="1:7">
      <c r="B18" s="1" t="s">
        <v>12</v>
      </c>
      <c r="C18" s="36">
        <f>MIN(Output!B6:M6)</f>
        <v>10946.99749373434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2017</v>
      </c>
    </row>
    <row r="20" spans="1:7">
      <c r="B20" s="1" t="s">
        <v>14</v>
      </c>
      <c r="C20" s="36">
        <f>MAX(Output!B6:M6)</f>
        <v>10946.99749373434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43009</v>
      </c>
      <c r="C5" s="17">
        <f>DATE(YEAR(B5),MONTH(B5)+1,DAY(B5))</f>
        <v>43040</v>
      </c>
      <c r="D5" s="17">
        <f>DATE(YEAR(C5),MONTH(C5)+1,DAY(C5))</f>
        <v>43070</v>
      </c>
      <c r="E5" s="17">
        <f>DATE(YEAR(D5),MONTH(D5)+1,DAY(D5))</f>
        <v>43101</v>
      </c>
      <c r="F5" s="17">
        <f>DATE(YEAR(E5),MONTH(E5)+1,DAY(E5))</f>
        <v>43132</v>
      </c>
      <c r="G5" s="17">
        <f>DATE(YEAR(F5),MONTH(F5)+1,DAY(F5))</f>
        <v>43160</v>
      </c>
      <c r="H5" s="17">
        <f>DATE(YEAR(G5),MONTH(G5)+1,DAY(G5))</f>
        <v>43191</v>
      </c>
      <c r="I5" s="17">
        <f>DATE(YEAR(H5),MONTH(H5)+1,DAY(H5))</f>
        <v>43221</v>
      </c>
      <c r="J5" s="17">
        <f>DATE(YEAR(I5),MONTH(I5)+1,DAY(I5))</f>
        <v>43252</v>
      </c>
      <c r="K5" s="17">
        <f>DATE(YEAR(J5),MONTH(J5)+1,DAY(J5))</f>
        <v>43282</v>
      </c>
      <c r="L5" s="17">
        <f>DATE(YEAR(K5),MONTH(K5)+1,DAY(K5))</f>
        <v>43313</v>
      </c>
      <c r="M5" s="17">
        <f>DATE(YEAR(L5),MONTH(L5)+1,DAY(L5))</f>
        <v>43344</v>
      </c>
      <c r="N5" s="17">
        <f>DATE(YEAR(M5),MONTH(M5)+1,DAY(M5))</f>
        <v>43374</v>
      </c>
      <c r="O5" s="17">
        <f>DATE(YEAR(N5),MONTH(N5)+1,DAY(N5))</f>
        <v>43405</v>
      </c>
      <c r="P5" s="17">
        <f>DATE(YEAR(O5),MONTH(O5)+1,DAY(O5))</f>
        <v>43435</v>
      </c>
      <c r="Q5" s="17">
        <f>DATE(YEAR(P5),MONTH(P5)+1,DAY(P5))</f>
        <v>43466</v>
      </c>
      <c r="R5" s="17">
        <f>DATE(YEAR(Q5),MONTH(Q5)+1,DAY(Q5))</f>
        <v>43497</v>
      </c>
      <c r="S5" s="17">
        <f>DATE(YEAR(R5),MONTH(R5)+1,DAY(R5))</f>
        <v>43525</v>
      </c>
      <c r="T5" s="17">
        <f>DATE(YEAR(S5),MONTH(S5)+1,DAY(S5))</f>
        <v>43556</v>
      </c>
      <c r="U5" s="17">
        <f>DATE(YEAR(T5),MONTH(T5)+1,DAY(T5))</f>
        <v>43586</v>
      </c>
      <c r="V5" s="17">
        <f>DATE(YEAR(U5),MONTH(U5)+1,DAY(U5))</f>
        <v>43617</v>
      </c>
      <c r="W5" s="17">
        <f>DATE(YEAR(V5),MONTH(V5)+1,DAY(V5))</f>
        <v>43647</v>
      </c>
      <c r="X5" s="17">
        <f>DATE(YEAR(W5),MONTH(W5)+1,DAY(W5))</f>
        <v>43678</v>
      </c>
      <c r="Y5" s="17">
        <f>DATE(YEAR(X5),MONTH(X5)+1,DAY(X5))</f>
        <v>43709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43739</v>
      </c>
    </row>
    <row r="6" spans="1:30" customHeight="1" ht="15.75">
      <c r="A6" s="50" t="s">
        <v>27</v>
      </c>
      <c r="B6" s="51">
        <f>B30-B88</f>
        <v>10946.99749373434</v>
      </c>
      <c r="C6" s="51">
        <f>C30-C88</f>
        <v>10946.99749373434</v>
      </c>
      <c r="D6" s="51">
        <f>D30-D88</f>
        <v>10946.99749373434</v>
      </c>
      <c r="E6" s="51">
        <f>E30-E88</f>
        <v>10946.99749373434</v>
      </c>
      <c r="F6" s="51">
        <f>F30-F88</f>
        <v>10946.99749373434</v>
      </c>
      <c r="G6" s="51">
        <f>G30-G88</f>
        <v>10946.99749373434</v>
      </c>
      <c r="H6" s="51">
        <f>H30-H88</f>
        <v>10946.99749373434</v>
      </c>
      <c r="I6" s="51">
        <f>I30-I88</f>
        <v>10946.99749373434</v>
      </c>
      <c r="J6" s="51">
        <f>J30-J88</f>
        <v>10946.99749373434</v>
      </c>
      <c r="K6" s="51">
        <f>K30-K88</f>
        <v>10946.99749373434</v>
      </c>
      <c r="L6" s="51">
        <f>L30-L88</f>
        <v>10946.99749373434</v>
      </c>
      <c r="M6" s="51">
        <f>M30-M88</f>
        <v>10946.99749373434</v>
      </c>
      <c r="N6" s="51">
        <f>N30-N88</f>
        <v>10946.99749373434</v>
      </c>
      <c r="O6" s="51">
        <f>O30-O88</f>
        <v>10946.99749373434</v>
      </c>
      <c r="P6" s="51">
        <f>P30-P88</f>
        <v>10946.99749373434</v>
      </c>
      <c r="Q6" s="51">
        <f>Q30-Q88</f>
        <v>10946.99749373434</v>
      </c>
      <c r="R6" s="51">
        <f>R30-R88</f>
        <v>10946.99749373434</v>
      </c>
      <c r="S6" s="51">
        <f>S30-S88</f>
        <v>45946.99749373434</v>
      </c>
      <c r="T6" s="51">
        <f>T30-T88</f>
        <v>10946.99749373434</v>
      </c>
      <c r="U6" s="51">
        <f>U30-U88</f>
        <v>10946.99749373434</v>
      </c>
      <c r="V6" s="51">
        <f>V30-V88</f>
        <v>10946.99749373434</v>
      </c>
      <c r="W6" s="51">
        <f>W30-W88</f>
        <v>10946.99749373434</v>
      </c>
      <c r="X6" s="51">
        <f>X30-X88</f>
        <v>10946.99749373434</v>
      </c>
      <c r="Y6" s="51">
        <f>Y30-Y88</f>
        <v>10946.99749373434</v>
      </c>
      <c r="Z6" s="51">
        <f>SUMIF($B$13:$Y$13,"Yes",B6:Y6)</f>
        <v>142310.9674185464</v>
      </c>
      <c r="AA6" s="51">
        <f>AA30-AA88</f>
        <v>131363.969924812</v>
      </c>
      <c r="AB6" s="51">
        <f>AB30-AB88</f>
        <v>297727.9398496242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>
        <f>IF(ISERROR(VLOOKUP(MONTH(D5),Inputs!$D$66:$D$71,1,0)),"",INDEX(Inputs!$B$66:$B$71,MATCH(MONTH(Output!D5),Inputs!$D$66:$D$71,0))-INDEX(Inputs!$C$66:$C$71,MATCH(MONTH(Output!D5),Inputs!$D$66:$D$71,0)))</f>
        <v>0</v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>
        <f>IF(ISERROR(VLOOKUP(MONTH(P5),Inputs!$D$66:$D$71,1,0)),"",INDEX(Inputs!$B$66:$B$71,MATCH(MONTH(Output!P5),Inputs!$D$66:$D$71,0))-INDEX(Inputs!$C$66:$C$71,MATCH(MONTH(Output!P5),Inputs!$D$66:$D$71,0)))</f>
        <v>0</v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110946.9974937343</v>
      </c>
      <c r="C11" s="80">
        <f>C6+C9-C10</f>
        <v>946.9974937343359</v>
      </c>
      <c r="D11" s="80">
        <f>D6+D9-D10</f>
        <v>946.9974937343359</v>
      </c>
      <c r="E11" s="80">
        <f>E6+E9-E10</f>
        <v>946.9974937343359</v>
      </c>
      <c r="F11" s="80">
        <f>F6+F9-F10</f>
        <v>946.9974937343359</v>
      </c>
      <c r="G11" s="80">
        <f>G6+G9-G10</f>
        <v>946.9974937343359</v>
      </c>
      <c r="H11" s="80">
        <f>H6+H9-H10</f>
        <v>946.9974937343359</v>
      </c>
      <c r="I11" s="80">
        <f>I6+I9-I10</f>
        <v>946.9974937343359</v>
      </c>
      <c r="J11" s="80">
        <f>J6+J9-J10</f>
        <v>946.9974937343359</v>
      </c>
      <c r="K11" s="80">
        <f>K6+K9-K10</f>
        <v>946.9974937343359</v>
      </c>
      <c r="L11" s="80">
        <f>L6+L9-L10</f>
        <v>946.9974937343359</v>
      </c>
      <c r="M11" s="80">
        <f>M6+M9-M10</f>
        <v>946.9974937343359</v>
      </c>
      <c r="N11" s="80">
        <f>N6+N9-N10</f>
        <v>946.9974937343359</v>
      </c>
      <c r="O11" s="80">
        <f>O6+O9-O10</f>
        <v>10946.99749373434</v>
      </c>
      <c r="P11" s="80">
        <f>P6+P9-P10</f>
        <v>10946.99749373434</v>
      </c>
      <c r="Q11" s="80">
        <f>Q6+Q9-Q10</f>
        <v>10946.99749373434</v>
      </c>
      <c r="R11" s="80">
        <f>R6+R9-R10</f>
        <v>10946.99749373434</v>
      </c>
      <c r="S11" s="80">
        <f>S6+S9-S10</f>
        <v>45946.99749373434</v>
      </c>
      <c r="T11" s="80">
        <f>T6+T9-T10</f>
        <v>10946.99749373434</v>
      </c>
      <c r="U11" s="80">
        <f>U6+U9-U10</f>
        <v>10946.99749373434</v>
      </c>
      <c r="V11" s="80">
        <f>V6+V9-V10</f>
        <v>10946.99749373434</v>
      </c>
      <c r="W11" s="80">
        <f>W6+W9-W10</f>
        <v>10946.99749373434</v>
      </c>
      <c r="X11" s="80">
        <f>X6+X9-X10</f>
        <v>10946.99749373434</v>
      </c>
      <c r="Y11" s="80">
        <f>Y6+Y9-Y10</f>
        <v>10946.99749373434</v>
      </c>
      <c r="Z11" s="85">
        <f>SUMIF($B$13:$Y$13,"Yes",B11:Y11)</f>
        <v>122310.9674185464</v>
      </c>
      <c r="AA11" s="80">
        <f>SUM(B11:M11)</f>
        <v>121363.969924812</v>
      </c>
      <c r="AB11" s="46">
        <f>SUM(B11:Y11)</f>
        <v>277727.9398496242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0.08203849583425378</v>
      </c>
      <c r="D12" s="82">
        <f>IF(D13="Yes",IF(SUM($B$10:D10)/(SUM($B$6:D6)+SUM($B$9:D9))&lt;0,999.99,SUM($B$10:D10)/(SUM($B$6:D6)+SUM($B$9:D9))),"")</f>
        <v>0.1505559362847278</v>
      </c>
      <c r="E12" s="82">
        <f>IF(E13="Yes",IF(SUM($B$10:E10)/(SUM($B$6:E6)+SUM($B$9:E9))&lt;0,999.99,SUM($B$10:E10)/(SUM($B$6:E6)+SUM($B$9:E9))),"")</f>
        <v>0.2086405130583513</v>
      </c>
      <c r="F12" s="82">
        <f>IF(F13="Yes",IF(SUM($B$10:F10)/(SUM($B$6:F6)+SUM($B$9:F9))&lt;0,999.99,SUM($B$10:F10)/(SUM($B$6:F6)+SUM($B$9:F9))),"")</f>
        <v>0.2585064997539653</v>
      </c>
      <c r="G12" s="82">
        <f>IF(G13="Yes",IF(SUM($B$10:G10)/(SUM($B$6:G6)+SUM($B$9:G9))&lt;0,999.99,SUM($B$10:G10)/(SUM($B$6:G6)+SUM($B$9:G9))),"")</f>
        <v>0.3017829609619007</v>
      </c>
      <c r="H12" s="82">
        <f>IF(H13="Yes",IF(SUM($B$10:H10)/(SUM($B$6:H6)+SUM($B$9:H9))&lt;0,999.99,SUM($B$10:H10)/(SUM($B$6:H6)+SUM($B$9:H9))),"")</f>
        <v>0.339695100802038</v>
      </c>
      <c r="I12" s="82">
        <f>IF(I13="Yes",IF(SUM($B$10:I10)/(SUM($B$6:I6)+SUM($B$9:I9))&lt;0,999.99,SUM($B$10:I10)/(SUM($B$6:I6)+SUM($B$9:I9))),"")</f>
        <v>0.3731821100905663</v>
      </c>
      <c r="J12" s="82">
        <f>IF(J13="Yes",IF(SUM($B$10:J10)/(SUM($B$6:J6)+SUM($B$9:J9))&lt;0,999.99,SUM($B$10:J10)/(SUM($B$6:J6)+SUM($B$9:J9))),"")</f>
        <v>0.402976023381093</v>
      </c>
      <c r="K12" s="82">
        <f>IF(K13="Yes",IF(SUM($B$10:K10)/(SUM($B$6:K6)+SUM($B$9:K9))&lt;0,999.99,SUM($B$10:K10)/(SUM($B$6:K6)+SUM($B$9:K9))),"")</f>
        <v>0.4296558493737386</v>
      </c>
      <c r="L12" s="82">
        <f>IF(L13="Yes",IF(SUM($B$10:L10)/(SUM($B$6:L6)+SUM($B$9:L9))&lt;0,999.99,SUM($B$10:L10)/(SUM($B$6:L6)+SUM($B$9:L9))),"")</f>
        <v>0.4536855710204851</v>
      </c>
      <c r="M12" s="82">
        <f>IF(M13="Yes",IF(SUM($B$10:M10)/(SUM($B$6:M6)+SUM($B$9:M9))&lt;0,999.99,SUM($B$10:M10)/(SUM($B$6:M6)+SUM($B$9:M9))),"")</f>
        <v>0.4754413577695242</v>
      </c>
      <c r="N12" s="82">
        <f>IF(N13="Yes",IF(SUM($B$10:N10)/(SUM($B$6:N6)+SUM($B$9:N9))&lt;0,999.99,SUM($B$10:N10)/(SUM($B$6:N6)+SUM($B$9:N9))),"")</f>
        <v>0.4952314015267938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43009</v>
      </c>
      <c r="C17" s="17">
        <f>C5</f>
        <v>43040</v>
      </c>
      <c r="D17" s="17">
        <f>D5</f>
        <v>43070</v>
      </c>
      <c r="E17" s="17">
        <f>E5</f>
        <v>43101</v>
      </c>
      <c r="F17" s="17">
        <f>F5</f>
        <v>43132</v>
      </c>
      <c r="G17" s="17">
        <f>G5</f>
        <v>43160</v>
      </c>
      <c r="H17" s="17">
        <f>H5</f>
        <v>43191</v>
      </c>
      <c r="I17" s="17">
        <f>I5</f>
        <v>43221</v>
      </c>
      <c r="J17" s="17">
        <f>J5</f>
        <v>43252</v>
      </c>
      <c r="K17" s="17">
        <f>K5</f>
        <v>43282</v>
      </c>
      <c r="L17" s="17">
        <f>L5</f>
        <v>43313</v>
      </c>
      <c r="M17" s="17">
        <f>M5</f>
        <v>43344</v>
      </c>
      <c r="N17" s="17">
        <f>N5</f>
        <v>43374</v>
      </c>
      <c r="O17" s="17">
        <f>O5</f>
        <v>43405</v>
      </c>
      <c r="P17" s="17">
        <f>P5</f>
        <v>43435</v>
      </c>
      <c r="Q17" s="17">
        <f>Q5</f>
        <v>43466</v>
      </c>
      <c r="R17" s="17">
        <f>R5</f>
        <v>43497</v>
      </c>
      <c r="S17" s="17">
        <f>S5</f>
        <v>43525</v>
      </c>
      <c r="T17" s="17">
        <f>T5</f>
        <v>43556</v>
      </c>
      <c r="U17" s="17">
        <f>U5</f>
        <v>43586</v>
      </c>
      <c r="V17" s="17">
        <f>V5</f>
        <v>43617</v>
      </c>
      <c r="W17" s="17">
        <f>W5</f>
        <v>43647</v>
      </c>
      <c r="X17" s="17">
        <f>X5</f>
        <v>43678</v>
      </c>
      <c r="Y17" s="17">
        <f>Y5</f>
        <v>43709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27443.60902255639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25614.0350877193</v>
      </c>
      <c r="C24" s="36">
        <f>IFERROR(Calculations!$P14/12,"")</f>
        <v>25614.0350877193</v>
      </c>
      <c r="D24" s="36">
        <f>IFERROR(Calculations!$P14/12,"")</f>
        <v>25614.0350877193</v>
      </c>
      <c r="E24" s="36">
        <f>IFERROR(Calculations!$P14/12,"")</f>
        <v>25614.0350877193</v>
      </c>
      <c r="F24" s="36">
        <f>IFERROR(Calculations!$P14/12,"")</f>
        <v>25614.0350877193</v>
      </c>
      <c r="G24" s="36">
        <f>IFERROR(Calculations!$P14/12,"")</f>
        <v>25614.0350877193</v>
      </c>
      <c r="H24" s="36">
        <f>IFERROR(Calculations!$P14/12,"")</f>
        <v>25614.0350877193</v>
      </c>
      <c r="I24" s="36">
        <f>IFERROR(Calculations!$P14/12,"")</f>
        <v>25614.0350877193</v>
      </c>
      <c r="J24" s="36">
        <f>IFERROR(Calculations!$P14/12,"")</f>
        <v>25614.0350877193</v>
      </c>
      <c r="K24" s="36">
        <f>IFERROR(Calculations!$P14/12,"")</f>
        <v>25614.0350877193</v>
      </c>
      <c r="L24" s="36">
        <f>IFERROR(Calculations!$P14/12,"")</f>
        <v>25614.0350877193</v>
      </c>
      <c r="M24" s="36">
        <f>IFERROR(Calculations!$P14/12,"")</f>
        <v>25614.0350877193</v>
      </c>
      <c r="N24" s="36">
        <f>IFERROR(Calculations!$P14/12,"")</f>
        <v>25614.0350877193</v>
      </c>
      <c r="O24" s="36">
        <f>IFERROR(Calculations!$P14/12,"")</f>
        <v>25614.0350877193</v>
      </c>
      <c r="P24" s="36">
        <f>IFERROR(Calculations!$P14/12,"")</f>
        <v>25614.0350877193</v>
      </c>
      <c r="Q24" s="36">
        <f>IFERROR(Calculations!$P14/12,"")</f>
        <v>25614.0350877193</v>
      </c>
      <c r="R24" s="36">
        <f>IFERROR(Calculations!$P14/12,"")</f>
        <v>25614.0350877193</v>
      </c>
      <c r="S24" s="36">
        <f>IFERROR(Calculations!$P14/12,"")</f>
        <v>25614.0350877193</v>
      </c>
      <c r="T24" s="36">
        <f>IFERROR(Calculations!$P14/12,"")</f>
        <v>25614.0350877193</v>
      </c>
      <c r="U24" s="36">
        <f>IFERROR(Calculations!$P14/12,"")</f>
        <v>25614.0350877193</v>
      </c>
      <c r="V24" s="36">
        <f>IFERROR(Calculations!$P14/12,"")</f>
        <v>25614.0350877193</v>
      </c>
      <c r="W24" s="36">
        <f>IFERROR(Calculations!$P14/12,"")</f>
        <v>25614.0350877193</v>
      </c>
      <c r="X24" s="36">
        <f>IFERROR(Calculations!$P14/12,"")</f>
        <v>25614.0350877193</v>
      </c>
      <c r="Y24" s="36">
        <f>IFERROR(Calculations!$P14/12,"")</f>
        <v>25614.0350877193</v>
      </c>
      <c r="Z24" s="36">
        <f>SUMIF($B$13:$Y$13,"Yes",B24:Y24)</f>
        <v>332982.4561403509</v>
      </c>
      <c r="AA24" s="36">
        <f>SUM(B24:M24)</f>
        <v>307368.4210526316</v>
      </c>
      <c r="AB24" s="46">
        <f>SUM(B24:Y24)</f>
        <v>614736.8421052635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35000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35000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25614.0350877193</v>
      </c>
      <c r="C30" s="19">
        <f>SUM(C18:C29)</f>
        <v>25614.0350877193</v>
      </c>
      <c r="D30" s="19">
        <f>SUM(D18:D29)</f>
        <v>25614.0350877193</v>
      </c>
      <c r="E30" s="19">
        <f>SUM(E18:E29)</f>
        <v>25614.0350877193</v>
      </c>
      <c r="F30" s="19">
        <f>SUM(F18:F29)</f>
        <v>25614.0350877193</v>
      </c>
      <c r="G30" s="19">
        <f>SUM(G18:G29)</f>
        <v>25614.0350877193</v>
      </c>
      <c r="H30" s="19">
        <f>SUM(H18:H29)</f>
        <v>25614.0350877193</v>
      </c>
      <c r="I30" s="19">
        <f>SUM(I18:I29)</f>
        <v>25614.0350877193</v>
      </c>
      <c r="J30" s="19">
        <f>SUM(J18:J29)</f>
        <v>25614.0350877193</v>
      </c>
      <c r="K30" s="19">
        <f>SUM(K18:K29)</f>
        <v>25614.0350877193</v>
      </c>
      <c r="L30" s="19">
        <f>SUM(L18:L29)</f>
        <v>25614.0350877193</v>
      </c>
      <c r="M30" s="19">
        <f>SUM(M18:M29)</f>
        <v>25614.0350877193</v>
      </c>
      <c r="N30" s="19">
        <f>SUM(N18:N29)</f>
        <v>25614.0350877193</v>
      </c>
      <c r="O30" s="19">
        <f>SUM(O18:O29)</f>
        <v>25614.0350877193</v>
      </c>
      <c r="P30" s="19">
        <f>SUM(P18:P29)</f>
        <v>25614.0350877193</v>
      </c>
      <c r="Q30" s="19">
        <f>SUM(Q18:Q29)</f>
        <v>25614.0350877193</v>
      </c>
      <c r="R30" s="19">
        <f>SUM(R18:R29)</f>
        <v>25614.0350877193</v>
      </c>
      <c r="S30" s="19">
        <f>SUM(S18:S29)</f>
        <v>60614.0350877193</v>
      </c>
      <c r="T30" s="19">
        <f>SUM(T18:T29)</f>
        <v>25614.0350877193</v>
      </c>
      <c r="U30" s="19">
        <f>SUM(U18:U29)</f>
        <v>25614.0350877193</v>
      </c>
      <c r="V30" s="19">
        <f>SUM(V18:V29)</f>
        <v>25614.0350877193</v>
      </c>
      <c r="W30" s="19">
        <f>SUM(W18:W29)</f>
        <v>25614.0350877193</v>
      </c>
      <c r="X30" s="19">
        <f>SUM(X18:X29)</f>
        <v>25614.0350877193</v>
      </c>
      <c r="Y30" s="19">
        <f>SUM(Y18:Y29)</f>
        <v>25614.0350877193</v>
      </c>
      <c r="Z30" s="19">
        <f>SUMIF($B$13:$Y$13,"Yes",B30:Y30)</f>
        <v>332982.4561403509</v>
      </c>
      <c r="AA30" s="19">
        <f>SUM(B30:M30)</f>
        <v>307368.4210526316</v>
      </c>
      <c r="AB30" s="19">
        <f>SUM(B30:Y30)</f>
        <v>649736.8421052635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43009</v>
      </c>
      <c r="C35" s="17">
        <f>C17</f>
        <v>43040</v>
      </c>
      <c r="D35" s="17">
        <f>D17</f>
        <v>43070</v>
      </c>
      <c r="E35" s="17">
        <f>E17</f>
        <v>43101</v>
      </c>
      <c r="F35" s="17">
        <f>F17</f>
        <v>43132</v>
      </c>
      <c r="G35" s="17">
        <f>G17</f>
        <v>43160</v>
      </c>
      <c r="H35" s="17">
        <f>H17</f>
        <v>43191</v>
      </c>
      <c r="I35" s="17">
        <f>I17</f>
        <v>43221</v>
      </c>
      <c r="J35" s="17">
        <f>J17</f>
        <v>43252</v>
      </c>
      <c r="K35" s="17">
        <f>K17</f>
        <v>43282</v>
      </c>
      <c r="L35" s="17">
        <f>L17</f>
        <v>43313</v>
      </c>
      <c r="M35" s="17">
        <f>M17</f>
        <v>43344</v>
      </c>
      <c r="N35" s="17">
        <f>N17</f>
        <v>43374</v>
      </c>
      <c r="O35" s="17">
        <f>O17</f>
        <v>43405</v>
      </c>
      <c r="P35" s="17">
        <f>P17</f>
        <v>43435</v>
      </c>
      <c r="Q35" s="17">
        <f>Q17</f>
        <v>43466</v>
      </c>
      <c r="R35" s="17">
        <f>R17</f>
        <v>43497</v>
      </c>
      <c r="S35" s="17">
        <f>S17</f>
        <v>43525</v>
      </c>
      <c r="T35" s="17">
        <f>T17</f>
        <v>43556</v>
      </c>
      <c r="U35" s="17">
        <f>U17</f>
        <v>43586</v>
      </c>
      <c r="V35" s="17">
        <f>V17</f>
        <v>43617</v>
      </c>
      <c r="W35" s="17">
        <f>W17</f>
        <v>43647</v>
      </c>
      <c r="X35" s="17">
        <f>X17</f>
        <v>43678</v>
      </c>
      <c r="Y35" s="17">
        <f>Y17</f>
        <v>43709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6083.333333333333</v>
      </c>
      <c r="C74" s="46">
        <f>SUM(Calculations!$Q$14:$Q$16)/12</f>
        <v>6083.333333333333</v>
      </c>
      <c r="D74" s="46">
        <f>SUM(Calculations!$Q$14:$Q$16)/12</f>
        <v>6083.333333333333</v>
      </c>
      <c r="E74" s="46">
        <f>SUM(Calculations!$Q$14:$Q$16)/12</f>
        <v>6083.333333333333</v>
      </c>
      <c r="F74" s="46">
        <f>SUM(Calculations!$Q$14:$Q$16)/12</f>
        <v>6083.333333333333</v>
      </c>
      <c r="G74" s="46">
        <f>SUM(Calculations!$Q$14:$Q$16)/12</f>
        <v>6083.333333333333</v>
      </c>
      <c r="H74" s="46">
        <f>SUM(Calculations!$Q$14:$Q$16)/12</f>
        <v>6083.333333333333</v>
      </c>
      <c r="I74" s="46">
        <f>SUM(Calculations!$Q$14:$Q$16)/12</f>
        <v>6083.333333333333</v>
      </c>
      <c r="J74" s="46">
        <f>SUM(Calculations!$Q$14:$Q$16)/12</f>
        <v>6083.333333333333</v>
      </c>
      <c r="K74" s="46">
        <f>SUM(Calculations!$Q$14:$Q$16)/12</f>
        <v>6083.333333333333</v>
      </c>
      <c r="L74" s="46">
        <f>SUM(Calculations!$Q$14:$Q$16)/12</f>
        <v>6083.333333333333</v>
      </c>
      <c r="M74" s="46">
        <f>SUM(Calculations!$Q$14:$Q$16)/12</f>
        <v>6083.333333333333</v>
      </c>
      <c r="N74" s="46">
        <f>SUM(Calculations!$Q$14:$Q$16)/12</f>
        <v>6083.333333333333</v>
      </c>
      <c r="O74" s="46">
        <f>SUM(Calculations!$Q$14:$Q$16)/12</f>
        <v>6083.333333333333</v>
      </c>
      <c r="P74" s="46">
        <f>SUM(Calculations!$Q$14:$Q$16)/12</f>
        <v>6083.333333333333</v>
      </c>
      <c r="Q74" s="46">
        <f>SUM(Calculations!$Q$14:$Q$16)/12</f>
        <v>6083.333333333333</v>
      </c>
      <c r="R74" s="46">
        <f>SUM(Calculations!$Q$14:$Q$16)/12</f>
        <v>6083.333333333333</v>
      </c>
      <c r="S74" s="46">
        <f>SUM(Calculations!$Q$14:$Q$16)/12</f>
        <v>6083.333333333333</v>
      </c>
      <c r="T74" s="46">
        <f>SUM(Calculations!$Q$14:$Q$16)/12</f>
        <v>6083.333333333333</v>
      </c>
      <c r="U74" s="46">
        <f>SUM(Calculations!$Q$14:$Q$16)/12</f>
        <v>6083.333333333333</v>
      </c>
      <c r="V74" s="46">
        <f>SUM(Calculations!$Q$14:$Q$16)/12</f>
        <v>6083.333333333333</v>
      </c>
      <c r="W74" s="46">
        <f>SUM(Calculations!$Q$14:$Q$16)/12</f>
        <v>6083.333333333333</v>
      </c>
      <c r="X74" s="46">
        <f>SUM(Calculations!$Q$14:$Q$16)/12</f>
        <v>6083.333333333333</v>
      </c>
      <c r="Y74" s="46">
        <f>SUM(Calculations!$Q$14:$Q$16)/12</f>
        <v>6083.333333333333</v>
      </c>
      <c r="Z74" s="46">
        <f>SUMIF($B$13:$Y$13,"Yes",B74:Y74)</f>
        <v>79083.33333333333</v>
      </c>
      <c r="AA74" s="46">
        <f>SUM(B74:M74)</f>
        <v>73000</v>
      </c>
      <c r="AB74" s="46">
        <f>SUM(B74:Y74)</f>
        <v>146000</v>
      </c>
    </row>
    <row r="75" spans="1:30">
      <c r="A75" s="16" t="s">
        <v>47</v>
      </c>
      <c r="B75" s="46">
        <f>SUM(Calculations!$R$14:$R$16)/12</f>
        <v>142.2222222222222</v>
      </c>
      <c r="C75" s="46">
        <f>SUM(Calculations!$R$14:$R$16)/12</f>
        <v>142.2222222222222</v>
      </c>
      <c r="D75" s="46">
        <f>SUM(Calculations!$R$14:$R$16)/12</f>
        <v>142.2222222222222</v>
      </c>
      <c r="E75" s="46">
        <f>SUM(Calculations!$R$14:$R$16)/12</f>
        <v>142.2222222222222</v>
      </c>
      <c r="F75" s="46">
        <f>SUM(Calculations!$R$14:$R$16)/12</f>
        <v>142.2222222222222</v>
      </c>
      <c r="G75" s="46">
        <f>SUM(Calculations!$R$14:$R$16)/12</f>
        <v>142.2222222222222</v>
      </c>
      <c r="H75" s="46">
        <f>SUM(Calculations!$R$14:$R$16)/12</f>
        <v>142.2222222222222</v>
      </c>
      <c r="I75" s="46">
        <f>SUM(Calculations!$R$14:$R$16)/12</f>
        <v>142.2222222222222</v>
      </c>
      <c r="J75" s="46">
        <f>SUM(Calculations!$R$14:$R$16)/12</f>
        <v>142.2222222222222</v>
      </c>
      <c r="K75" s="46">
        <f>SUM(Calculations!$R$14:$R$16)/12</f>
        <v>142.2222222222222</v>
      </c>
      <c r="L75" s="46">
        <f>SUM(Calculations!$R$14:$R$16)/12</f>
        <v>142.2222222222222</v>
      </c>
      <c r="M75" s="46">
        <f>SUM(Calculations!$R$14:$R$16)/12</f>
        <v>142.2222222222222</v>
      </c>
      <c r="N75" s="46">
        <f>SUM(Calculations!$R$14:$R$16)/12</f>
        <v>142.2222222222222</v>
      </c>
      <c r="O75" s="46">
        <f>SUM(Calculations!$R$14:$R$16)/12</f>
        <v>142.2222222222222</v>
      </c>
      <c r="P75" s="46">
        <f>SUM(Calculations!$R$14:$R$16)/12</f>
        <v>142.2222222222222</v>
      </c>
      <c r="Q75" s="46">
        <f>SUM(Calculations!$R$14:$R$16)/12</f>
        <v>142.2222222222222</v>
      </c>
      <c r="R75" s="46">
        <f>SUM(Calculations!$R$14:$R$16)/12</f>
        <v>142.2222222222222</v>
      </c>
      <c r="S75" s="46">
        <f>SUM(Calculations!$R$14:$R$16)/12</f>
        <v>142.2222222222222</v>
      </c>
      <c r="T75" s="46">
        <f>SUM(Calculations!$R$14:$R$16)/12</f>
        <v>142.2222222222222</v>
      </c>
      <c r="U75" s="46">
        <f>SUM(Calculations!$R$14:$R$16)/12</f>
        <v>142.2222222222222</v>
      </c>
      <c r="V75" s="46">
        <f>SUM(Calculations!$R$14:$R$16)/12</f>
        <v>142.2222222222222</v>
      </c>
      <c r="W75" s="46">
        <f>SUM(Calculations!$R$14:$R$16)/12</f>
        <v>142.2222222222222</v>
      </c>
      <c r="X75" s="46">
        <f>SUM(Calculations!$R$14:$R$16)/12</f>
        <v>142.2222222222222</v>
      </c>
      <c r="Y75" s="46">
        <f>SUM(Calculations!$R$14:$R$16)/12</f>
        <v>142.2222222222222</v>
      </c>
      <c r="Z75" s="46">
        <f>SUMIF($B$13:$Y$13,"Yes",B75:Y75)</f>
        <v>1848.888888888888</v>
      </c>
      <c r="AA75" s="46">
        <f>SUM(B75:M75)</f>
        <v>1706.666666666666</v>
      </c>
      <c r="AB75" s="46">
        <f>SUM(B75:Y75)</f>
        <v>3413.333333333333</v>
      </c>
    </row>
    <row r="76" spans="1:30">
      <c r="A76" s="16" t="s">
        <v>48</v>
      </c>
      <c r="B76" s="46">
        <f>SUM(Calculations!$S$14:$S$16)/12</f>
        <v>1143.483709273183</v>
      </c>
      <c r="C76" s="46">
        <f>SUM(Calculations!$S$14:$S$16)/12</f>
        <v>1143.483709273183</v>
      </c>
      <c r="D76" s="46">
        <f>SUM(Calculations!$S$14:$S$16)/12</f>
        <v>1143.483709273183</v>
      </c>
      <c r="E76" s="46">
        <f>SUM(Calculations!$S$14:$S$16)/12</f>
        <v>1143.483709273183</v>
      </c>
      <c r="F76" s="46">
        <f>SUM(Calculations!$S$14:$S$16)/12</f>
        <v>1143.483709273183</v>
      </c>
      <c r="G76" s="46">
        <f>SUM(Calculations!$S$14:$S$16)/12</f>
        <v>1143.483709273183</v>
      </c>
      <c r="H76" s="46">
        <f>SUM(Calculations!$S$14:$S$16)/12</f>
        <v>1143.483709273183</v>
      </c>
      <c r="I76" s="46">
        <f>SUM(Calculations!$S$14:$S$16)/12</f>
        <v>1143.483709273183</v>
      </c>
      <c r="J76" s="46">
        <f>SUM(Calculations!$S$14:$S$16)/12</f>
        <v>1143.483709273183</v>
      </c>
      <c r="K76" s="46">
        <f>SUM(Calculations!$S$14:$S$16)/12</f>
        <v>1143.483709273183</v>
      </c>
      <c r="L76" s="46">
        <f>SUM(Calculations!$S$14:$S$16)/12</f>
        <v>1143.483709273183</v>
      </c>
      <c r="M76" s="46">
        <f>SUM(Calculations!$S$14:$S$16)/12</f>
        <v>1143.483709273183</v>
      </c>
      <c r="N76" s="46">
        <f>SUM(Calculations!$S$14:$S$16)/12</f>
        <v>1143.483709273183</v>
      </c>
      <c r="O76" s="46">
        <f>SUM(Calculations!$S$14:$S$16)/12</f>
        <v>1143.483709273183</v>
      </c>
      <c r="P76" s="46">
        <f>SUM(Calculations!$S$14:$S$16)/12</f>
        <v>1143.483709273183</v>
      </c>
      <c r="Q76" s="46">
        <f>SUM(Calculations!$S$14:$S$16)/12</f>
        <v>1143.483709273183</v>
      </c>
      <c r="R76" s="46">
        <f>SUM(Calculations!$S$14:$S$16)/12</f>
        <v>1143.483709273183</v>
      </c>
      <c r="S76" s="46">
        <f>SUM(Calculations!$S$14:$S$16)/12</f>
        <v>1143.483709273183</v>
      </c>
      <c r="T76" s="46">
        <f>SUM(Calculations!$S$14:$S$16)/12</f>
        <v>1143.483709273183</v>
      </c>
      <c r="U76" s="46">
        <f>SUM(Calculations!$S$14:$S$16)/12</f>
        <v>1143.483709273183</v>
      </c>
      <c r="V76" s="46">
        <f>SUM(Calculations!$S$14:$S$16)/12</f>
        <v>1143.483709273183</v>
      </c>
      <c r="W76" s="46">
        <f>SUM(Calculations!$S$14:$S$16)/12</f>
        <v>1143.483709273183</v>
      </c>
      <c r="X76" s="46">
        <f>SUM(Calculations!$S$14:$S$16)/12</f>
        <v>1143.483709273183</v>
      </c>
      <c r="Y76" s="46">
        <f>SUM(Calculations!$S$14:$S$16)/12</f>
        <v>1143.483709273183</v>
      </c>
      <c r="Z76" s="46">
        <f>SUMIF($B$13:$Y$13,"Yes",B76:Y76)</f>
        <v>14865.28822055138</v>
      </c>
      <c r="AA76" s="46">
        <f>SUM(B76:M76)</f>
        <v>13721.8045112782</v>
      </c>
      <c r="AB76" s="46">
        <f>SUM(B76:Y76)</f>
        <v>27443.60902255639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7297.998329156224</v>
      </c>
      <c r="C81" s="46">
        <f>(SUM($AA$18:$AA$29)-SUM($AA$36,$AA$42,$AA$48,$AA$54,$AA$60,$AA$66,$AA$72:$AA$79))*Parameters!$B$37/12</f>
        <v>7297.998329156224</v>
      </c>
      <c r="D81" s="46">
        <f>(SUM($AA$18:$AA$29)-SUM($AA$36,$AA$42,$AA$48,$AA$54,$AA$60,$AA$66,$AA$72:$AA$79))*Parameters!$B$37/12</f>
        <v>7297.998329156224</v>
      </c>
      <c r="E81" s="46">
        <f>(SUM($AA$18:$AA$29)-SUM($AA$36,$AA$42,$AA$48,$AA$54,$AA$60,$AA$66,$AA$72:$AA$79))*Parameters!$B$37/12</f>
        <v>7297.998329156224</v>
      </c>
      <c r="F81" s="46">
        <f>(SUM($AA$18:$AA$29)-SUM($AA$36,$AA$42,$AA$48,$AA$54,$AA$60,$AA$66,$AA$72:$AA$79))*Parameters!$B$37/12</f>
        <v>7297.998329156224</v>
      </c>
      <c r="G81" s="46">
        <f>(SUM($AA$18:$AA$29)-SUM($AA$36,$AA$42,$AA$48,$AA$54,$AA$60,$AA$66,$AA$72:$AA$79))*Parameters!$B$37/12</f>
        <v>7297.998329156224</v>
      </c>
      <c r="H81" s="46">
        <f>(SUM($AA$18:$AA$29)-SUM($AA$36,$AA$42,$AA$48,$AA$54,$AA$60,$AA$66,$AA$72:$AA$79))*Parameters!$B$37/12</f>
        <v>7297.998329156224</v>
      </c>
      <c r="I81" s="46">
        <f>(SUM($AA$18:$AA$29)-SUM($AA$36,$AA$42,$AA$48,$AA$54,$AA$60,$AA$66,$AA$72:$AA$79))*Parameters!$B$37/12</f>
        <v>7297.998329156224</v>
      </c>
      <c r="J81" s="46">
        <f>(SUM($AA$18:$AA$29)-SUM($AA$36,$AA$42,$AA$48,$AA$54,$AA$60,$AA$66,$AA$72:$AA$79))*Parameters!$B$37/12</f>
        <v>7297.998329156224</v>
      </c>
      <c r="K81" s="46">
        <f>(SUM($AA$18:$AA$29)-SUM($AA$36,$AA$42,$AA$48,$AA$54,$AA$60,$AA$66,$AA$72:$AA$79))*Parameters!$B$37/12</f>
        <v>7297.998329156224</v>
      </c>
      <c r="L81" s="46">
        <f>(SUM($AA$18:$AA$29)-SUM($AA$36,$AA$42,$AA$48,$AA$54,$AA$60,$AA$66,$AA$72:$AA$79))*Parameters!$B$37/12</f>
        <v>7297.998329156224</v>
      </c>
      <c r="M81" s="46">
        <f>(SUM($AA$18:$AA$29)-SUM($AA$36,$AA$42,$AA$48,$AA$54,$AA$60,$AA$66,$AA$72:$AA$79))*Parameters!$B$37/12</f>
        <v>7297.998329156224</v>
      </c>
      <c r="N81" s="46">
        <f>(SUM($AA$18:$AA$29)-SUM($AA$36,$AA$42,$AA$48,$AA$54,$AA$60,$AA$66,$AA$72:$AA$79))*Parameters!$B$37/12</f>
        <v>7297.998329156224</v>
      </c>
      <c r="O81" s="46">
        <f>(SUM($AA$18:$AA$29)-SUM($AA$36,$AA$42,$AA$48,$AA$54,$AA$60,$AA$66,$AA$72:$AA$79))*Parameters!$B$37/12</f>
        <v>7297.998329156224</v>
      </c>
      <c r="P81" s="46">
        <f>(SUM($AA$18:$AA$29)-SUM($AA$36,$AA$42,$AA$48,$AA$54,$AA$60,$AA$66,$AA$72:$AA$79))*Parameters!$B$37/12</f>
        <v>7297.998329156224</v>
      </c>
      <c r="Q81" s="46">
        <f>(SUM($AA$18:$AA$29)-SUM($AA$36,$AA$42,$AA$48,$AA$54,$AA$60,$AA$66,$AA$72:$AA$79))*Parameters!$B$37/12</f>
        <v>7297.998329156224</v>
      </c>
      <c r="R81" s="46">
        <f>(SUM($AA$18:$AA$29)-SUM($AA$36,$AA$42,$AA$48,$AA$54,$AA$60,$AA$66,$AA$72:$AA$79))*Parameters!$B$37/12</f>
        <v>7297.998329156224</v>
      </c>
      <c r="S81" s="46">
        <f>(SUM($AA$18:$AA$29)-SUM($AA$36,$AA$42,$AA$48,$AA$54,$AA$60,$AA$66,$AA$72:$AA$79))*Parameters!$B$37/12</f>
        <v>7297.998329156224</v>
      </c>
      <c r="T81" s="46">
        <f>(SUM($AA$18:$AA$29)-SUM($AA$36,$AA$42,$AA$48,$AA$54,$AA$60,$AA$66,$AA$72:$AA$79))*Parameters!$B$37/12</f>
        <v>7297.998329156224</v>
      </c>
      <c r="U81" s="46">
        <f>(SUM($AA$18:$AA$29)-SUM($AA$36,$AA$42,$AA$48,$AA$54,$AA$60,$AA$66,$AA$72:$AA$79))*Parameters!$B$37/12</f>
        <v>7297.998329156224</v>
      </c>
      <c r="V81" s="46">
        <f>(SUM($AA$18:$AA$29)-SUM($AA$36,$AA$42,$AA$48,$AA$54,$AA$60,$AA$66,$AA$72:$AA$79))*Parameters!$B$37/12</f>
        <v>7297.998329156224</v>
      </c>
      <c r="W81" s="46">
        <f>(SUM($AA$18:$AA$29)-SUM($AA$36,$AA$42,$AA$48,$AA$54,$AA$60,$AA$66,$AA$72:$AA$79))*Parameters!$B$37/12</f>
        <v>7297.998329156224</v>
      </c>
      <c r="X81" s="46">
        <f>(SUM($AA$18:$AA$29)-SUM($AA$36,$AA$42,$AA$48,$AA$54,$AA$60,$AA$66,$AA$72:$AA$79))*Parameters!$B$37/12</f>
        <v>7297.998329156224</v>
      </c>
      <c r="Y81" s="46">
        <f>(SUM($AA$18:$AA$29)-SUM($AA$36,$AA$42,$AA$48,$AA$54,$AA$60,$AA$66,$AA$72:$AA$79))*Parameters!$B$37/12</f>
        <v>7297.998329156224</v>
      </c>
      <c r="Z81" s="46">
        <f>SUMIF($B$13:$Y$13,"Yes",B81:Y81)</f>
        <v>94873.97827903091</v>
      </c>
      <c r="AA81" s="46">
        <f>SUM(B81:M81)</f>
        <v>87575.97994987469</v>
      </c>
      <c r="AB81" s="46">
        <f>SUM(B81:Y81)</f>
        <v>175151.9598997494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14667.03759398496</v>
      </c>
      <c r="C88" s="19">
        <f>SUM(C72:C82,C66,C60,C54,C48,C42,C36)</f>
        <v>14667.03759398496</v>
      </c>
      <c r="D88" s="19">
        <f>SUM(D72:D82,D66,D60,D54,D48,D42,D36)</f>
        <v>14667.03759398496</v>
      </c>
      <c r="E88" s="19">
        <f>SUM(E72:E82,E66,E60,E54,E48,E42,E36)</f>
        <v>14667.03759398496</v>
      </c>
      <c r="F88" s="19">
        <f>SUM(F72:F82,F66,F60,F54,F48,F42,F36)</f>
        <v>14667.03759398496</v>
      </c>
      <c r="G88" s="19">
        <f>SUM(G72:G82,G66,G60,G54,G48,G42,G36)</f>
        <v>14667.03759398496</v>
      </c>
      <c r="H88" s="19">
        <f>SUM(H72:H82,H66,H60,H54,H48,H42,H36)</f>
        <v>14667.03759398496</v>
      </c>
      <c r="I88" s="19">
        <f>SUM(I72:I82,I66,I60,I54,I48,I42,I36)</f>
        <v>14667.03759398496</v>
      </c>
      <c r="J88" s="19">
        <f>SUM(J72:J82,J66,J60,J54,J48,J42,J36)</f>
        <v>14667.03759398496</v>
      </c>
      <c r="K88" s="19">
        <f>SUM(K72:K82,K66,K60,K54,K48,K42,K36)</f>
        <v>14667.03759398496</v>
      </c>
      <c r="L88" s="19">
        <f>SUM(L72:L82,L66,L60,L54,L48,L42,L36)</f>
        <v>14667.03759398496</v>
      </c>
      <c r="M88" s="19">
        <f>SUM(M72:M82,M66,M60,M54,M48,M42,M36)</f>
        <v>14667.03759398496</v>
      </c>
      <c r="N88" s="19">
        <f>SUM(N72:N82,N66,N60,N54,N48,N42,N36)</f>
        <v>14667.03759398496</v>
      </c>
      <c r="O88" s="19">
        <f>SUM(O72:O82,O66,O60,O54,O48,O42,O36)</f>
        <v>14667.03759398496</v>
      </c>
      <c r="P88" s="19">
        <f>SUM(P72:P82,P66,P60,P54,P48,P42,P36)</f>
        <v>14667.03759398496</v>
      </c>
      <c r="Q88" s="19">
        <f>SUM(Q72:Q82,Q66,Q60,Q54,Q48,Q42,Q36)</f>
        <v>14667.03759398496</v>
      </c>
      <c r="R88" s="19">
        <f>SUM(R72:R82,R66,R60,R54,R48,R42,R36)</f>
        <v>14667.03759398496</v>
      </c>
      <c r="S88" s="19">
        <f>SUM(S72:S82,S66,S60,S54,S48,S42,S36)</f>
        <v>14667.03759398496</v>
      </c>
      <c r="T88" s="19">
        <f>SUM(T72:T82,T66,T60,T54,T48,T42,T36)</f>
        <v>14667.03759398496</v>
      </c>
      <c r="U88" s="19">
        <f>SUM(U72:U82,U66,U60,U54,U48,U42,U36)</f>
        <v>14667.03759398496</v>
      </c>
      <c r="V88" s="19">
        <f>SUM(V72:V82,V66,V60,V54,V48,V42,V36)</f>
        <v>14667.03759398496</v>
      </c>
      <c r="W88" s="19">
        <f>SUM(W72:W82,W66,W60,W54,W48,W42,W36)</f>
        <v>14667.03759398496</v>
      </c>
      <c r="X88" s="19">
        <f>SUM(X72:X82,X66,X60,X54,X48,X42,X36)</f>
        <v>14667.03759398496</v>
      </c>
      <c r="Y88" s="19">
        <f>SUM(Y72:Y82,Y66,Y60,Y54,Y48,Y42,Y36)</f>
        <v>14667.03759398496</v>
      </c>
      <c r="Z88" s="19">
        <f>SUMIF($B$13:$Y$13,"Yes",B88:Y88)</f>
        <v>190671.4887218046</v>
      </c>
      <c r="AA88" s="19">
        <f>SUM(B88:M88)</f>
        <v>176004.4511278196</v>
      </c>
      <c r="AB88" s="19">
        <f>SUM(B88:Y88)</f>
        <v>352008.9022556393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50000</v>
      </c>
    </row>
    <row r="96" spans="1:30">
      <c r="A96" t="s">
        <v>62</v>
      </c>
      <c r="B96" s="36">
        <f>SUMPRODUCT(Inputs!C19:C21,Calculations!O14:O16)</f>
        <v>90000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800000</v>
      </c>
    </row>
    <row r="99" spans="1:30">
      <c r="A99" t="s">
        <v>65</v>
      </c>
      <c r="B99" s="36">
        <f>Inputs!B46</f>
        <v>30000</v>
      </c>
    </row>
    <row r="100" spans="1:30" customHeight="1" ht="15.75">
      <c r="A100" s="18" t="s">
        <v>66</v>
      </c>
      <c r="B100" s="37">
        <f>Inputs!B48</f>
        <v>100000</v>
      </c>
    </row>
    <row r="101" spans="1:30" customHeight="1" ht="15.75">
      <c r="A101" s="1" t="s">
        <v>67</v>
      </c>
      <c r="B101" s="19">
        <f>SUM(B94:B100)</f>
        <v>1090000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200</v>
      </c>
      <c r="D19" s="145">
        <v>200</v>
      </c>
      <c r="E19" s="20"/>
      <c r="F19" s="145" t="s">
        <v>103</v>
      </c>
      <c r="G19" s="20"/>
      <c r="H19" s="20"/>
      <c r="I19" s="145" t="s">
        <v>104</v>
      </c>
      <c r="J19" s="145">
        <v>0</v>
      </c>
      <c r="K19" s="145">
        <v>0</v>
      </c>
      <c r="L19" s="25">
        <v>1</v>
      </c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100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0</v>
      </c>
    </row>
    <row r="31" spans="1:48">
      <c r="A31" s="5" t="s">
        <v>111</v>
      </c>
      <c r="B31" s="158">
        <v>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103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103</v>
      </c>
    </row>
    <row r="45" spans="1:48">
      <c r="A45" s="56" t="s">
        <v>124</v>
      </c>
      <c r="B45" s="161">
        <v>800000</v>
      </c>
    </row>
    <row r="46" spans="1:48" customHeight="1" ht="30">
      <c r="A46" s="57" t="s">
        <v>125</v>
      </c>
      <c r="B46" s="161">
        <v>30000</v>
      </c>
    </row>
    <row r="47" spans="1:48" customHeight="1" ht="30">
      <c r="A47" s="57" t="s">
        <v>126</v>
      </c>
      <c r="B47" s="161">
        <v>50000</v>
      </c>
    </row>
    <row r="48" spans="1:48" customHeight="1" ht="30">
      <c r="A48" s="57" t="s">
        <v>127</v>
      </c>
      <c r="B48" s="161">
        <v>100000</v>
      </c>
    </row>
    <row r="49" spans="1:48" customHeight="1" ht="30">
      <c r="A49" s="57" t="s">
        <v>128</v>
      </c>
      <c r="B49" s="161">
        <v>20000</v>
      </c>
    </row>
    <row r="50" spans="1:48">
      <c r="A50" s="43"/>
      <c r="B50" s="36"/>
    </row>
    <row r="51" spans="1:48">
      <c r="A51" s="58" t="s">
        <v>129</v>
      </c>
      <c r="B51" s="161">
        <v>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138</v>
      </c>
      <c r="C65" s="10" t="s">
        <v>139</v>
      </c>
    </row>
    <row r="66" spans="1:48">
      <c r="A66" s="142"/>
      <c r="B66" s="159"/>
      <c r="C66" s="163"/>
      <c r="D66" s="49">
        <f>INDEX(Parameters!$D$79:$D$90,MATCH(Inputs!A66,Parameters!$C$79:$C$90,0))</f>
        <v>12</v>
      </c>
    </row>
    <row r="67" spans="1:48">
      <c r="A67" s="143"/>
      <c r="B67" s="157"/>
      <c r="C67" s="165"/>
      <c r="D67" s="49">
        <f>INDEX(Parameters!$D$79:$D$90,MATCH(Inputs!A67,Parameters!$C$79:$C$90,0))</f>
        <v>12</v>
      </c>
    </row>
    <row r="68" spans="1:48">
      <c r="A68" s="143"/>
      <c r="B68" s="157"/>
      <c r="C68" s="165"/>
      <c r="D68" s="49">
        <f>INDEX(Parameters!$D$79:$D$90,MATCH(Inputs!A68,Parameters!$C$79:$C$90,0))</f>
        <v>12</v>
      </c>
    </row>
    <row r="69" spans="1:48">
      <c r="A69" s="143"/>
      <c r="B69" s="157"/>
      <c r="C69" s="165"/>
      <c r="D69" s="49">
        <f>INDEX(Parameters!$D$79:$D$90,MATCH(Inputs!A69,Parameters!$C$79:$C$90,0))</f>
        <v>12</v>
      </c>
    </row>
    <row r="70" spans="1:48">
      <c r="A70" s="143"/>
      <c r="B70" s="157"/>
      <c r="C70" s="165"/>
      <c r="D70" s="49">
        <f>INDEX(Parameters!$D$79:$D$90,MATCH(Inputs!A70,Parameters!$C$79:$C$90,0))</f>
        <v>12</v>
      </c>
    </row>
    <row r="71" spans="1:48">
      <c r="A71" s="144"/>
      <c r="B71" s="158"/>
      <c r="C71" s="167"/>
      <c r="D71" s="49">
        <f>INDEX(Parameters!$D$79:$D$90,MATCH(Inputs!A71,Parameters!$C$79:$C$90,0))</f>
        <v>12</v>
      </c>
    </row>
    <row r="73" spans="1:48">
      <c r="A73" s="3" t="s">
        <v>140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141</v>
      </c>
      <c r="B75" s="161">
        <v>19</v>
      </c>
    </row>
    <row r="76" spans="1:48">
      <c r="A76" t="s">
        <v>142</v>
      </c>
      <c r="B76" s="168" t="s">
        <v>143</v>
      </c>
    </row>
    <row r="78" spans="1:48" customHeight="1" ht="20.25">
      <c r="B78" s="127" t="s">
        <v>144</v>
      </c>
    </row>
    <row r="79" spans="1:48">
      <c r="A79" t="s">
        <v>145</v>
      </c>
      <c r="B79" s="168" t="s">
        <v>143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146</v>
      </c>
      <c r="B80" s="168" t="s">
        <v>147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148</v>
      </c>
      <c r="B81" s="161">
        <v>100000</v>
      </c>
    </row>
    <row r="82" spans="1:48">
      <c r="A82" t="s">
        <v>149</v>
      </c>
      <c r="B82" s="161">
        <v>20</v>
      </c>
    </row>
    <row r="83" spans="1:48">
      <c r="A83" t="s">
        <v>150</v>
      </c>
      <c r="B83" s="169" t="s">
        <v>151</v>
      </c>
    </row>
    <row r="84" spans="1:48">
      <c r="A84" t="s">
        <v>152</v>
      </c>
      <c r="B84" s="169">
        <v>1</v>
      </c>
    </row>
    <row r="85" spans="1:48">
      <c r="A85" t="s">
        <v>153</v>
      </c>
      <c r="B85" s="169">
        <v>12</v>
      </c>
    </row>
    <row r="86" spans="1:48">
      <c r="A86" t="s">
        <v>154</v>
      </c>
      <c r="B86" s="161"/>
    </row>
    <row r="87" spans="1:48">
      <c r="A87" t="s">
        <v>155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156</v>
      </c>
      <c r="C3" s="15" t="s">
        <v>157</v>
      </c>
      <c r="D3" s="15" t="s">
        <v>158</v>
      </c>
      <c r="E3" s="15" t="s">
        <v>159</v>
      </c>
      <c r="F3" s="15" t="s">
        <v>160</v>
      </c>
      <c r="G3" s="15" t="s">
        <v>161</v>
      </c>
      <c r="H3" s="15" t="s">
        <v>162</v>
      </c>
      <c r="I3" s="15" t="s">
        <v>163</v>
      </c>
      <c r="J3" s="15" t="s">
        <v>164</v>
      </c>
      <c r="K3" s="15" t="s">
        <v>165</v>
      </c>
      <c r="L3" s="15" t="s">
        <v>166</v>
      </c>
      <c r="M3" s="15" t="s">
        <v>167</v>
      </c>
      <c r="N3" s="15" t="s">
        <v>168</v>
      </c>
      <c r="O3" s="15" t="s">
        <v>169</v>
      </c>
      <c r="P3" s="15" t="s">
        <v>170</v>
      </c>
      <c r="Q3" s="32" t="s">
        <v>171</v>
      </c>
      <c r="R3" s="15" t="s">
        <v>172</v>
      </c>
      <c r="S3" s="15" t="s">
        <v>173</v>
      </c>
      <c r="T3" s="15" t="s">
        <v>174</v>
      </c>
      <c r="U3" s="178" t="s">
        <v>87</v>
      </c>
      <c r="V3" s="32" t="s">
        <v>175</v>
      </c>
      <c r="W3" s="32" t="s">
        <v>176</v>
      </c>
      <c r="X3" s="32" t="s">
        <v>177</v>
      </c>
      <c r="Y3" s="32" t="s">
        <v>178</v>
      </c>
      <c r="Z3" s="32" t="s">
        <v>43</v>
      </c>
      <c r="AA3" s="32" t="s">
        <v>179</v>
      </c>
      <c r="AB3" s="32" t="s">
        <v>180</v>
      </c>
      <c r="AC3" s="59">
        <f>Output!B5</f>
        <v>43009</v>
      </c>
      <c r="AD3" s="59">
        <f>Output!C5</f>
        <v>43040</v>
      </c>
      <c r="AE3" s="59">
        <f>Output!D5</f>
        <v>43070</v>
      </c>
      <c r="AF3" s="59">
        <f>Output!E5</f>
        <v>43101</v>
      </c>
      <c r="AG3" s="59">
        <f>Output!F5</f>
        <v>43132</v>
      </c>
      <c r="AH3" s="59">
        <f>Output!G5</f>
        <v>43160</v>
      </c>
      <c r="AI3" s="59">
        <f>Output!H5</f>
        <v>43191</v>
      </c>
      <c r="AJ3" s="59">
        <f>Output!I5</f>
        <v>43221</v>
      </c>
      <c r="AK3" s="59">
        <f>Output!J5</f>
        <v>43252</v>
      </c>
      <c r="AL3" s="59">
        <f>Output!K5</f>
        <v>43282</v>
      </c>
      <c r="AM3" s="59">
        <f>Output!L5</f>
        <v>43313</v>
      </c>
      <c r="AN3" s="59">
        <f>Output!M5</f>
        <v>43344</v>
      </c>
      <c r="AO3" s="59">
        <f>Output!N5</f>
        <v>43374</v>
      </c>
      <c r="AP3" s="59">
        <f>Output!O5</f>
        <v>43405</v>
      </c>
      <c r="AQ3" s="59">
        <f>Output!P5</f>
        <v>43435</v>
      </c>
      <c r="AR3" s="59">
        <f>Output!Q5</f>
        <v>43466</v>
      </c>
      <c r="AS3" s="59">
        <f>Output!R5</f>
        <v>43497</v>
      </c>
      <c r="AT3" s="59">
        <f>Output!S5</f>
        <v>43525</v>
      </c>
      <c r="AU3" s="59">
        <f>Output!T5</f>
        <v>43556</v>
      </c>
      <c r="AV3" s="59">
        <f>Output!U5</f>
        <v>43586</v>
      </c>
      <c r="AW3" s="59">
        <f>Output!V5</f>
        <v>43617</v>
      </c>
      <c r="AX3" s="59">
        <f>Output!W5</f>
        <v>43647</v>
      </c>
      <c r="AY3" s="59">
        <f>Output!X5</f>
        <v>43678</v>
      </c>
      <c r="AZ3" s="59">
        <f>Output!Y5</f>
        <v>43709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10</v>
      </c>
      <c r="AD4" s="60">
        <f>IF($A4=0,1/12,IFERROR(INDEX(Parameters!$X$2:$AI$17,MATCH(Calculations!$A4,Parameters!$A$2:$A$17,0),MONTH(Calculations!AD$3)),1/12))</f>
        <v>11</v>
      </c>
      <c r="AE4" s="60">
        <f>IF($A4=0,1/12,IFERROR(INDEX(Parameters!$X$2:$AI$17,MATCH(Calculations!$A4,Parameters!$A$2:$A$17,0),MONTH(Calculations!AE$3)),1/12))</f>
        <v>12</v>
      </c>
      <c r="AF4" s="60">
        <f>IF($A4=0,1/12,IFERROR(INDEX(Parameters!$X$2:$AI$17,MATCH(Calculations!$A4,Parameters!$A$2:$A$17,0),MONTH(Calculations!AF$3)),1/12))</f>
        <v>1</v>
      </c>
      <c r="AG4" s="60">
        <f>IF($A4=0,1/12,IFERROR(INDEX(Parameters!$X$2:$AI$17,MATCH(Calculations!$A4,Parameters!$A$2:$A$17,0),MONTH(Calculations!AG$3)),1/12))</f>
        <v>2</v>
      </c>
      <c r="AH4" s="60">
        <f>IF($A4=0,1/12,IFERROR(INDEX(Parameters!$X$2:$AI$17,MATCH(Calculations!$A4,Parameters!$A$2:$A$17,0),MONTH(Calculations!AH$3)),1/12))</f>
        <v>3</v>
      </c>
      <c r="AI4" s="60">
        <f>IF($A4=0,1/12,IFERROR(INDEX(Parameters!$X$2:$AI$17,MATCH(Calculations!$A4,Parameters!$A$2:$A$17,0),MONTH(Calculations!AI$3)),1/12))</f>
        <v>4</v>
      </c>
      <c r="AJ4" s="60">
        <f>IF($A4=0,1/12,IFERROR(INDEX(Parameters!$X$2:$AI$17,MATCH(Calculations!$A4,Parameters!$A$2:$A$17,0),MONTH(Calculations!AJ$3)),1/12))</f>
        <v>5</v>
      </c>
      <c r="AK4" s="60">
        <f>IF($A4=0,1/12,IFERROR(INDEX(Parameters!$X$2:$AI$17,MATCH(Calculations!$A4,Parameters!$A$2:$A$17,0),MONTH(Calculations!AK$3)),1/12))</f>
        <v>6</v>
      </c>
      <c r="AL4" s="60">
        <f>IF($A4=0,1/12,IFERROR(INDEX(Parameters!$X$2:$AI$17,MATCH(Calculations!$A4,Parameters!$A$2:$A$17,0),MONTH(Calculations!AL$3)),1/12))</f>
        <v>7</v>
      </c>
      <c r="AM4" s="60">
        <f>IF($A4=0,1/12,IFERROR(INDEX(Parameters!$X$2:$AI$17,MATCH(Calculations!$A4,Parameters!$A$2:$A$17,0),MONTH(Calculations!AM$3)),1/12))</f>
        <v>8</v>
      </c>
      <c r="AN4" s="60">
        <f>IF($A4=0,1/12,IFERROR(INDEX(Parameters!$X$2:$AI$17,MATCH(Calculations!$A4,Parameters!$A$2:$A$17,0),MONTH(Calculations!AN$3)),1/12))</f>
        <v>9</v>
      </c>
      <c r="AO4" s="60">
        <f>IF($A4=0,1/12,IFERROR(INDEX(Parameters!$X$2:$AI$17,MATCH(Calculations!$A4,Parameters!$A$2:$A$17,0),MONTH(Calculations!AO$3)),1/12))</f>
        <v>10</v>
      </c>
      <c r="AP4" s="60">
        <f>IF($A4=0,1/12,IFERROR(INDEX(Parameters!$X$2:$AI$17,MATCH(Calculations!$A4,Parameters!$A$2:$A$17,0),MONTH(Calculations!AP$3)),1/12))</f>
        <v>11</v>
      </c>
      <c r="AQ4" s="60">
        <f>IF($A4=0,1/12,IFERROR(INDEX(Parameters!$X$2:$AI$17,MATCH(Calculations!$A4,Parameters!$A$2:$A$17,0),MONTH(Calculations!AQ$3)),1/12))</f>
        <v>12</v>
      </c>
      <c r="AR4" s="60">
        <f>IF($A4=0,1/12,IFERROR(INDEX(Parameters!$X$2:$AI$17,MATCH(Calculations!$A4,Parameters!$A$2:$A$17,0),MONTH(Calculations!AR$3)),1/12))</f>
        <v>1</v>
      </c>
      <c r="AS4" s="60">
        <f>IF($A4=0,1/12,IFERROR(INDEX(Parameters!$X$2:$AI$17,MATCH(Calculations!$A4,Parameters!$A$2:$A$17,0),MONTH(Calculations!AS$3)),1/12))</f>
        <v>2</v>
      </c>
      <c r="AT4" s="60">
        <f>IF($A4=0,1/12,IFERROR(INDEX(Parameters!$X$2:$AI$17,MATCH(Calculations!$A4,Parameters!$A$2:$A$17,0),MONTH(Calculations!AT$3)),1/12))</f>
        <v>3</v>
      </c>
      <c r="AU4" s="60">
        <f>IF($A4=0,1/12,IFERROR(INDEX(Parameters!$X$2:$AI$17,MATCH(Calculations!$A4,Parameters!$A$2:$A$17,0),MONTH(Calculations!AU$3)),1/12))</f>
        <v>4</v>
      </c>
      <c r="AV4" s="60">
        <f>IF($A4=0,1/12,IFERROR(INDEX(Parameters!$X$2:$AI$17,MATCH(Calculations!$A4,Parameters!$A$2:$A$17,0),MONTH(Calculations!AV$3)),1/12))</f>
        <v>5</v>
      </c>
      <c r="AW4" s="60">
        <f>IF($A4=0,1/12,IFERROR(INDEX(Parameters!$X$2:$AI$17,MATCH(Calculations!$A4,Parameters!$A$2:$A$17,0),MONTH(Calculations!AW$3)),1/12))</f>
        <v>6</v>
      </c>
      <c r="AX4" s="60">
        <f>IF($A4=0,1/12,IFERROR(INDEX(Parameters!$X$2:$AI$17,MATCH(Calculations!$A4,Parameters!$A$2:$A$17,0),MONTH(Calculations!AX$3)),1/12))</f>
        <v>7</v>
      </c>
      <c r="AY4" s="60">
        <f>IF($A4=0,1/12,IFERROR(INDEX(Parameters!$X$2:$AI$17,MATCH(Calculations!$A4,Parameters!$A$2:$A$17,0),MONTH(Calculations!AY$3)),1/12))</f>
        <v>8</v>
      </c>
      <c r="AZ4" s="60">
        <f>IF($A4=0,1/12,IFERROR(INDEX(Parameters!$X$2:$AI$17,MATCH(Calculations!$A4,Parameters!$A$2:$A$17,0),MONTH(Calculations!AZ$3)),1/12))</f>
        <v>9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10</v>
      </c>
      <c r="AD5" s="22">
        <f>IF($A5=0,1/12,IFERROR(INDEX(Parameters!$X$2:$AI$17,MATCH(Calculations!$A5,Parameters!$A$2:$A$17,0),MONTH(Calculations!AD$3)),1/12))</f>
        <v>11</v>
      </c>
      <c r="AE5" s="22">
        <f>IF($A5=0,1/12,IFERROR(INDEX(Parameters!$X$2:$AI$17,MATCH(Calculations!$A5,Parameters!$A$2:$A$17,0),MONTH(Calculations!AE$3)),1/12))</f>
        <v>12</v>
      </c>
      <c r="AF5" s="22">
        <f>IF($A5=0,1/12,IFERROR(INDEX(Parameters!$X$2:$AI$17,MATCH(Calculations!$A5,Parameters!$A$2:$A$17,0),MONTH(Calculations!AF$3)),1/12))</f>
        <v>1</v>
      </c>
      <c r="AG5" s="22">
        <f>IF($A5=0,1/12,IFERROR(INDEX(Parameters!$X$2:$AI$17,MATCH(Calculations!$A5,Parameters!$A$2:$A$17,0),MONTH(Calculations!AG$3)),1/12))</f>
        <v>2</v>
      </c>
      <c r="AH5" s="22">
        <f>IF($A5=0,1/12,IFERROR(INDEX(Parameters!$X$2:$AI$17,MATCH(Calculations!$A5,Parameters!$A$2:$A$17,0),MONTH(Calculations!AH$3)),1/12))</f>
        <v>3</v>
      </c>
      <c r="AI5" s="22">
        <f>IF($A5=0,1/12,IFERROR(INDEX(Parameters!$X$2:$AI$17,MATCH(Calculations!$A5,Parameters!$A$2:$A$17,0),MONTH(Calculations!AI$3)),1/12))</f>
        <v>4</v>
      </c>
      <c r="AJ5" s="22">
        <f>IF($A5=0,1/12,IFERROR(INDEX(Parameters!$X$2:$AI$17,MATCH(Calculations!$A5,Parameters!$A$2:$A$17,0),MONTH(Calculations!AJ$3)),1/12))</f>
        <v>5</v>
      </c>
      <c r="AK5" s="22">
        <f>IF($A5=0,1/12,IFERROR(INDEX(Parameters!$X$2:$AI$17,MATCH(Calculations!$A5,Parameters!$A$2:$A$17,0),MONTH(Calculations!AK$3)),1/12))</f>
        <v>6</v>
      </c>
      <c r="AL5" s="22">
        <f>IF($A5=0,1/12,IFERROR(INDEX(Parameters!$X$2:$AI$17,MATCH(Calculations!$A5,Parameters!$A$2:$A$17,0),MONTH(Calculations!AL$3)),1/12))</f>
        <v>7</v>
      </c>
      <c r="AM5" s="22">
        <f>IF($A5=0,1/12,IFERROR(INDEX(Parameters!$X$2:$AI$17,MATCH(Calculations!$A5,Parameters!$A$2:$A$17,0),MONTH(Calculations!AM$3)),1/12))</f>
        <v>8</v>
      </c>
      <c r="AN5" s="22">
        <f>IF($A5=0,1/12,IFERROR(INDEX(Parameters!$X$2:$AI$17,MATCH(Calculations!$A5,Parameters!$A$2:$A$17,0),MONTH(Calculations!AN$3)),1/12))</f>
        <v>9</v>
      </c>
      <c r="AO5" s="22">
        <f>IF($A5=0,1/12,IFERROR(INDEX(Parameters!$X$2:$AI$17,MATCH(Calculations!$A5,Parameters!$A$2:$A$17,0),MONTH(Calculations!AO$3)),1/12))</f>
        <v>10</v>
      </c>
      <c r="AP5" s="22">
        <f>IF($A5=0,1/12,IFERROR(INDEX(Parameters!$X$2:$AI$17,MATCH(Calculations!$A5,Parameters!$A$2:$A$17,0),MONTH(Calculations!AP$3)),1/12))</f>
        <v>11</v>
      </c>
      <c r="AQ5" s="22">
        <f>IF($A5=0,1/12,IFERROR(INDEX(Parameters!$X$2:$AI$17,MATCH(Calculations!$A5,Parameters!$A$2:$A$17,0),MONTH(Calculations!AQ$3)),1/12))</f>
        <v>12</v>
      </c>
      <c r="AR5" s="22">
        <f>IF($A5=0,1/12,IFERROR(INDEX(Parameters!$X$2:$AI$17,MATCH(Calculations!$A5,Parameters!$A$2:$A$17,0),MONTH(Calculations!AR$3)),1/12))</f>
        <v>1</v>
      </c>
      <c r="AS5" s="22">
        <f>IF($A5=0,1/12,IFERROR(INDEX(Parameters!$X$2:$AI$17,MATCH(Calculations!$A5,Parameters!$A$2:$A$17,0),MONTH(Calculations!AS$3)),1/12))</f>
        <v>2</v>
      </c>
      <c r="AT5" s="22">
        <f>IF($A5=0,1/12,IFERROR(INDEX(Parameters!$X$2:$AI$17,MATCH(Calculations!$A5,Parameters!$A$2:$A$17,0),MONTH(Calculations!AT$3)),1/12))</f>
        <v>3</v>
      </c>
      <c r="AU5" s="22">
        <f>IF($A5=0,1/12,IFERROR(INDEX(Parameters!$X$2:$AI$17,MATCH(Calculations!$A5,Parameters!$A$2:$A$17,0),MONTH(Calculations!AU$3)),1/12))</f>
        <v>4</v>
      </c>
      <c r="AV5" s="22">
        <f>IF($A5=0,1/12,IFERROR(INDEX(Parameters!$X$2:$AI$17,MATCH(Calculations!$A5,Parameters!$A$2:$A$17,0),MONTH(Calculations!AV$3)),1/12))</f>
        <v>5</v>
      </c>
      <c r="AW5" s="22">
        <f>IF($A5=0,1/12,IFERROR(INDEX(Parameters!$X$2:$AI$17,MATCH(Calculations!$A5,Parameters!$A$2:$A$17,0),MONTH(Calculations!AW$3)),1/12))</f>
        <v>6</v>
      </c>
      <c r="AX5" s="22">
        <f>IF($A5=0,1/12,IFERROR(INDEX(Parameters!$X$2:$AI$17,MATCH(Calculations!$A5,Parameters!$A$2:$A$17,0),MONTH(Calculations!AX$3)),1/12))</f>
        <v>7</v>
      </c>
      <c r="AY5" s="22">
        <f>IF($A5=0,1/12,IFERROR(INDEX(Parameters!$X$2:$AI$17,MATCH(Calculations!$A5,Parameters!$A$2:$A$17,0),MONTH(Calculations!AY$3)),1/12))</f>
        <v>8</v>
      </c>
      <c r="AZ5" s="22">
        <f>IF($A5=0,1/12,IFERROR(INDEX(Parameters!$X$2:$AI$17,MATCH(Calculations!$A5,Parameters!$A$2:$A$17,0),MONTH(Calculations!AZ$3)),1/12))</f>
        <v>9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10</v>
      </c>
      <c r="AD6" s="22">
        <f>IF($A6=0,1/12,IFERROR(INDEX(Parameters!$X$2:$AI$17,MATCH(Calculations!$A6,Parameters!$A$2:$A$17,0),MONTH(Calculations!AD$3)),1/12))</f>
        <v>11</v>
      </c>
      <c r="AE6" s="22">
        <f>IF($A6=0,1/12,IFERROR(INDEX(Parameters!$X$2:$AI$17,MATCH(Calculations!$A6,Parameters!$A$2:$A$17,0),MONTH(Calculations!AE$3)),1/12))</f>
        <v>12</v>
      </c>
      <c r="AF6" s="22">
        <f>IF($A6=0,1/12,IFERROR(INDEX(Parameters!$X$2:$AI$17,MATCH(Calculations!$A6,Parameters!$A$2:$A$17,0),MONTH(Calculations!AF$3)),1/12))</f>
        <v>1</v>
      </c>
      <c r="AG6" s="22">
        <f>IF($A6=0,1/12,IFERROR(INDEX(Parameters!$X$2:$AI$17,MATCH(Calculations!$A6,Parameters!$A$2:$A$17,0),MONTH(Calculations!AG$3)),1/12))</f>
        <v>2</v>
      </c>
      <c r="AH6" s="22">
        <f>IF($A6=0,1/12,IFERROR(INDEX(Parameters!$X$2:$AI$17,MATCH(Calculations!$A6,Parameters!$A$2:$A$17,0),MONTH(Calculations!AH$3)),1/12))</f>
        <v>3</v>
      </c>
      <c r="AI6" s="22">
        <f>IF($A6=0,1/12,IFERROR(INDEX(Parameters!$X$2:$AI$17,MATCH(Calculations!$A6,Parameters!$A$2:$A$17,0),MONTH(Calculations!AI$3)),1/12))</f>
        <v>4</v>
      </c>
      <c r="AJ6" s="22">
        <f>IF($A6=0,1/12,IFERROR(INDEX(Parameters!$X$2:$AI$17,MATCH(Calculations!$A6,Parameters!$A$2:$A$17,0),MONTH(Calculations!AJ$3)),1/12))</f>
        <v>5</v>
      </c>
      <c r="AK6" s="22">
        <f>IF($A6=0,1/12,IFERROR(INDEX(Parameters!$X$2:$AI$17,MATCH(Calculations!$A6,Parameters!$A$2:$A$17,0),MONTH(Calculations!AK$3)),1/12))</f>
        <v>6</v>
      </c>
      <c r="AL6" s="22">
        <f>IF($A6=0,1/12,IFERROR(INDEX(Parameters!$X$2:$AI$17,MATCH(Calculations!$A6,Parameters!$A$2:$A$17,0),MONTH(Calculations!AL$3)),1/12))</f>
        <v>7</v>
      </c>
      <c r="AM6" s="22">
        <f>IF($A6=0,1/12,IFERROR(INDEX(Parameters!$X$2:$AI$17,MATCH(Calculations!$A6,Parameters!$A$2:$A$17,0),MONTH(Calculations!AM$3)),1/12))</f>
        <v>8</v>
      </c>
      <c r="AN6" s="22">
        <f>IF($A6=0,1/12,IFERROR(INDEX(Parameters!$X$2:$AI$17,MATCH(Calculations!$A6,Parameters!$A$2:$A$17,0),MONTH(Calculations!AN$3)),1/12))</f>
        <v>9</v>
      </c>
      <c r="AO6" s="22">
        <f>IF($A6=0,1/12,IFERROR(INDEX(Parameters!$X$2:$AI$17,MATCH(Calculations!$A6,Parameters!$A$2:$A$17,0),MONTH(Calculations!AO$3)),1/12))</f>
        <v>10</v>
      </c>
      <c r="AP6" s="22">
        <f>IF($A6=0,1/12,IFERROR(INDEX(Parameters!$X$2:$AI$17,MATCH(Calculations!$A6,Parameters!$A$2:$A$17,0),MONTH(Calculations!AP$3)),1/12))</f>
        <v>11</v>
      </c>
      <c r="AQ6" s="22">
        <f>IF($A6=0,1/12,IFERROR(INDEX(Parameters!$X$2:$AI$17,MATCH(Calculations!$A6,Parameters!$A$2:$A$17,0),MONTH(Calculations!AQ$3)),1/12))</f>
        <v>12</v>
      </c>
      <c r="AR6" s="22">
        <f>IF($A6=0,1/12,IFERROR(INDEX(Parameters!$X$2:$AI$17,MATCH(Calculations!$A6,Parameters!$A$2:$A$17,0),MONTH(Calculations!AR$3)),1/12))</f>
        <v>1</v>
      </c>
      <c r="AS6" s="22">
        <f>IF($A6=0,1/12,IFERROR(INDEX(Parameters!$X$2:$AI$17,MATCH(Calculations!$A6,Parameters!$A$2:$A$17,0),MONTH(Calculations!AS$3)),1/12))</f>
        <v>2</v>
      </c>
      <c r="AT6" s="22">
        <f>IF($A6=0,1/12,IFERROR(INDEX(Parameters!$X$2:$AI$17,MATCH(Calculations!$A6,Parameters!$A$2:$A$17,0),MONTH(Calculations!AT$3)),1/12))</f>
        <v>3</v>
      </c>
      <c r="AU6" s="22">
        <f>IF($A6=0,1/12,IFERROR(INDEX(Parameters!$X$2:$AI$17,MATCH(Calculations!$A6,Parameters!$A$2:$A$17,0),MONTH(Calculations!AU$3)),1/12))</f>
        <v>4</v>
      </c>
      <c r="AV6" s="22">
        <f>IF($A6=0,1/12,IFERROR(INDEX(Parameters!$X$2:$AI$17,MATCH(Calculations!$A6,Parameters!$A$2:$A$17,0),MONTH(Calculations!AV$3)),1/12))</f>
        <v>5</v>
      </c>
      <c r="AW6" s="22">
        <f>IF($A6=0,1/12,IFERROR(INDEX(Parameters!$X$2:$AI$17,MATCH(Calculations!$A6,Parameters!$A$2:$A$17,0),MONTH(Calculations!AW$3)),1/12))</f>
        <v>6</v>
      </c>
      <c r="AX6" s="22">
        <f>IF($A6=0,1/12,IFERROR(INDEX(Parameters!$X$2:$AI$17,MATCH(Calculations!$A6,Parameters!$A$2:$A$17,0),MONTH(Calculations!AX$3)),1/12))</f>
        <v>7</v>
      </c>
      <c r="AY6" s="22">
        <f>IF($A6=0,1/12,IFERROR(INDEX(Parameters!$X$2:$AI$17,MATCH(Calculations!$A6,Parameters!$A$2:$A$17,0),MONTH(Calculations!AY$3)),1/12))</f>
        <v>8</v>
      </c>
      <c r="AZ6" s="22">
        <f>IF($A6=0,1/12,IFERROR(INDEX(Parameters!$X$2:$AI$17,MATCH(Calculations!$A6,Parameters!$A$2:$A$17,0),MONTH(Calculations!AZ$3)),1/12))</f>
        <v>9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10</v>
      </c>
      <c r="AD7" s="22">
        <f>IF($A7=0,1/12,IFERROR(INDEX(Parameters!$X$2:$AI$17,MATCH(Calculations!$A7,Parameters!$A$2:$A$17,0),MONTH(Calculations!AD$3)),1/12))</f>
        <v>11</v>
      </c>
      <c r="AE7" s="22">
        <f>IF($A7=0,1/12,IFERROR(INDEX(Parameters!$X$2:$AI$17,MATCH(Calculations!$A7,Parameters!$A$2:$A$17,0),MONTH(Calculations!AE$3)),1/12))</f>
        <v>12</v>
      </c>
      <c r="AF7" s="22">
        <f>IF($A7=0,1/12,IFERROR(INDEX(Parameters!$X$2:$AI$17,MATCH(Calculations!$A7,Parameters!$A$2:$A$17,0),MONTH(Calculations!AF$3)),1/12))</f>
        <v>1</v>
      </c>
      <c r="AG7" s="22">
        <f>IF($A7=0,1/12,IFERROR(INDEX(Parameters!$X$2:$AI$17,MATCH(Calculations!$A7,Parameters!$A$2:$A$17,0),MONTH(Calculations!AG$3)),1/12))</f>
        <v>2</v>
      </c>
      <c r="AH7" s="22">
        <f>IF($A7=0,1/12,IFERROR(INDEX(Parameters!$X$2:$AI$17,MATCH(Calculations!$A7,Parameters!$A$2:$A$17,0),MONTH(Calculations!AH$3)),1/12))</f>
        <v>3</v>
      </c>
      <c r="AI7" s="22">
        <f>IF($A7=0,1/12,IFERROR(INDEX(Parameters!$X$2:$AI$17,MATCH(Calculations!$A7,Parameters!$A$2:$A$17,0),MONTH(Calculations!AI$3)),1/12))</f>
        <v>4</v>
      </c>
      <c r="AJ7" s="22">
        <f>IF($A7=0,1/12,IFERROR(INDEX(Parameters!$X$2:$AI$17,MATCH(Calculations!$A7,Parameters!$A$2:$A$17,0),MONTH(Calculations!AJ$3)),1/12))</f>
        <v>5</v>
      </c>
      <c r="AK7" s="22">
        <f>IF($A7=0,1/12,IFERROR(INDEX(Parameters!$X$2:$AI$17,MATCH(Calculations!$A7,Parameters!$A$2:$A$17,0),MONTH(Calculations!AK$3)),1/12))</f>
        <v>6</v>
      </c>
      <c r="AL7" s="22">
        <f>IF($A7=0,1/12,IFERROR(INDEX(Parameters!$X$2:$AI$17,MATCH(Calculations!$A7,Parameters!$A$2:$A$17,0),MONTH(Calculations!AL$3)),1/12))</f>
        <v>7</v>
      </c>
      <c r="AM7" s="22">
        <f>IF($A7=0,1/12,IFERROR(INDEX(Parameters!$X$2:$AI$17,MATCH(Calculations!$A7,Parameters!$A$2:$A$17,0),MONTH(Calculations!AM$3)),1/12))</f>
        <v>8</v>
      </c>
      <c r="AN7" s="22">
        <f>IF($A7=0,1/12,IFERROR(INDEX(Parameters!$X$2:$AI$17,MATCH(Calculations!$A7,Parameters!$A$2:$A$17,0),MONTH(Calculations!AN$3)),1/12))</f>
        <v>9</v>
      </c>
      <c r="AO7" s="22">
        <f>IF($A7=0,1/12,IFERROR(INDEX(Parameters!$X$2:$AI$17,MATCH(Calculations!$A7,Parameters!$A$2:$A$17,0),MONTH(Calculations!AO$3)),1/12))</f>
        <v>10</v>
      </c>
      <c r="AP7" s="22">
        <f>IF($A7=0,1/12,IFERROR(INDEX(Parameters!$X$2:$AI$17,MATCH(Calculations!$A7,Parameters!$A$2:$A$17,0),MONTH(Calculations!AP$3)),1/12))</f>
        <v>11</v>
      </c>
      <c r="AQ7" s="22">
        <f>IF($A7=0,1/12,IFERROR(INDEX(Parameters!$X$2:$AI$17,MATCH(Calculations!$A7,Parameters!$A$2:$A$17,0),MONTH(Calculations!AQ$3)),1/12))</f>
        <v>12</v>
      </c>
      <c r="AR7" s="22">
        <f>IF($A7=0,1/12,IFERROR(INDEX(Parameters!$X$2:$AI$17,MATCH(Calculations!$A7,Parameters!$A$2:$A$17,0),MONTH(Calculations!AR$3)),1/12))</f>
        <v>1</v>
      </c>
      <c r="AS7" s="22">
        <f>IF($A7=0,1/12,IFERROR(INDEX(Parameters!$X$2:$AI$17,MATCH(Calculations!$A7,Parameters!$A$2:$A$17,0),MONTH(Calculations!AS$3)),1/12))</f>
        <v>2</v>
      </c>
      <c r="AT7" s="22">
        <f>IF($A7=0,1/12,IFERROR(INDEX(Parameters!$X$2:$AI$17,MATCH(Calculations!$A7,Parameters!$A$2:$A$17,0),MONTH(Calculations!AT$3)),1/12))</f>
        <v>3</v>
      </c>
      <c r="AU7" s="22">
        <f>IF($A7=0,1/12,IFERROR(INDEX(Parameters!$X$2:$AI$17,MATCH(Calculations!$A7,Parameters!$A$2:$A$17,0),MONTH(Calculations!AU$3)),1/12))</f>
        <v>4</v>
      </c>
      <c r="AV7" s="22">
        <f>IF($A7=0,1/12,IFERROR(INDEX(Parameters!$X$2:$AI$17,MATCH(Calculations!$A7,Parameters!$A$2:$A$17,0),MONTH(Calculations!AV$3)),1/12))</f>
        <v>5</v>
      </c>
      <c r="AW7" s="22">
        <f>IF($A7=0,1/12,IFERROR(INDEX(Parameters!$X$2:$AI$17,MATCH(Calculations!$A7,Parameters!$A$2:$A$17,0),MONTH(Calculations!AW$3)),1/12))</f>
        <v>6</v>
      </c>
      <c r="AX7" s="22">
        <f>IF($A7=0,1/12,IFERROR(INDEX(Parameters!$X$2:$AI$17,MATCH(Calculations!$A7,Parameters!$A$2:$A$17,0),MONTH(Calculations!AX$3)),1/12))</f>
        <v>7</v>
      </c>
      <c r="AY7" s="22">
        <f>IF($A7=0,1/12,IFERROR(INDEX(Parameters!$X$2:$AI$17,MATCH(Calculations!$A7,Parameters!$A$2:$A$17,0),MONTH(Calculations!AY$3)),1/12))</f>
        <v>8</v>
      </c>
      <c r="AZ7" s="22">
        <f>IF($A7=0,1/12,IFERROR(INDEX(Parameters!$X$2:$AI$17,MATCH(Calculations!$A7,Parameters!$A$2:$A$17,0),MONTH(Calculations!AZ$3)),1/12))</f>
        <v>9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10</v>
      </c>
      <c r="AD8" s="24">
        <f>IF($A8=0,1/12,IFERROR(INDEX(Parameters!$X$2:$AI$17,MATCH(Calculations!$A8,Parameters!$A$2:$A$17,0),MONTH(Calculations!AD$3)),1/12))</f>
        <v>11</v>
      </c>
      <c r="AE8" s="24">
        <f>IF($A8=0,1/12,IFERROR(INDEX(Parameters!$X$2:$AI$17,MATCH(Calculations!$A8,Parameters!$A$2:$A$17,0),MONTH(Calculations!AE$3)),1/12))</f>
        <v>12</v>
      </c>
      <c r="AF8" s="24">
        <f>IF($A8=0,1/12,IFERROR(INDEX(Parameters!$X$2:$AI$17,MATCH(Calculations!$A8,Parameters!$A$2:$A$17,0),MONTH(Calculations!AF$3)),1/12))</f>
        <v>1</v>
      </c>
      <c r="AG8" s="24">
        <f>IF($A8=0,1/12,IFERROR(INDEX(Parameters!$X$2:$AI$17,MATCH(Calculations!$A8,Parameters!$A$2:$A$17,0),MONTH(Calculations!AG$3)),1/12))</f>
        <v>2</v>
      </c>
      <c r="AH8" s="24">
        <f>IF($A8=0,1/12,IFERROR(INDEX(Parameters!$X$2:$AI$17,MATCH(Calculations!$A8,Parameters!$A$2:$A$17,0),MONTH(Calculations!AH$3)),1/12))</f>
        <v>3</v>
      </c>
      <c r="AI8" s="24">
        <f>IF($A8=0,1/12,IFERROR(INDEX(Parameters!$X$2:$AI$17,MATCH(Calculations!$A8,Parameters!$A$2:$A$17,0),MONTH(Calculations!AI$3)),1/12))</f>
        <v>4</v>
      </c>
      <c r="AJ8" s="24">
        <f>IF($A8=0,1/12,IFERROR(INDEX(Parameters!$X$2:$AI$17,MATCH(Calculations!$A8,Parameters!$A$2:$A$17,0),MONTH(Calculations!AJ$3)),1/12))</f>
        <v>5</v>
      </c>
      <c r="AK8" s="24">
        <f>IF($A8=0,1/12,IFERROR(INDEX(Parameters!$X$2:$AI$17,MATCH(Calculations!$A8,Parameters!$A$2:$A$17,0),MONTH(Calculations!AK$3)),1/12))</f>
        <v>6</v>
      </c>
      <c r="AL8" s="24">
        <f>IF($A8=0,1/12,IFERROR(INDEX(Parameters!$X$2:$AI$17,MATCH(Calculations!$A8,Parameters!$A$2:$A$17,0),MONTH(Calculations!AL$3)),1/12))</f>
        <v>7</v>
      </c>
      <c r="AM8" s="24">
        <f>IF($A8=0,1/12,IFERROR(INDEX(Parameters!$X$2:$AI$17,MATCH(Calculations!$A8,Parameters!$A$2:$A$17,0),MONTH(Calculations!AM$3)),1/12))</f>
        <v>8</v>
      </c>
      <c r="AN8" s="24">
        <f>IF($A8=0,1/12,IFERROR(INDEX(Parameters!$X$2:$AI$17,MATCH(Calculations!$A8,Parameters!$A$2:$A$17,0),MONTH(Calculations!AN$3)),1/12))</f>
        <v>9</v>
      </c>
      <c r="AO8" s="24">
        <f>IF($A8=0,1/12,IFERROR(INDEX(Parameters!$X$2:$AI$17,MATCH(Calculations!$A8,Parameters!$A$2:$A$17,0),MONTH(Calculations!AO$3)),1/12))</f>
        <v>10</v>
      </c>
      <c r="AP8" s="24">
        <f>IF($A8=0,1/12,IFERROR(INDEX(Parameters!$X$2:$AI$17,MATCH(Calculations!$A8,Parameters!$A$2:$A$17,0),MONTH(Calculations!AP$3)),1/12))</f>
        <v>11</v>
      </c>
      <c r="AQ8" s="24">
        <f>IF($A8=0,1/12,IFERROR(INDEX(Parameters!$X$2:$AI$17,MATCH(Calculations!$A8,Parameters!$A$2:$A$17,0),MONTH(Calculations!AQ$3)),1/12))</f>
        <v>12</v>
      </c>
      <c r="AR8" s="24">
        <f>IF($A8=0,1/12,IFERROR(INDEX(Parameters!$X$2:$AI$17,MATCH(Calculations!$A8,Parameters!$A$2:$A$17,0),MONTH(Calculations!AR$3)),1/12))</f>
        <v>1</v>
      </c>
      <c r="AS8" s="24">
        <f>IF($A8=0,1/12,IFERROR(INDEX(Parameters!$X$2:$AI$17,MATCH(Calculations!$A8,Parameters!$A$2:$A$17,0),MONTH(Calculations!AS$3)),1/12))</f>
        <v>2</v>
      </c>
      <c r="AT8" s="24">
        <f>IF($A8=0,1/12,IFERROR(INDEX(Parameters!$X$2:$AI$17,MATCH(Calculations!$A8,Parameters!$A$2:$A$17,0),MONTH(Calculations!AT$3)),1/12))</f>
        <v>3</v>
      </c>
      <c r="AU8" s="24">
        <f>IF($A8=0,1/12,IFERROR(INDEX(Parameters!$X$2:$AI$17,MATCH(Calculations!$A8,Parameters!$A$2:$A$17,0),MONTH(Calculations!AU$3)),1/12))</f>
        <v>4</v>
      </c>
      <c r="AV8" s="24">
        <f>IF($A8=0,1/12,IFERROR(INDEX(Parameters!$X$2:$AI$17,MATCH(Calculations!$A8,Parameters!$A$2:$A$17,0),MONTH(Calculations!AV$3)),1/12))</f>
        <v>5</v>
      </c>
      <c r="AW8" s="24">
        <f>IF($A8=0,1/12,IFERROR(INDEX(Parameters!$X$2:$AI$17,MATCH(Calculations!$A8,Parameters!$A$2:$A$17,0),MONTH(Calculations!AW$3)),1/12))</f>
        <v>6</v>
      </c>
      <c r="AX8" s="24">
        <f>IF($A8=0,1/12,IFERROR(INDEX(Parameters!$X$2:$AI$17,MATCH(Calculations!$A8,Parameters!$A$2:$A$17,0),MONTH(Calculations!AX$3)),1/12))</f>
        <v>7</v>
      </c>
      <c r="AY8" s="24">
        <f>IF($A8=0,1/12,IFERROR(INDEX(Parameters!$X$2:$AI$17,MATCH(Calculations!$A8,Parameters!$A$2:$A$17,0),MONTH(Calculations!AY$3)),1/12))</f>
        <v>8</v>
      </c>
      <c r="AZ8" s="24">
        <f>IF($A8=0,1/12,IFERROR(INDEX(Parameters!$X$2:$AI$17,MATCH(Calculations!$A8,Parameters!$A$2:$A$17,0),MONTH(Calculations!AZ$3)),1/12))</f>
        <v>9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181</v>
      </c>
      <c r="D13" s="15" t="s">
        <v>182</v>
      </c>
      <c r="E13" s="15" t="s">
        <v>183</v>
      </c>
      <c r="F13" s="15" t="s">
        <v>184</v>
      </c>
      <c r="G13" s="15" t="s">
        <v>185</v>
      </c>
      <c r="H13" s="15" t="s">
        <v>186</v>
      </c>
      <c r="I13" s="15" t="s">
        <v>187</v>
      </c>
      <c r="J13" s="15" t="s">
        <v>188</v>
      </c>
      <c r="K13" s="15" t="s">
        <v>189</v>
      </c>
      <c r="L13" s="15" t="s">
        <v>190</v>
      </c>
      <c r="M13" s="178" t="s">
        <v>191</v>
      </c>
      <c r="N13" s="178" t="s">
        <v>192</v>
      </c>
      <c r="O13" s="62" t="s">
        <v>193</v>
      </c>
      <c r="P13" s="62" t="s">
        <v>194</v>
      </c>
      <c r="Q13" s="62" t="s">
        <v>195</v>
      </c>
      <c r="R13" s="62" t="s">
        <v>196</v>
      </c>
      <c r="S13" s="62" t="s">
        <v>197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200</v>
      </c>
      <c r="E14" s="16">
        <f>Inputs!D19</f>
        <v>200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307368.4210526316</v>
      </c>
      <c r="Q14" s="63">
        <f>IFERROR(D14*INDEX(Parameters!$A$22:$P$29,MATCH(Calculations!$A14,Parameters!$A$22:$A$29,0),MATCH(Parameters!$L$22,Parameters!$A$22:$P$22,0))*IF(Inputs!I19="Always",1,IF(Inputs!I19="Sometimes",0.5,0))*365,"")</f>
        <v>73000</v>
      </c>
      <c r="R14" s="63">
        <f>IFERROR(D14*INDEX(Parameters!$A$22:$P$29,MATCH(Calculations!$A14,Parameters!$A$22:$A$29,0),MATCH(Parameters!$M$22,Parameters!$A$22:$P$22,0)),"")</f>
        <v>1706.666666666667</v>
      </c>
      <c r="S14" s="63">
        <f>IFERROR(D14*INDEX(Parameters!$A$22:$P$29,MATCH(Calculations!$A14,Parameters!$A$22:$A$29,0),MATCH(Parameters!$N$22,Parameters!$A$22:$P$22,0)),"")</f>
        <v>13721.80451127819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200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43525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35000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131</v>
      </c>
      <c r="B22" s="74" t="s">
        <v>198</v>
      </c>
      <c r="C22" s="74" t="s">
        <v>199</v>
      </c>
      <c r="D22" s="74" t="s">
        <v>200</v>
      </c>
      <c r="E22" s="74" t="s">
        <v>201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203</v>
      </c>
      <c r="B32" s="129" t="s">
        <v>204</v>
      </c>
      <c r="C32" s="129" t="s">
        <v>205</v>
      </c>
      <c r="D32" s="129" t="s">
        <v>206</v>
      </c>
      <c r="F32" s="132" t="s">
        <v>207</v>
      </c>
      <c r="G32" s="132" t="s">
        <v>208</v>
      </c>
      <c r="I32" s="174" t="s">
        <v>209</v>
      </c>
      <c r="J32" s="175" t="str">
        <f>VLOOKUP(VALUE(Inputs!B75),Parameters!A54:B71,2,0)</f>
        <v>Molo</v>
      </c>
    </row>
    <row r="33" spans="1:52">
      <c r="A33">
        <v>1</v>
      </c>
      <c r="B33" s="128">
        <f>G34</f>
        <v>43063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43040</v>
      </c>
      <c r="F33" t="s">
        <v>145</v>
      </c>
      <c r="G33" s="128">
        <f>IF(Inputs!B79="","",DATE(YEAR(Inputs!B79),MONTH(Inputs!B79),DAY(Inputs!B79)))</f>
        <v>43032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43093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43070</v>
      </c>
      <c r="F34" t="s">
        <v>146</v>
      </c>
      <c r="G34" s="128">
        <f>IF(Inputs!B80="","",DATE(YEAR(Inputs!B80),MONTH(Inputs!B80),DAY(Inputs!B80)))</f>
        <v>43063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43124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43101</v>
      </c>
      <c r="F35" t="s">
        <v>148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43155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43132</v>
      </c>
      <c r="F36" t="s">
        <v>149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43183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43160</v>
      </c>
      <c r="F37" t="s">
        <v>210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43214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43191</v>
      </c>
      <c r="F38" t="s">
        <v>211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43244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43221</v>
      </c>
      <c r="F39" t="s">
        <v>154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43275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43252</v>
      </c>
      <c r="F40" t="s">
        <v>155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43305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43282</v>
      </c>
      <c r="F41" t="s">
        <v>212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43336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43313</v>
      </c>
      <c r="F42" t="s">
        <v>213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43367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43344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43397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43374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214</v>
      </c>
      <c r="C3" s="10" t="s">
        <v>215</v>
      </c>
      <c r="D3" s="10" t="s">
        <v>216</v>
      </c>
      <c r="E3" s="10" t="s">
        <v>217</v>
      </c>
      <c r="F3" s="10" t="s">
        <v>218</v>
      </c>
      <c r="G3" s="10" t="s">
        <v>219</v>
      </c>
      <c r="H3" s="10" t="s">
        <v>220</v>
      </c>
      <c r="I3" s="10" t="s">
        <v>221</v>
      </c>
      <c r="J3" s="10" t="s">
        <v>222</v>
      </c>
      <c r="K3" s="10" t="s">
        <v>223</v>
      </c>
      <c r="L3" s="10" t="s">
        <v>224</v>
      </c>
      <c r="M3" s="10" t="s">
        <v>225</v>
      </c>
      <c r="N3" s="10" t="s">
        <v>226</v>
      </c>
      <c r="O3" s="10" t="s">
        <v>227</v>
      </c>
      <c r="P3" s="10" t="s">
        <v>228</v>
      </c>
      <c r="Q3" s="10" t="s">
        <v>229</v>
      </c>
      <c r="R3" s="10" t="s">
        <v>230</v>
      </c>
      <c r="S3" s="10" t="s">
        <v>231</v>
      </c>
      <c r="T3" s="10" t="s">
        <v>232</v>
      </c>
      <c r="U3" s="10" t="s">
        <v>172</v>
      </c>
      <c r="V3" s="10" t="s">
        <v>170</v>
      </c>
      <c r="W3" s="10" t="s">
        <v>233</v>
      </c>
      <c r="X3" s="10" t="s">
        <v>234</v>
      </c>
      <c r="Y3" s="10" t="s">
        <v>235</v>
      </c>
      <c r="Z3" s="10" t="s">
        <v>236</v>
      </c>
      <c r="AA3" s="10" t="s">
        <v>237</v>
      </c>
      <c r="AB3" s="10" t="s">
        <v>238</v>
      </c>
      <c r="AC3" s="10" t="s">
        <v>239</v>
      </c>
      <c r="AD3" s="10" t="s">
        <v>240</v>
      </c>
      <c r="AE3" s="10" t="s">
        <v>241</v>
      </c>
      <c r="AF3" s="10" t="s">
        <v>242</v>
      </c>
      <c r="AG3" s="10" t="s">
        <v>243</v>
      </c>
      <c r="AH3" s="10" t="s">
        <v>244</v>
      </c>
      <c r="AI3" s="10" t="s">
        <v>245</v>
      </c>
    </row>
    <row r="4" spans="1:36" s="93" customFormat="1">
      <c r="A4" s="93" t="s">
        <v>246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247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248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249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255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248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248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256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257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248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248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258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259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248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248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265</v>
      </c>
      <c r="C22" s="10" t="s">
        <v>266</v>
      </c>
      <c r="D22" s="10" t="s">
        <v>267</v>
      </c>
      <c r="E22" s="10" t="s">
        <v>268</v>
      </c>
      <c r="F22" s="10" t="s">
        <v>269</v>
      </c>
      <c r="G22" s="10" t="s">
        <v>270</v>
      </c>
      <c r="H22" s="10" t="s">
        <v>271</v>
      </c>
      <c r="I22" s="10" t="s">
        <v>186</v>
      </c>
      <c r="J22" s="10" t="s">
        <v>272</v>
      </c>
      <c r="K22" s="10" t="s">
        <v>273</v>
      </c>
      <c r="L22" s="10" t="s">
        <v>274</v>
      </c>
      <c r="M22" s="10" t="s">
        <v>275</v>
      </c>
      <c r="N22" s="10" t="s">
        <v>276</v>
      </c>
      <c r="O22" s="10" t="s">
        <v>277</v>
      </c>
      <c r="P22" s="10" t="s">
        <v>278</v>
      </c>
    </row>
    <row r="23" spans="1:36" s="21" customFormat="1">
      <c r="A23" s="21" t="s">
        <v>102</v>
      </c>
      <c r="B23" s="21" t="s">
        <v>279</v>
      </c>
      <c r="C23" s="72" t="s">
        <v>280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281</v>
      </c>
      <c r="B24" s="21" t="s">
        <v>282</v>
      </c>
      <c r="C24" s="116" t="s">
        <v>248</v>
      </c>
      <c r="D24" s="115" t="s">
        <v>248</v>
      </c>
      <c r="E24" s="106">
        <v>0.05</v>
      </c>
      <c r="F24" s="106">
        <v>0.1</v>
      </c>
      <c r="G24" s="106">
        <v>0.2</v>
      </c>
      <c r="H24" s="116" t="s">
        <v>248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283</v>
      </c>
      <c r="B25" s="16" t="s">
        <v>284</v>
      </c>
      <c r="C25" s="30" t="s">
        <v>285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248</v>
      </c>
      <c r="J25" s="72" t="s">
        <v>248</v>
      </c>
      <c r="K25" s="72" t="s">
        <v>248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286</v>
      </c>
      <c r="B26" s="16" t="s">
        <v>282</v>
      </c>
      <c r="C26" s="116" t="s">
        <v>248</v>
      </c>
      <c r="D26" s="115" t="s">
        <v>248</v>
      </c>
      <c r="E26" s="106">
        <v>0.2</v>
      </c>
      <c r="F26" s="106">
        <v>0.7</v>
      </c>
      <c r="G26" s="106">
        <v>2</v>
      </c>
      <c r="H26" s="116" t="s">
        <v>248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287</v>
      </c>
      <c r="B27" s="71" t="s">
        <v>282</v>
      </c>
      <c r="C27" s="116" t="s">
        <v>248</v>
      </c>
      <c r="D27" s="115" t="s">
        <v>248</v>
      </c>
      <c r="E27" s="106">
        <v>0.15</v>
      </c>
      <c r="F27" s="106">
        <v>0.25</v>
      </c>
      <c r="G27" s="106">
        <v>1</v>
      </c>
      <c r="H27" s="116" t="s">
        <v>248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288</v>
      </c>
      <c r="B28" s="71" t="s">
        <v>282</v>
      </c>
      <c r="C28" s="116" t="s">
        <v>248</v>
      </c>
      <c r="D28" s="115" t="s">
        <v>248</v>
      </c>
      <c r="E28" s="106">
        <v>0.15</v>
      </c>
      <c r="F28" s="106">
        <v>0.25</v>
      </c>
      <c r="G28" s="106">
        <v>1</v>
      </c>
      <c r="H28" s="116" t="s">
        <v>248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289</v>
      </c>
      <c r="B29" s="118" t="s">
        <v>282</v>
      </c>
      <c r="C29" s="31" t="s">
        <v>248</v>
      </c>
      <c r="D29" s="31" t="s">
        <v>248</v>
      </c>
      <c r="E29" s="24">
        <v>0.1</v>
      </c>
      <c r="F29" s="24">
        <v>0.2</v>
      </c>
      <c r="G29" s="24">
        <v>0</v>
      </c>
      <c r="H29" s="31" t="s">
        <v>248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290</v>
      </c>
      <c r="B30" s="70" t="s">
        <v>282</v>
      </c>
    </row>
    <row r="31" spans="1:36">
      <c r="H31" s="86"/>
      <c r="I31" s="86"/>
      <c r="AI31" s="12"/>
    </row>
    <row r="32" spans="1:36">
      <c r="A32" s="3" t="s">
        <v>291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292</v>
      </c>
      <c r="B34" s="11" t="s">
        <v>293</v>
      </c>
    </row>
    <row r="35" spans="1:36">
      <c r="A35" t="s">
        <v>294</v>
      </c>
      <c r="B35" s="72">
        <v>60</v>
      </c>
      <c r="C35" s="86"/>
    </row>
    <row r="36" spans="1:36">
      <c r="A36" t="s">
        <v>295</v>
      </c>
      <c r="B36" s="72">
        <v>2000</v>
      </c>
      <c r="C36" s="86"/>
    </row>
    <row r="37" spans="1:36">
      <c r="A37" t="s">
        <v>296</v>
      </c>
      <c r="B37" s="2">
        <v>0.4</v>
      </c>
    </row>
    <row r="39" spans="1:36">
      <c r="A39" s="3" t="s">
        <v>297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298</v>
      </c>
      <c r="C40" s="193"/>
    </row>
    <row r="41" spans="1:36">
      <c r="A41" s="5" t="s">
        <v>90</v>
      </c>
      <c r="B41" s="191" t="s">
        <v>299</v>
      </c>
      <c r="C41" s="191" t="s">
        <v>103</v>
      </c>
    </row>
    <row r="42" spans="1:36">
      <c r="A42" t="s">
        <v>102</v>
      </c>
      <c r="B42" s="72">
        <v>450</v>
      </c>
      <c r="C42" s="72">
        <v>450</v>
      </c>
    </row>
    <row r="43" spans="1:36">
      <c r="A43" t="s">
        <v>281</v>
      </c>
      <c r="B43" s="72">
        <v>450</v>
      </c>
      <c r="C43" s="72">
        <v>250</v>
      </c>
    </row>
    <row r="44" spans="1:36">
      <c r="A44" t="s">
        <v>283</v>
      </c>
      <c r="B44" s="72">
        <v>50000</v>
      </c>
      <c r="C44" s="72">
        <v>200000</v>
      </c>
    </row>
    <row r="45" spans="1:36">
      <c r="A45" t="s">
        <v>286</v>
      </c>
      <c r="B45" s="72">
        <v>25000</v>
      </c>
      <c r="C45" s="72">
        <v>50000</v>
      </c>
    </row>
    <row r="46" spans="1:36">
      <c r="A46" t="s">
        <v>287</v>
      </c>
      <c r="B46" s="72">
        <v>6000</v>
      </c>
      <c r="C46" s="72">
        <v>12000</v>
      </c>
    </row>
    <row r="47" spans="1:36">
      <c r="A47" t="s">
        <v>288</v>
      </c>
      <c r="B47" s="72">
        <v>4500</v>
      </c>
      <c r="C47" s="72">
        <v>12000</v>
      </c>
    </row>
    <row r="48" spans="1:36">
      <c r="A48" t="s">
        <v>289</v>
      </c>
      <c r="B48" s="72">
        <v>20000</v>
      </c>
      <c r="C48" s="72">
        <v>20000</v>
      </c>
      <c r="D48" s="72"/>
    </row>
    <row r="50" spans="1:36">
      <c r="A50" s="3" t="s">
        <v>300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256</v>
      </c>
      <c r="E52" s="12" t="s">
        <v>256</v>
      </c>
      <c r="F52" s="12" t="s">
        <v>256</v>
      </c>
      <c r="G52" s="12" t="s">
        <v>301</v>
      </c>
      <c r="H52" s="12" t="s">
        <v>122</v>
      </c>
      <c r="I52" s="12" t="s">
        <v>302</v>
      </c>
      <c r="AJ52" s="12"/>
    </row>
    <row r="53" spans="1:36" customHeight="1" ht="30">
      <c r="A53" s="11" t="s">
        <v>303</v>
      </c>
      <c r="B53" s="11" t="s">
        <v>304</v>
      </c>
      <c r="C53" s="11" t="s">
        <v>305</v>
      </c>
      <c r="D53" s="10" t="s">
        <v>214</v>
      </c>
      <c r="E53" s="10" t="s">
        <v>173</v>
      </c>
      <c r="F53" s="10" t="s">
        <v>233</v>
      </c>
      <c r="G53" s="10" t="s">
        <v>306</v>
      </c>
      <c r="H53" s="10" t="s">
        <v>307</v>
      </c>
      <c r="I53" s="10" t="s">
        <v>307</v>
      </c>
      <c r="AJ53" s="12"/>
    </row>
    <row r="54" spans="1:36">
      <c r="A54">
        <v>8</v>
      </c>
      <c r="B54" s="12" t="s">
        <v>308</v>
      </c>
      <c r="C54" s="12" t="s">
        <v>309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310</v>
      </c>
      <c r="C55" s="12" t="s">
        <v>309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311</v>
      </c>
      <c r="C56" s="116" t="s">
        <v>312</v>
      </c>
      <c r="D56" s="189">
        <v>930</v>
      </c>
      <c r="E56" s="189">
        <v>1</v>
      </c>
      <c r="F56" s="189">
        <v>6</v>
      </c>
      <c r="G56" s="72" t="s">
        <v>299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313</v>
      </c>
      <c r="C57" s="116" t="s">
        <v>309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314</v>
      </c>
      <c r="C58" s="116" t="s">
        <v>309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315</v>
      </c>
      <c r="C59" s="116" t="s">
        <v>312</v>
      </c>
      <c r="D59" s="189">
        <v>465</v>
      </c>
      <c r="E59" s="189">
        <v>2</v>
      </c>
      <c r="F59" s="189">
        <v>4</v>
      </c>
      <c r="G59" s="72" t="s">
        <v>299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316</v>
      </c>
      <c r="C60" s="116" t="s">
        <v>312</v>
      </c>
      <c r="D60" s="189">
        <v>465</v>
      </c>
      <c r="E60" s="189">
        <v>1</v>
      </c>
      <c r="F60" s="189">
        <v>5</v>
      </c>
      <c r="G60" s="72" t="s">
        <v>299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317</v>
      </c>
      <c r="C61" s="116" t="s">
        <v>312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318</v>
      </c>
      <c r="C62" s="116" t="s">
        <v>312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319</v>
      </c>
      <c r="C63" s="116" t="s">
        <v>312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320</v>
      </c>
      <c r="C64" s="116" t="s">
        <v>312</v>
      </c>
      <c r="D64" s="189">
        <v>930</v>
      </c>
      <c r="E64" s="189">
        <v>1</v>
      </c>
      <c r="F64" s="189">
        <v>6</v>
      </c>
      <c r="G64" s="72" t="s">
        <v>299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321</v>
      </c>
      <c r="C65" s="12" t="s">
        <v>312</v>
      </c>
      <c r="D65" s="89">
        <v>465</v>
      </c>
      <c r="E65" s="89">
        <v>2</v>
      </c>
      <c r="F65" s="89">
        <v>4</v>
      </c>
      <c r="G65" s="7" t="s">
        <v>299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322</v>
      </c>
      <c r="C66" s="12" t="s">
        <v>312</v>
      </c>
      <c r="D66" s="89">
        <v>465</v>
      </c>
      <c r="E66" s="89">
        <v>2</v>
      </c>
      <c r="F66" s="89">
        <v>4</v>
      </c>
      <c r="G66" s="7" t="s">
        <v>299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323</v>
      </c>
      <c r="C67" s="12" t="s">
        <v>312</v>
      </c>
      <c r="D67" s="89">
        <v>930</v>
      </c>
      <c r="E67" s="89">
        <v>1</v>
      </c>
      <c r="F67" s="89">
        <v>6</v>
      </c>
      <c r="G67" s="7" t="s">
        <v>299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324</v>
      </c>
      <c r="C68" s="12" t="s">
        <v>312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325</v>
      </c>
      <c r="C69" s="12" t="s">
        <v>312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326</v>
      </c>
      <c r="C70" s="12" t="s">
        <v>312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327</v>
      </c>
      <c r="C71" s="12" t="s">
        <v>309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328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329</v>
      </c>
      <c r="B76" s="11" t="s">
        <v>330</v>
      </c>
      <c r="C76" s="11" t="s">
        <v>151</v>
      </c>
      <c r="D76" s="11" t="s">
        <v>331</v>
      </c>
      <c r="E76" s="11" t="s">
        <v>80</v>
      </c>
      <c r="F76" s="11" t="s">
        <v>332</v>
      </c>
      <c r="G76" s="11" t="s">
        <v>333</v>
      </c>
      <c r="H76" s="11" t="s">
        <v>334</v>
      </c>
      <c r="I76" s="11" t="s">
        <v>210</v>
      </c>
      <c r="J76" s="11" t="s">
        <v>335</v>
      </c>
      <c r="K76" s="11" t="s">
        <v>163</v>
      </c>
      <c r="AJ76" s="12"/>
    </row>
    <row r="77" spans="1:36">
      <c r="A77" t="s">
        <v>103</v>
      </c>
      <c r="B77" s="176">
        <v>0</v>
      </c>
      <c r="C77" s="12" t="s">
        <v>336</v>
      </c>
      <c r="E77" s="12" t="s">
        <v>299</v>
      </c>
      <c r="F77" s="12" t="s">
        <v>299</v>
      </c>
      <c r="G77" s="12" t="s">
        <v>337</v>
      </c>
      <c r="H77" s="12" t="s">
        <v>122</v>
      </c>
      <c r="I77" s="12" t="s">
        <v>338</v>
      </c>
      <c r="J77" s="136" t="s">
        <v>339</v>
      </c>
      <c r="K77" s="12" t="s">
        <v>299</v>
      </c>
      <c r="AJ77" s="12"/>
    </row>
    <row r="78" spans="1:36">
      <c r="A78" t="s">
        <v>299</v>
      </c>
      <c r="B78" s="176">
        <v>5</v>
      </c>
      <c r="C78" s="134" t="s">
        <v>340</v>
      </c>
      <c r="D78" s="133"/>
      <c r="E78" s="12" t="s">
        <v>341</v>
      </c>
      <c r="F78" s="12" t="s">
        <v>342</v>
      </c>
      <c r="G78" s="12" t="s">
        <v>343</v>
      </c>
      <c r="H78" s="12" t="s">
        <v>302</v>
      </c>
      <c r="I78" s="12" t="s">
        <v>344</v>
      </c>
      <c r="J78" s="70" t="s">
        <v>345</v>
      </c>
      <c r="K78" s="12" t="s">
        <v>299</v>
      </c>
      <c r="AJ78" s="12"/>
    </row>
    <row r="79" spans="1:36">
      <c r="B79" s="176">
        <v>10</v>
      </c>
      <c r="C79" s="12" t="s">
        <v>346</v>
      </c>
      <c r="D79" s="12">
        <v>1</v>
      </c>
      <c r="E79" s="12" t="s">
        <v>347</v>
      </c>
      <c r="F79" s="12" t="s">
        <v>348</v>
      </c>
      <c r="G79" s="12" t="s">
        <v>104</v>
      </c>
      <c r="I79" s="12" t="s">
        <v>151</v>
      </c>
      <c r="J79" s="70" t="s">
        <v>349</v>
      </c>
      <c r="K79" s="12" t="s">
        <v>299</v>
      </c>
      <c r="AJ79" s="12"/>
    </row>
    <row r="80" spans="1:36">
      <c r="B80" s="176">
        <v>20</v>
      </c>
      <c r="C80" s="12" t="s">
        <v>350</v>
      </c>
      <c r="D80" s="12">
        <f>D79+1</f>
        <v>2</v>
      </c>
      <c r="E80" s="12" t="s">
        <v>351</v>
      </c>
      <c r="F80" s="12" t="s">
        <v>352</v>
      </c>
      <c r="J80" s="70" t="s">
        <v>353</v>
      </c>
      <c r="K80" s="12" t="s">
        <v>103</v>
      </c>
      <c r="AJ80" s="12"/>
    </row>
    <row r="81" spans="1:36">
      <c r="B81" s="176">
        <v>30</v>
      </c>
      <c r="C81" s="12" t="s">
        <v>354</v>
      </c>
      <c r="D81" s="12">
        <f>D80+1</f>
        <v>3</v>
      </c>
      <c r="J81" s="70" t="s">
        <v>355</v>
      </c>
      <c r="K81" s="12" t="s">
        <v>103</v>
      </c>
    </row>
    <row r="82" spans="1:36">
      <c r="B82" s="176">
        <v>40</v>
      </c>
      <c r="C82" s="12" t="s">
        <v>356</v>
      </c>
      <c r="D82" s="12">
        <f>D81+1</f>
        <v>4</v>
      </c>
      <c r="J82" s="70"/>
    </row>
    <row r="83" spans="1:36">
      <c r="B83" s="176">
        <v>50</v>
      </c>
      <c r="C83" s="12" t="s">
        <v>357</v>
      </c>
      <c r="D83" s="12">
        <f>D82+1</f>
        <v>5</v>
      </c>
    </row>
    <row r="84" spans="1:36">
      <c r="B84" s="176">
        <v>60</v>
      </c>
      <c r="C84" s="12" t="s">
        <v>358</v>
      </c>
      <c r="D84" s="12">
        <f>D83+1</f>
        <v>6</v>
      </c>
    </row>
    <row r="85" spans="1:36">
      <c r="B85" s="176">
        <v>70</v>
      </c>
      <c r="C85" s="12" t="s">
        <v>359</v>
      </c>
      <c r="D85" s="12">
        <f>D84+1</f>
        <v>7</v>
      </c>
    </row>
    <row r="86" spans="1:36">
      <c r="B86" s="176">
        <v>80</v>
      </c>
      <c r="C86" s="12" t="s">
        <v>360</v>
      </c>
      <c r="D86" s="12">
        <f>D85+1</f>
        <v>8</v>
      </c>
    </row>
    <row r="87" spans="1:36">
      <c r="B87" s="176">
        <v>89.99999999999999</v>
      </c>
      <c r="C87" s="12" t="s">
        <v>361</v>
      </c>
      <c r="D87" s="12">
        <f>D86+1</f>
        <v>9</v>
      </c>
    </row>
    <row r="88" spans="1:36">
      <c r="B88" s="176">
        <v>99.99999999999999</v>
      </c>
      <c r="C88" s="12" t="s">
        <v>362</v>
      </c>
      <c r="D88" s="12">
        <f>D87+1</f>
        <v>10</v>
      </c>
    </row>
    <row r="89" spans="1:36">
      <c r="C89" s="12" t="s">
        <v>363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