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<sst xmlns="http://schemas.openxmlformats.org/spreadsheetml/2006/main" uniqueCount="364">
  <si>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</si>
  <si>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</si>
  <si>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</si>
  <si>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</si>
  <si>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</si>
  <si>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</si>
  <si>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</si>
  <si>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</si>
  <si>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</si>
  <si>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</si>
  <si>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</si>
  <si>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</si>
  <si>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</si>
  <si>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</si>
  <si>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</si>
  <si>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</si>
  <si>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</si>
  <si>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</si>
  <si>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</si>
  <si>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</si>
  <si>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</si>
  <si>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</si>
  <si>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</si>
  <si>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</si>
  <si>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</si>
  <si>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</si>
  <si>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</si>
  <si>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</si>
  <si>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</si>
  <si>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</si>
  <si>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</si>
  <si>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</si>
  <si>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</si>
  <si>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</si>
  <si>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</si>
  <si>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</si>
  <si>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</si>
  <si>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</si>
  <si>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</si>
  <si>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</si>
  <si>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</si>
  <si>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</si>
  <si>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</si>
  <si>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</si>
  <si>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</si>
  <si>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</si>
  <si>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</si>
  <si>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</si>
  <si>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</si>
  <si>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</si>
  <si>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</si>
  <si>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</si>
  <si>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</si>
  <si>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</si>
  <si>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</si>
  <si>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</si>
  <si>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</si>
  <si>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</si>
  <si>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</si>
  <si>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</si>
  <si>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</si>
  <si>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</si>
  <si>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</si>
  <si>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</si>
  <si>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</si>
  <si>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</si>
  <si>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</si>
  <si>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</si>
  <si>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</si>
  <si>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</si>
  <si>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</si>
  <si>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</si>
  <si>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</si>
  <si>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</si>
  <si>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</si>
  <si>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</si>
  <si>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</si>
  <si>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</si>
  <si>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</si>
  <si>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</si>
  <si>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</si>
  <si>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</si>
  <si>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</si>
  <si>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</si>
  <si>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</si>
  <si>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</si>
  <si>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</si>
  <si>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</si>
  <si>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</si>
  <si>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</si>
  <si>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</si>
  <si>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</si>
  <si>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</si>
  <si>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</si>
  <si>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</si>
  <si>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</si>
  <si>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</si>
  <si>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</si>
  <si>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</si>
  <si>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</si>
  <si>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</si>
  <si>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</si>
  <si>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</si>
  <si>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</si>
  <si>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</si>
  <si>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</si>
  <si>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</si>
  <si>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</si>
  <si>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</si>
  <si>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</si>
  <si>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</si>
  <si>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</si>
  <si>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</si>
  <si>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</si>
  <si>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</si>
  <si>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</si>
  <si>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</si>
  <si>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</si>
  <si>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</si>
  <si>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</si>
  <si>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</si>
  <si>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</si>
  <si>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</si>
  <si>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</si>
  <si>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</si>
  <si>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</si>
  <si>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</si>
  <si>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</si>
  <si>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</si>
  <si>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</si>
  <si>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</si>
  <si>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</si>
  <si>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</si>
  <si>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</si>
  <si>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</si>
  <si>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</si>
  <si>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</si>
  <si>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</si>
  <si>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</si>
  <si>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</si>
  <si>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</si>
  <si>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</si>
  <si>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</si>
  <si>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</si>
  <si>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</si>
  <si>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</si>
  <si>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2017/11/11</t>
  </si>
  <si>
    <t>Loan terms</t>
  </si>
  <si>
    <t>Expected disbursement date</t>
  </si>
  <si>
    <t>Expected first repayment date</t>
  </si>
  <si>
    <t>2017/12/11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</si>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</sst>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0.1111111111111111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213609</v>
      </c>
      <c r="I7" s="80">
        <f>IF(ISERROR(VLOOKUP(MONTH(I5),Inputs!$D$66:$D$71,1,0)),"",INDEX(Inputs!$B$66:$B$71,MATCH(MONTH(Output!I5),Inputs!$D$66:$D$71,0))-INDEX(Inputs!$C$66:$C$71,MATCH(MONTH(Output!I5),Inputs!$D$66:$D$71,0)))</f>
        <v>177925</v>
      </c>
      <c r="J7" s="80">
        <f>IF(ISERROR(VLOOKUP(MONTH(J5),Inputs!$D$66:$D$71,1,0)),"",INDEX(Inputs!$B$66:$B$71,MATCH(MONTH(Output!J5),Inputs!$D$66:$D$71,0))-INDEX(Inputs!$C$66:$C$71,MATCH(MONTH(Output!J5),Inputs!$D$66:$D$71,0)))</f>
        <v>6414</v>
      </c>
      <c r="K7" s="80">
        <f>IF(ISERROR(VLOOKUP(MONTH(K5),Inputs!$D$66:$D$71,1,0)),"",INDEX(Inputs!$B$66:$B$71,MATCH(MONTH(Output!K5),Inputs!$D$66:$D$71,0))-INDEX(Inputs!$C$66:$C$71,MATCH(MONTH(Output!K5),Inputs!$D$66:$D$71,0)))</f>
        <v>120110</v>
      </c>
      <c r="L7" s="80">
        <f>IF(ISERROR(VLOOKUP(MONTH(L5),Inputs!$D$66:$D$71,1,0)),"",INDEX(Inputs!$B$66:$B$71,MATCH(MONTH(Output!L5),Inputs!$D$66:$D$71,0))-INDEX(Inputs!$C$66:$C$71,MATCH(MONTH(Output!L5),Inputs!$D$66:$D$71,0)))</f>
        <v>-93751</v>
      </c>
      <c r="M7" s="80">
        <f>IF(ISERROR(VLOOKUP(MONTH(M5),Inputs!$D$66:$D$71,1,0)),"",INDEX(Inputs!$B$66:$B$71,MATCH(MONTH(Output!M5),Inputs!$D$66:$D$71,0))-INDEX(Inputs!$C$66:$C$71,MATCH(MONTH(Output!M5),Inputs!$D$66:$D$71,0)))</f>
        <v>121025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213609</v>
      </c>
      <c r="U7" s="80">
        <f>IF(ISERROR(VLOOKUP(MONTH(U5),Inputs!$D$66:$D$71,1,0)),"",INDEX(Inputs!$B$66:$B$71,MATCH(MONTH(Output!U5),Inputs!$D$66:$D$71,0))-INDEX(Inputs!$C$66:$C$71,MATCH(MONTH(Output!U5),Inputs!$D$66:$D$71,0)))</f>
        <v>177925</v>
      </c>
      <c r="V7" s="80">
        <f>IF(ISERROR(VLOOKUP(MONTH(V5),Inputs!$D$66:$D$71,1,0)),"",INDEX(Inputs!$B$66:$B$71,MATCH(MONTH(Output!V5),Inputs!$D$66:$D$71,0))-INDEX(Inputs!$C$66:$C$71,MATCH(MONTH(Output!V5),Inputs!$D$66:$D$71,0)))</f>
        <v>6414</v>
      </c>
      <c r="W7" s="80">
        <f>IF(ISERROR(VLOOKUP(MONTH(W5),Inputs!$D$66:$D$71,1,0)),"",INDEX(Inputs!$B$66:$B$71,MATCH(MONTH(Output!W5),Inputs!$D$66:$D$71,0))-INDEX(Inputs!$C$66:$C$71,MATCH(MONTH(Output!W5),Inputs!$D$66:$D$71,0)))</f>
        <v>120110</v>
      </c>
      <c r="X7" s="80">
        <f>IF(ISERROR(VLOOKUP(MONTH(X5),Inputs!$D$66:$D$71,1,0)),"",INDEX(Inputs!$B$66:$B$71,MATCH(MONTH(Output!X5),Inputs!$D$66:$D$71,0))-INDEX(Inputs!$C$66:$C$71,MATCH(MONTH(Output!X5),Inputs!$D$66:$D$71,0)))</f>
        <v>-93751</v>
      </c>
      <c r="Y7" s="80">
        <f>IF(ISERROR(VLOOKUP(MONTH(Y5),Inputs!$D$66:$D$71,1,0)),"",INDEX(Inputs!$B$66:$B$71,MATCH(MONTH(Output!Y5),Inputs!$D$66:$D$71,0))-INDEX(Inputs!$C$66:$C$71,MATCH(MONTH(Output!Y5),Inputs!$D$66:$D$71,0)))</f>
        <v>121025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200000</v>
      </c>
      <c r="C11" s="80">
        <f>C6+C9-C10</f>
        <v>-20000</v>
      </c>
      <c r="D11" s="80">
        <f>D6+D9-D10</f>
        <v>-20000</v>
      </c>
      <c r="E11" s="80">
        <f>E6+E9-E10</f>
        <v>-20000</v>
      </c>
      <c r="F11" s="80">
        <f>F6+F9-F10</f>
        <v>-20000</v>
      </c>
      <c r="G11" s="80">
        <f>G6+G9-G10</f>
        <v>-20000</v>
      </c>
      <c r="H11" s="80">
        <f>H6+H9-H10</f>
        <v>-20000</v>
      </c>
      <c r="I11" s="80">
        <f>I6+I9-I10</f>
        <v>-20000</v>
      </c>
      <c r="J11" s="80">
        <f>J6+J9-J10</f>
        <v>-20000</v>
      </c>
      <c r="K11" s="80">
        <f>K6+K9-K10</f>
        <v>-20000</v>
      </c>
      <c r="L11" s="80">
        <f>L6+L9-L10</f>
        <v>-20000</v>
      </c>
      <c r="M11" s="80">
        <f>M6+M9-M10</f>
        <v>-20000</v>
      </c>
      <c r="N11" s="80">
        <f>N6+N9-N10</f>
        <v>-20000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-40000</v>
      </c>
      <c r="AA11" s="80">
        <f>SUM(B11:M11)</f>
        <v>-20000</v>
      </c>
      <c r="AB11" s="46">
        <f>SUM(B11:Y11)</f>
        <v>-40000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1800000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90</v>
      </c>
    </row>
    <row r="27" spans="1:48">
      <c r="A27" s="14" t="s">
        <v>104</v>
      </c>
    </row>
    <row r="29" spans="1:48">
      <c r="A29" s="45" t="s">
        <v>105</v>
      </c>
      <c r="B29" s="156">
        <v>0</v>
      </c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800000</v>
      </c>
    </row>
    <row r="46" spans="1:48" customHeight="1" ht="30">
      <c r="A46" s="57" t="s">
        <v>122</v>
      </c>
      <c r="B46" s="161">
        <v>250000</v>
      </c>
    </row>
    <row r="47" spans="1:48" customHeight="1" ht="30">
      <c r="A47" s="57" t="s">
        <v>123</v>
      </c>
      <c r="B47" s="161">
        <v>200000</v>
      </c>
    </row>
    <row r="48" spans="1:48" customHeight="1" ht="30">
      <c r="A48" s="57" t="s">
        <v>124</v>
      </c>
      <c r="B48" s="161">
        <v>500000</v>
      </c>
    </row>
    <row r="49" spans="1:48" customHeight="1" ht="30">
      <c r="A49" s="57" t="s">
        <v>125</v>
      </c>
      <c r="B49" s="161">
        <v>50000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177256</v>
      </c>
      <c r="C66" s="163">
        <v>56231</v>
      </c>
      <c r="D66" s="49">
        <f>INDEX(Parameters!$D$79:$D$90,MATCH(Inputs!A66,Parameters!$C$79:$C$90,0))</f>
        <v>10</v>
      </c>
    </row>
    <row r="67" spans="1:48">
      <c r="A67" s="143" t="s">
        <v>138</v>
      </c>
      <c r="B67" s="157">
        <v>231659</v>
      </c>
      <c r="C67" s="165">
        <v>325410</v>
      </c>
      <c r="D67" s="49">
        <f>INDEX(Parameters!$D$79:$D$90,MATCH(Inputs!A67,Parameters!$C$79:$C$90,0))</f>
        <v>9</v>
      </c>
    </row>
    <row r="68" spans="1:48">
      <c r="A68" s="143" t="s">
        <v>139</v>
      </c>
      <c r="B68" s="157">
        <v>350264</v>
      </c>
      <c r="C68" s="165">
        <v>230154</v>
      </c>
      <c r="D68" s="49">
        <f>INDEX(Parameters!$D$79:$D$90,MATCH(Inputs!A68,Parameters!$C$79:$C$90,0))</f>
        <v>8</v>
      </c>
    </row>
    <row r="69" spans="1:48">
      <c r="A69" s="143" t="s">
        <v>140</v>
      </c>
      <c r="B69" s="157">
        <v>231360</v>
      </c>
      <c r="C69" s="165">
        <v>224946</v>
      </c>
      <c r="D69" s="49">
        <f>INDEX(Parameters!$D$79:$D$90,MATCH(Inputs!A69,Parameters!$C$79:$C$90,0))</f>
        <v>7</v>
      </c>
    </row>
    <row r="70" spans="1:48">
      <c r="A70" s="143" t="s">
        <v>141</v>
      </c>
      <c r="B70" s="157">
        <v>407258</v>
      </c>
      <c r="C70" s="165">
        <v>229333</v>
      </c>
      <c r="D70" s="49">
        <f>INDEX(Parameters!$D$79:$D$90,MATCH(Inputs!A70,Parameters!$C$79:$C$90,0))</f>
        <v>6</v>
      </c>
    </row>
    <row r="71" spans="1:48">
      <c r="A71" s="144" t="s">
        <v>142</v>
      </c>
      <c r="B71" s="158">
        <v>538755</v>
      </c>
      <c r="C71" s="167">
        <v>325146</v>
      </c>
      <c r="D71" s="49">
        <f>INDEX(Parameters!$D$79:$D$90,MATCH(Inputs!A71,Parameters!$C$79:$C$90,0))</f>
        <v>5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23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200000</v>
      </c>
    </row>
    <row r="82" spans="1:48">
      <c r="A82" t="s">
        <v>152</v>
      </c>
      <c r="B82" s="161">
        <v>20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12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43080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148</v>
      </c>
      <c r="G33" s="128">
        <f>IF(Inputs!B79="","",DATE(YEAR(Inputs!B79),MONTH(Inputs!B79),DAY(Inputs!B79)))</f>
        <v>43050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43111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149</v>
      </c>
      <c r="G34" s="128">
        <f>IF(Inputs!B80="","",DATE(YEAR(Inputs!B80),MONTH(Inputs!B80),DAY(Inputs!B80)))</f>
        <v>43080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43142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151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43170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152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43201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43231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214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43262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43292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43323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215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43354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216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43384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43415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303</v>
      </c>
      <c r="C41" s="191" t="s">
        <v>115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119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303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303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303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303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303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303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303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115</v>
      </c>
      <c r="B77" s="176">
        <v>0</v>
      </c>
      <c r="C77" s="12" t="s">
        <v>340</v>
      </c>
      <c r="E77" s="12" t="s">
        <v>303</v>
      </c>
      <c r="F77" s="12" t="s">
        <v>303</v>
      </c>
      <c r="G77" s="12" t="s">
        <v>341</v>
      </c>
      <c r="H77" s="12" t="s">
        <v>119</v>
      </c>
      <c r="I77" s="12" t="s">
        <v>342</v>
      </c>
      <c r="J77" s="136" t="s">
        <v>343</v>
      </c>
      <c r="K77" s="12" t="s">
        <v>303</v>
      </c>
      <c r="AJ77" s="12"/>
    </row>
    <row r="78" spans="1:36">
      <c r="A78" t="s">
        <v>303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306</v>
      </c>
      <c r="I78" s="12" t="s">
        <v>348</v>
      </c>
      <c r="J78" s="70" t="s">
        <v>349</v>
      </c>
      <c r="K78" s="12" t="s">
        <v>303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154</v>
      </c>
      <c r="J79" s="70" t="s">
        <v>354</v>
      </c>
      <c r="K79" s="12" t="s">
        <v>303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115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115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141</v>
      </c>
      <c r="D84" s="12">
        <f>D83+1</f>
        <v>6</v>
      </c>
    </row>
    <row r="85" spans="1:36">
      <c r="B85" s="176">
        <v>70</v>
      </c>
      <c r="C85" s="12" t="s">
        <v>140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89.99999999999999</v>
      </c>
      <c r="C87" s="12" t="s">
        <v>138</v>
      </c>
      <c r="D87" s="12">
        <f>D86+1</f>
        <v>9</v>
      </c>
    </row>
    <row r="88" spans="1:36">
      <c r="B88" s="176">
        <v>99.99999999999999</v>
      </c>
      <c r="C88" s="12" t="s">
        <v>137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