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<sst xmlns="http://schemas.openxmlformats.org/spreadsheetml/2006/main" uniqueCount="367">
  <si>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</si>
  <si>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</si>
  <si>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</si>
  <si>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</si>
  <si>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</si>
  <si>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</si>
  <si>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</si>
  <si>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</si>
  <si>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</si>
  <si>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</si>
  <si>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</si>
  <si>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</si>
  <si>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</si>
  <si>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</si>
  <si>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</si>
  <si>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</si>
  <si>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</si>
  <si>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</si>
  <si>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</si>
  <si>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</si>
  <si>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</si>
  <si>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</si>
  <si>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</si>
  <si>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</si>
  <si>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</si>
  <si>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</si>
  <si>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</si>
  <si>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</si>
  <si>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</si>
  <si>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</si>
  <si>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</si>
  <si>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</si>
  <si>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</si>
  <si>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</si>
  <si>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</si>
  <si>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</si>
  <si>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</si>
  <si>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</si>
  <si>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</si>
  <si>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</si>
  <si>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</si>
  <si>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</si>
  <si>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</si>
  <si>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</si>
  <si>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</si>
  <si>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</si>
  <si>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</si>
  <si>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</si>
  <si>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</si>
  <si>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</si>
  <si>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</si>
  <si>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</si>
  <si>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</si>
  <si>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</si>
  <si>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</si>
  <si>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</si>
  <si>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</si>
  <si>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</si>
  <si>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</si>
  <si>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</si>
  <si>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</si>
  <si>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</si>
  <si>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</si>
  <si>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</si>
  <si>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</si>
  <si>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</si>
  <si>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</si>
  <si>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</si>
  <si>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</si>
  <si>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</si>
  <si>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</si>
  <si>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</si>
  <si>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</si>
  <si>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</si>
  <si>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</si>
  <si>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</si>
  <si>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</si>
  <si>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</si>
  <si>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</si>
  <si>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</si>
  <si>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</si>
  <si>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</si>
  <si>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</si>
  <si>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</si>
  <si>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</si>
  <si>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</si>
  <si>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</si>
  <si>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</si>
  <si>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</si>
  <si>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</si>
  <si>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</si>
  <si>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</si>
  <si>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</si>
  <si>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</si>
  <si>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</si>
  <si>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</si>
  <si>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</si>
  <si>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</si>
  <si>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</si>
  <si>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</si>
  <si>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</si>
  <si>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</si>
  <si>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</si>
  <si>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</si>
  <si>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</si>
  <si>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</si>
  <si>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</si>
  <si>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</si>
  <si>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</si>
  <si>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</si>
  <si>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</si>
  <si>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</si>
  <si>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</si>
  <si>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</si>
  <si>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</si>
  <si>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</si>
  <si>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</si>
  <si>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</si>
  <si>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</si>
  <si>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</si>
  <si>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</si>
  <si>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</si>
  <si>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</si>
  <si>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</si>
  <si>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</si>
  <si>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</si>
  <si>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</si>
  <si>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</si>
  <si>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</si>
  <si>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</si>
  <si>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</si>
  <si>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</si>
  <si>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</si>
  <si>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</si>
  <si>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</si>
  <si>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11/11/2015</t>
  </si>
  <si>
    <t>NIC</t>
  </si>
  <si>
    <t>No</t>
  </si>
  <si>
    <t>11/16/2017</t>
  </si>
  <si>
    <t>Mpesa &amp; bank cash flows (from past statements)</t>
  </si>
  <si>
    <t>Cash inflows</t>
  </si>
  <si>
    <t>Cash outflows</t>
  </si>
  <si>
    <t>November</t>
  </si>
  <si>
    <t>January</t>
  </si>
  <si>
    <t>February</t>
  </si>
  <si>
    <t>March</t>
  </si>
  <si>
    <t>April</t>
  </si>
  <si>
    <t>Loan info</t>
  </si>
  <si>
    <t>Branch ID</t>
  </si>
  <si>
    <t>Submission date</t>
  </si>
  <si>
    <t>2017/11/16</t>
  </si>
  <si>
    <t>Loan terms</t>
  </si>
  <si>
    <t>Expected disbursement date</t>
  </si>
  <si>
    <t>Expected first repayment date</t>
  </si>
  <si>
    <t>2017/12/16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</si>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</sst>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0.3089325842696629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79980</v>
      </c>
    </row>
    <row r="25" spans="1:7">
      <c r="B25" s="1" t="s">
        <v>18</v>
      </c>
      <c r="C25" s="36">
        <f>MAX(Inputs!A56:A60)</f>
        <v>399900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10000</v>
      </c>
      <c r="C7" s="80">
        <f>IF(ISERROR(VLOOKUP(MONTH(C5),Inputs!$D$66:$D$71,1,0)),"",INDEX(Inputs!$B$66:$B$71,MATCH(MONTH(Output!C5),Inputs!$D$66:$D$71,0))-INDEX(Inputs!$C$66:$C$71,MATCH(MONTH(Output!C5),Inputs!$D$66:$D$71,0)))</f>
        <v>15000</v>
      </c>
      <c r="D7" s="80">
        <f>IF(ISERROR(VLOOKUP(MONTH(D5),Inputs!$D$66:$D$71,1,0)),"",INDEX(Inputs!$B$66:$B$71,MATCH(MONTH(Output!D5),Inputs!$D$66:$D$71,0))-INDEX(Inputs!$C$66:$C$71,MATCH(MONTH(Output!D5),Inputs!$D$66:$D$71,0)))</f>
        <v>15000</v>
      </c>
      <c r="E7" s="80">
        <f>IF(ISERROR(VLOOKUP(MONTH(E5),Inputs!$D$66:$D$71,1,0)),"",INDEX(Inputs!$B$66:$B$71,MATCH(MONTH(Output!E5),Inputs!$D$66:$D$71,0))-INDEX(Inputs!$C$66:$C$71,MATCH(MONTH(Output!E5),Inputs!$D$66:$D$71,0)))</f>
        <v>5000</v>
      </c>
      <c r="F7" s="80">
        <f>IF(ISERROR(VLOOKUP(MONTH(F5),Inputs!$D$66:$D$71,1,0)),"",INDEX(Inputs!$B$66:$B$71,MATCH(MONTH(Output!F5),Inputs!$D$66:$D$71,0))-INDEX(Inputs!$C$66:$C$71,MATCH(MONTH(Output!F5),Inputs!$D$66:$D$71,0)))</f>
        <v>15000</v>
      </c>
      <c r="G7" s="80">
        <f>IF(ISERROR(VLOOKUP(MONTH(G5),Inputs!$D$66:$D$71,1,0)),"",INDEX(Inputs!$B$66:$B$71,MATCH(MONTH(Output!G5),Inputs!$D$66:$D$71,0))-INDEX(Inputs!$C$66:$C$71,MATCH(MONTH(Output!G5),Inputs!$D$66:$D$71,0)))</f>
        <v>5000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10000</v>
      </c>
      <c r="O7" s="80">
        <f>IF(ISERROR(VLOOKUP(MONTH(O5),Inputs!$D$66:$D$71,1,0)),"",INDEX(Inputs!$B$66:$B$71,MATCH(MONTH(Output!O5),Inputs!$D$66:$D$71,0))-INDEX(Inputs!$C$66:$C$71,MATCH(MONTH(Output!O5),Inputs!$D$66:$D$71,0)))</f>
        <v>15000</v>
      </c>
      <c r="P7" s="80">
        <f>IF(ISERROR(VLOOKUP(MONTH(P5),Inputs!$D$66:$D$71,1,0)),"",INDEX(Inputs!$B$66:$B$71,MATCH(MONTH(Output!P5),Inputs!$D$66:$D$71,0))-INDEX(Inputs!$C$66:$C$71,MATCH(MONTH(Output!P5),Inputs!$D$66:$D$71,0)))</f>
        <v>15000</v>
      </c>
      <c r="Q7" s="80">
        <f>IF(ISERROR(VLOOKUP(MONTH(Q5),Inputs!$D$66:$D$71,1,0)),"",INDEX(Inputs!$B$66:$B$71,MATCH(MONTH(Output!Q5),Inputs!$D$66:$D$71,0))-INDEX(Inputs!$C$66:$C$71,MATCH(MONTH(Output!Q5),Inputs!$D$66:$D$71,0)))</f>
        <v>5000</v>
      </c>
      <c r="R7" s="80">
        <f>IF(ISERROR(VLOOKUP(MONTH(R5),Inputs!$D$66:$D$71,1,0)),"",INDEX(Inputs!$B$66:$B$71,MATCH(MONTH(Output!R5),Inputs!$D$66:$D$71,0))-INDEX(Inputs!$C$66:$C$71,MATCH(MONTH(Output!R5),Inputs!$D$66:$D$71,0)))</f>
        <v>15000</v>
      </c>
      <c r="S7" s="80">
        <f>IF(ISERROR(VLOOKUP(MONTH(S5),Inputs!$D$66:$D$71,1,0)),"",INDEX(Inputs!$B$66:$B$71,MATCH(MONTH(Output!S5),Inputs!$D$66:$D$71,0))-INDEX(Inputs!$C$66:$C$71,MATCH(MONTH(Output!S5),Inputs!$D$66:$D$71,0)))</f>
        <v>5000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150000</v>
      </c>
      <c r="C11" s="80">
        <f>C6+C9-C10</f>
        <v>-15000</v>
      </c>
      <c r="D11" s="80">
        <f>D6+D9-D10</f>
        <v>-15000</v>
      </c>
      <c r="E11" s="80">
        <f>E6+E9-E10</f>
        <v>-15000</v>
      </c>
      <c r="F11" s="80">
        <f>F6+F9-F10</f>
        <v>-15000</v>
      </c>
      <c r="G11" s="80">
        <f>G6+G9-G10</f>
        <v>-15000</v>
      </c>
      <c r="H11" s="80">
        <f>H6+H9-H10</f>
        <v>-15000</v>
      </c>
      <c r="I11" s="80">
        <f>I6+I9-I10</f>
        <v>-15000</v>
      </c>
      <c r="J11" s="80">
        <f>J6+J9-J10</f>
        <v>-15000</v>
      </c>
      <c r="K11" s="80">
        <f>K6+K9-K10</f>
        <v>-15000</v>
      </c>
      <c r="L11" s="80">
        <f>L6+L9-L10</f>
        <v>-15000</v>
      </c>
      <c r="M11" s="80">
        <f>M6+M9-M10</f>
        <v>-15000</v>
      </c>
      <c r="N11" s="80">
        <f>N6+N9-N10</f>
        <v>-15000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-30000</v>
      </c>
      <c r="AA11" s="80">
        <f>SUM(B11:M11)</f>
        <v>-15000</v>
      </c>
      <c r="AB11" s="46">
        <f>SUM(B11:Y11)</f>
        <v>-30000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1400000</v>
      </c>
    </row>
    <row r="101" spans="1:30" customHeight="1" ht="15.75">
      <c r="A101" s="1" t="s">
        <v>67</v>
      </c>
      <c r="B101" s="19">
        <f>SUM(B94:B100)</f>
        <v>1780000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399900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549900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>
        <v>0</v>
      </c>
      <c r="C35" s="145" t="s">
        <v>113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113</v>
      </c>
      <c r="D36" s="49">
        <f>IFERROR(VLOOKUP(C36,Parameters!$C$79:$D$90,2,0),"")</f>
        <v>12</v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0</v>
      </c>
    </row>
    <row r="46" spans="1:48" customHeight="1" ht="30">
      <c r="A46" s="57" t="s">
        <v>123</v>
      </c>
      <c r="B46" s="161">
        <v>250000</v>
      </c>
    </row>
    <row r="47" spans="1:48" customHeight="1" ht="30">
      <c r="A47" s="57" t="s">
        <v>124</v>
      </c>
      <c r="B47" s="161">
        <v>80000</v>
      </c>
    </row>
    <row r="48" spans="1:48" customHeight="1" ht="30">
      <c r="A48" s="57" t="s">
        <v>125</v>
      </c>
      <c r="B48" s="161">
        <v>1400000</v>
      </c>
    </row>
    <row r="49" spans="1:48" customHeight="1" ht="30">
      <c r="A49" s="57" t="s">
        <v>126</v>
      </c>
      <c r="B49" s="161">
        <v>50000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399900</v>
      </c>
      <c r="B56" s="159">
        <v>399900</v>
      </c>
      <c r="C56" s="162" t="s">
        <v>135</v>
      </c>
      <c r="D56" s="163" t="s">
        <v>136</v>
      </c>
      <c r="E56" s="163" t="s">
        <v>137</v>
      </c>
      <c r="F56" s="163"/>
    </row>
    <row r="57" spans="1:48">
      <c r="A57" s="157">
        <v>0</v>
      </c>
      <c r="B57" s="157">
        <v>0</v>
      </c>
      <c r="C57" s="164" t="s">
        <v>138</v>
      </c>
      <c r="D57" s="165"/>
      <c r="E57" s="165" t="s">
        <v>116</v>
      </c>
      <c r="F57" s="165"/>
    </row>
    <row r="58" spans="1:48">
      <c r="A58" s="157">
        <v>0</v>
      </c>
      <c r="B58" s="157">
        <v>0</v>
      </c>
      <c r="C58" s="164" t="s">
        <v>138</v>
      </c>
      <c r="D58" s="165"/>
      <c r="E58" s="165" t="s">
        <v>116</v>
      </c>
      <c r="F58" s="165"/>
    </row>
    <row r="59" spans="1:48">
      <c r="A59" s="157">
        <v>0</v>
      </c>
      <c r="B59" s="157">
        <v>0</v>
      </c>
      <c r="C59" s="164" t="s">
        <v>138</v>
      </c>
      <c r="D59" s="165"/>
      <c r="E59" s="165" t="s">
        <v>116</v>
      </c>
      <c r="F59" s="165"/>
    </row>
    <row r="60" spans="1:48">
      <c r="A60" s="158">
        <v>0</v>
      </c>
      <c r="B60" s="158">
        <v>0</v>
      </c>
      <c r="C60" s="166" t="s">
        <v>138</v>
      </c>
      <c r="D60" s="167"/>
      <c r="E60" s="167" t="s">
        <v>116</v>
      </c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140</v>
      </c>
      <c r="C65" s="10" t="s">
        <v>141</v>
      </c>
    </row>
    <row r="66" spans="1:48">
      <c r="A66" s="142" t="s">
        <v>142</v>
      </c>
      <c r="B66" s="159">
        <v>170000</v>
      </c>
      <c r="C66" s="163">
        <v>160000</v>
      </c>
      <c r="D66" s="49">
        <f>INDEX(Parameters!$D$79:$D$90,MATCH(Inputs!A66,Parameters!$C$79:$C$90,0))</f>
        <v>11</v>
      </c>
    </row>
    <row r="67" spans="1:48">
      <c r="A67" s="143" t="s">
        <v>113</v>
      </c>
      <c r="B67" s="157">
        <v>100000</v>
      </c>
      <c r="C67" s="165">
        <v>85000</v>
      </c>
      <c r="D67" s="49">
        <f>INDEX(Parameters!$D$79:$D$90,MATCH(Inputs!A67,Parameters!$C$79:$C$90,0))</f>
        <v>12</v>
      </c>
    </row>
    <row r="68" spans="1:48">
      <c r="A68" s="143" t="s">
        <v>143</v>
      </c>
      <c r="B68" s="157">
        <v>110000</v>
      </c>
      <c r="C68" s="165">
        <v>95000</v>
      </c>
      <c r="D68" s="49">
        <f>INDEX(Parameters!$D$79:$D$90,MATCH(Inputs!A68,Parameters!$C$79:$C$90,0))</f>
        <v>1</v>
      </c>
    </row>
    <row r="69" spans="1:48">
      <c r="A69" s="143" t="s">
        <v>144</v>
      </c>
      <c r="B69" s="157">
        <v>70000</v>
      </c>
      <c r="C69" s="165">
        <v>65000</v>
      </c>
      <c r="D69" s="49">
        <f>INDEX(Parameters!$D$79:$D$90,MATCH(Inputs!A69,Parameters!$C$79:$C$90,0))</f>
        <v>2</v>
      </c>
    </row>
    <row r="70" spans="1:48">
      <c r="A70" s="143" t="s">
        <v>145</v>
      </c>
      <c r="B70" s="157">
        <v>80000</v>
      </c>
      <c r="C70" s="165">
        <v>65000</v>
      </c>
      <c r="D70" s="49">
        <f>INDEX(Parameters!$D$79:$D$90,MATCH(Inputs!A70,Parameters!$C$79:$C$90,0))</f>
        <v>3</v>
      </c>
    </row>
    <row r="71" spans="1:48">
      <c r="A71" s="144" t="s">
        <v>146</v>
      </c>
      <c r="B71" s="158">
        <v>50000</v>
      </c>
      <c r="C71" s="167">
        <v>45000</v>
      </c>
      <c r="D71" s="49">
        <f>INDEX(Parameters!$D$79:$D$90,MATCH(Inputs!A71,Parameters!$C$79:$C$90,0))</f>
        <v>4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20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150000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399900</v>
      </c>
      <c r="B23" s="75">
        <f>SUM(C23:D23)</f>
        <v>7331.5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7331.5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43085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152</v>
      </c>
      <c r="G33" s="128">
        <f>IF(Inputs!B79="","",DATE(YEAR(Inputs!B79),MONTH(Inputs!B79),DAY(Inputs!B79)))</f>
        <v>43055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43116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153</v>
      </c>
      <c r="G34" s="128">
        <f>IF(Inputs!B80="","",DATE(YEAR(Inputs!B80),MONTH(Inputs!B80),DAY(Inputs!B80)))</f>
        <v>43085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155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43297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219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220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137</v>
      </c>
      <c r="C41" s="191" t="s">
        <v>116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309</v>
      </c>
      <c r="I52" s="12" t="s">
        <v>120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137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137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137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137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137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137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137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116</v>
      </c>
      <c r="B77" s="176">
        <v>0</v>
      </c>
      <c r="C77" s="12" t="s">
        <v>343</v>
      </c>
      <c r="E77" s="12" t="s">
        <v>137</v>
      </c>
      <c r="F77" s="12" t="s">
        <v>137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137</v>
      </c>
      <c r="AJ77" s="12"/>
    </row>
    <row r="78" spans="1:36">
      <c r="A78" t="s">
        <v>137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120</v>
      </c>
      <c r="I78" s="12" t="s">
        <v>351</v>
      </c>
      <c r="J78" s="70" t="s">
        <v>352</v>
      </c>
      <c r="K78" s="12" t="s">
        <v>137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158</v>
      </c>
      <c r="J79" s="70" t="s">
        <v>356</v>
      </c>
      <c r="K79" s="12" t="s">
        <v>137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360</v>
      </c>
      <c r="K81" s="12" t="s">
        <v>116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113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