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<sst xmlns="http://schemas.openxmlformats.org/spreadsheetml/2006/main" uniqueCount="367">
  <si>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</si>
  <si>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</si>
  <si>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</si>
  <si>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</si>
  <si>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</si>
  <si>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</si>
  <si>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</si>
  <si>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</si>
  <si>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</si>
  <si>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</si>
  <si>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</si>
  <si>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</si>
  <si>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</si>
  <si>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</si>
  <si>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</si>
  <si>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</si>
  <si>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</si>
  <si>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</si>
  <si>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</si>
  <si>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</si>
  <si>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</si>
  <si>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</si>
  <si>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</si>
  <si>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</si>
  <si>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</si>
  <si>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</si>
  <si>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</si>
  <si>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</si>
  <si>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</si>
  <si>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</si>
  <si>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</si>
  <si>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</si>
  <si>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</si>
  <si>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</si>
  <si>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</si>
  <si>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</si>
  <si>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</si>
  <si>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</si>
  <si>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</si>
  <si>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</si>
  <si>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</si>
  <si>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</si>
  <si>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</si>
  <si>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</si>
  <si>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</si>
  <si>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</si>
  <si>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</si>
  <si>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</si>
  <si>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</si>
  <si>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</si>
  <si>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</si>
  <si>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</si>
  <si>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</si>
  <si>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</si>
  <si>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</si>
  <si>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</si>
  <si>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</si>
  <si>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</si>
  <si>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</si>
  <si>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</si>
  <si>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</si>
  <si>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</si>
  <si>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</si>
  <si>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</si>
  <si>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</si>
  <si>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</si>
  <si>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</si>
  <si>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</si>
  <si>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</si>
  <si>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</si>
  <si>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</si>
  <si>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</si>
  <si>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</si>
  <si>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</si>
  <si>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</si>
  <si>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</si>
  <si>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</si>
  <si>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</si>
  <si>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</si>
  <si>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</si>
  <si>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</si>
  <si>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</si>
  <si>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</si>
  <si>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</si>
  <si>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</si>
  <si>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</si>
  <si>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</si>
  <si>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</si>
  <si>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</si>
  <si>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</si>
  <si>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NGO</t>
  </si>
  <si>
    <t>Yes both manure and inorganic</t>
  </si>
  <si>
    <t>Yes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</si>
  <si>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</si>
  <si>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</si>
  <si>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</si>
  <si>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</si>
  <si>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</si>
  <si>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</si>
  <si>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</si>
  <si>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</si>
  <si>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</si>
  <si>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</si>
  <si>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</si>
  <si>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</si>
  <si>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</si>
  <si>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</si>
  <si>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</si>
  <si>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</si>
  <si>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</si>
  <si>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</si>
  <si>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</si>
  <si>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</si>
  <si>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</si>
  <si>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</si>
  <si>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</si>
  <si>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</si>
  <si>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</si>
  <si>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</si>
  <si>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</si>
  <si>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</si>
  <si>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</si>
  <si>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</si>
  <si>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</si>
  <si>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</si>
  <si>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</si>
  <si>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</si>
  <si>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</si>
  <si>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</si>
  <si>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</si>
  <si>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</si>
  <si>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</si>
  <si>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</si>
  <si>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</si>
  <si>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</si>
  <si>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</si>
  <si>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</si>
  <si>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</si>
  <si>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</si>
  <si>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</si>
  <si>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</si>
  <si>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</si>
  <si>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</si>
  <si>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1/19/2018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</si>
  <si>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</si>
  <si>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</si>
  <si>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</si>
  <si>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</si>
  <si>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</si>
  <si>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</si>
  <si>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2018/1/19</t>
  </si>
  <si>
    <t>Loan terms</t>
  </si>
  <si>
    <t>Expected disbursement date</t>
  </si>
  <si>
    <t>2018/1/23</t>
  </si>
  <si>
    <t>Expected first repayment date</t>
  </si>
  <si>
    <t>2018/2/5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</si>
  <si>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</si>
  <si>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</si>
  <si>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</si>
  <si>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</si>
  <si>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</si>
  <si>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</si>
  <si>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</si>
  <si>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</si>
  <si>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</si>
  <si>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</si>
  <si>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</si>
  <si>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</si>
  <si>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</si>
  <si>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</si>
  <si>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</si>
  <si>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</si>
  <si>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</si>
  <si>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</si>
  <si>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</si>
  <si>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</si>
  <si>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</si>
  <si>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</si>
  <si>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</si>
  <si>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</si>
  <si>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</si>
  <si>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</si>
  <si>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</si>
  <si>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</si>
  <si>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</si>
  <si>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</si>
  <si>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</si>
  <si>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</si>
  <si>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</si>
  <si>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</si>
  <si>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</si>
  <si>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</si>
  <si>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</si>
  <si>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</si>
  <si>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</si>
  <si>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</si>
  <si>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</si>
  <si>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</si>
  <si>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</si>
  <si>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</si>
  <si>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</si>
  <si>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</si>
  <si>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</si>
  <si>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</si>
  <si>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</si>
  <si>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</si>
  <si>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</si>
  <si>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</si>
  <si>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</si>
  <si>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</si>
  <si>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</si>
  <si>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</si>
  <si>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</si>
  <si>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</si>
  <si>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</si>
  <si>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</si>
  <si>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</si>
  <si>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</si>
  <si>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</si>
  <si>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</si>
  <si>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</si>
  <si>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</si>
  <si>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</si>
  <si>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</si>
  <si>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</si>
  <si>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</si>
  <si>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</si>
  <si>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</si>
  <si>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</si>
  <si>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</si>
  <si>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</si>
  <si>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</si>
  <si>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</si>
  <si>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</si>
  <si>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</si>
  <si>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</si>
  <si>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</si>
  <si>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</si>
  <si>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</si>
  <si>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</si>
  <si>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</si>
  <si>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</si>
  <si>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</si>
  <si>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</si>
  <si>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</si>
  <si>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</si>
  <si>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</si>
  <si>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</si>
  <si>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</si>
  <si>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</si>
  <si>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</si>
  <si>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</si>
  <si>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</si>
  <si>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</si>
  <si>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</si>
  <si>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</si>
  <si>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</si>
  <si>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</si>
  <si>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</si>
  <si>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</si>
  <si>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</si>
  <si>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</si>
  <si>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</si>
  <si>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</si>
  <si>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</si>
  <si>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</si>
  <si>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</si>
  <si>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</si>
  <si>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</si>
  <si>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</si>
  <si>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</si>
  <si>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</si>
  <si>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</si>
  <si>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</si>
  <si>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</si>
  <si>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</si>
  <si>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</si>
  <si>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</si>
  <si>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</si>
  <si>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</si>
  <si>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</si>
  <si>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</si>
  <si>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</si>
  <si>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</si>
  <si>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</si>
  <si>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</si>
  <si>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</si>
  <si>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</si>
  <si>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</si>
  <si>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</si>
  <si>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</si>
  <si>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</si>
  <si>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</si>
  <si>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</si>
  <si>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</si>
  <si>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</si>
  <si>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</si>
  <si>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</si>
  <si>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</si>
  <si>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</si>
  <si>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</si>
  <si>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</si>
  <si>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</si>
  <si>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</si>
  <si>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</si>
  <si>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</si>
  <si>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</si>
  <si>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</si>
  <si>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</si>
  <si>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</si>
  <si>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</si>
  <si>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</si>
  <si>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</si>
  <si>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</si>
  <si>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</si>
  <si>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</si>
  <si>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</si>
  <si>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</si>
  <si>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</si>
  <si>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</si>
  <si>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</si>
  <si>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</si>
  <si>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</si>
  <si>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</si>
  <si>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</si>
  <si>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</si>
  <si>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</si>
  <si>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</si>
  <si>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</si>
  <si>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</si>
  <si>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</si>
  <si>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</si>
  <si>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</si>
  <si>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</si>
  <si>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</si>
  <si>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</si>
  <si>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</si>
  <si>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</si>
  <si>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</si>
  <si>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</si>
  <si>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</si>
  <si>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</si>
  <si>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</si>
  <si>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</si>
  <si>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</si>
  <si>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</si>
  <si>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</si>
  <si>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</si>
  <si>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</si>
  <si>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</si>
  <si>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</si>
  <si>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</si>
  <si>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</si>
  <si>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</si>
  <si>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</si>
  <si>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</si>
  <si>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</si>
  <si>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Shop_certified variety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</si>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</sst>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Chicken_broilers, Chicken_broilers,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1.37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2019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11416.66666666667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11416.66666666667</v>
      </c>
      <c r="D10" s="37">
        <f>SUMPRODUCT((Calculations!$D$33:$D$84=Output!D5)+0,Calculations!$C$33:$C$84)</f>
        <v>11416.66666666667</v>
      </c>
      <c r="E10" s="37">
        <f>SUMPRODUCT((Calculations!$D$33:$D$84=Output!E5)+0,Calculations!$C$33:$C$84)</f>
        <v>11416.66666666667</v>
      </c>
      <c r="F10" s="37">
        <f>SUMPRODUCT((Calculations!$D$33:$D$84=Output!F5)+0,Calculations!$C$33:$C$84)</f>
        <v>11416.66666666667</v>
      </c>
      <c r="G10" s="37">
        <f>SUMPRODUCT((Calculations!$D$33:$D$84=Output!G5)+0,Calculations!$C$33:$C$84)</f>
        <v>11416.66666666667</v>
      </c>
      <c r="H10" s="37">
        <f>SUMPRODUCT((Calculations!$D$33:$D$84=Output!H5)+0,Calculations!$C$33:$C$84)</f>
        <v>11416.66666666667</v>
      </c>
      <c r="I10" s="37">
        <f>SUMPRODUCT((Calculations!$D$33:$D$84=Output!I5)+0,Calculations!$C$33:$C$84)</f>
        <v>11416.66666666667</v>
      </c>
      <c r="J10" s="37">
        <f>SUMPRODUCT((Calculations!$D$33:$D$84=Output!J5)+0,Calculations!$C$33:$C$84)</f>
        <v>11416.66666666667</v>
      </c>
      <c r="K10" s="37">
        <f>SUMPRODUCT((Calculations!$D$33:$D$84=Output!K5)+0,Calculations!$C$33:$C$84)</f>
        <v>11416.66666666667</v>
      </c>
      <c r="L10" s="37">
        <f>SUMPRODUCT((Calculations!$D$33:$D$84=Output!L5)+0,Calculations!$C$33:$C$84)</f>
        <v>11416.66666666667</v>
      </c>
      <c r="M10" s="37">
        <f>SUMPRODUCT((Calculations!$D$33:$D$84=Output!M5)+0,Calculations!$C$33:$C$84)</f>
        <v>11416.66666666667</v>
      </c>
      <c r="N10" s="37">
        <f>SUMPRODUCT((Calculations!$D$33:$D$84=Output!N5)+0,Calculations!$C$33:$C$84)</f>
        <v>11416.66666666667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137000</v>
      </c>
      <c r="AA10" s="37">
        <f>SUM(B10:M10)</f>
        <v>125583.3333333334</v>
      </c>
      <c r="AB10" s="37">
        <f>SUM(B10:Y10)</f>
        <v>137000</v>
      </c>
    </row>
    <row r="11" spans="1:30" customHeight="1" ht="15.75">
      <c r="A11" s="43" t="s">
        <v>31</v>
      </c>
      <c r="B11" s="80">
        <f>B6+B9-B10</f>
        <v>100000</v>
      </c>
      <c r="C11" s="80">
        <f>C6+C9-C10</f>
        <v>-11416.66666666667</v>
      </c>
      <c r="D11" s="80">
        <f>D6+D9-D10</f>
        <v>-11416.66666666667</v>
      </c>
      <c r="E11" s="80">
        <f>E6+E9-E10</f>
        <v>-11416.66666666667</v>
      </c>
      <c r="F11" s="80">
        <f>F6+F9-F10</f>
        <v>-11416.66666666667</v>
      </c>
      <c r="G11" s="80">
        <f>G6+G9-G10</f>
        <v>-11416.66666666667</v>
      </c>
      <c r="H11" s="80">
        <f>H6+H9-H10</f>
        <v>-11416.66666666667</v>
      </c>
      <c r="I11" s="80">
        <f>I6+I9-I10</f>
        <v>-11416.66666666667</v>
      </c>
      <c r="J11" s="80">
        <f>J6+J9-J10</f>
        <v>-11416.66666666667</v>
      </c>
      <c r="K11" s="80">
        <f>K6+K9-K10</f>
        <v>-11416.66666666667</v>
      </c>
      <c r="L11" s="80">
        <f>L6+L9-L10</f>
        <v>-11416.66666666667</v>
      </c>
      <c r="M11" s="80">
        <f>M6+M9-M10</f>
        <v>-11416.66666666667</v>
      </c>
      <c r="N11" s="80">
        <f>N6+N9-N10</f>
        <v>-11416.66666666667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-37000.00000000003</v>
      </c>
      <c r="AA11" s="80">
        <f>SUM(B11:M11)</f>
        <v>-25583.33333333336</v>
      </c>
      <c r="AB11" s="46">
        <f>SUM(B11:Y11)</f>
        <v>-37000.00000000003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0.1141666666666667</v>
      </c>
      <c r="D12" s="82">
        <f>IF(D13="Yes",IF(SUM($B$10:D10)/(SUM($B$6:D6)+SUM($B$9:D9))&lt;0,999.99,SUM($B$10:D10)/(SUM($B$6:D6)+SUM($B$9:D9))),"")</f>
        <v>0.2283333333333334</v>
      </c>
      <c r="E12" s="82">
        <f>IF(E13="Yes",IF(SUM($B$10:E10)/(SUM($B$6:E6)+SUM($B$9:E9))&lt;0,999.99,SUM($B$10:E10)/(SUM($B$6:E6)+SUM($B$9:E9))),"")</f>
        <v>0.3425</v>
      </c>
      <c r="F12" s="82">
        <f>IF(F13="Yes",IF(SUM($B$10:F10)/(SUM($B$6:F6)+SUM($B$9:F9))&lt;0,999.99,SUM($B$10:F10)/(SUM($B$6:F6)+SUM($B$9:F9))),"")</f>
        <v>0.4566666666666667</v>
      </c>
      <c r="G12" s="82">
        <f>IF(G13="Yes",IF(SUM($B$10:G10)/(SUM($B$6:G6)+SUM($B$9:G9))&lt;0,999.99,SUM($B$10:G10)/(SUM($B$6:G6)+SUM($B$9:G9))),"")</f>
        <v>0.5708333333333334</v>
      </c>
      <c r="H12" s="82">
        <f>IF(H13="Yes",IF(SUM($B$10:H10)/(SUM($B$6:H6)+SUM($B$9:H9))&lt;0,999.99,SUM($B$10:H10)/(SUM($B$6:H6)+SUM($B$9:H9))),"")</f>
        <v>0.6850000000000002</v>
      </c>
      <c r="I12" s="82">
        <f>IF(I13="Yes",IF(SUM($B$10:I10)/(SUM($B$6:I6)+SUM($B$9:I9))&lt;0,999.99,SUM($B$10:I10)/(SUM($B$6:I6)+SUM($B$9:I9))),"")</f>
        <v>0.7991666666666669</v>
      </c>
      <c r="J12" s="82">
        <f>IF(J13="Yes",IF(SUM($B$10:J10)/(SUM($B$6:J6)+SUM($B$9:J9))&lt;0,999.99,SUM($B$10:J10)/(SUM($B$6:J6)+SUM($B$9:J9))),"")</f>
        <v>0.9133333333333336</v>
      </c>
      <c r="K12" s="82">
        <f>IF(K13="Yes",IF(SUM($B$10:K10)/(SUM($B$6:K6)+SUM($B$9:K9))&lt;0,999.99,SUM($B$10:K10)/(SUM($B$6:K6)+SUM($B$9:K9))),"")</f>
        <v>1.0275</v>
      </c>
      <c r="L12" s="82">
        <f>IF(L13="Yes",IF(SUM($B$10:L10)/(SUM($B$6:L6)+SUM($B$9:L9))&lt;0,999.99,SUM($B$10:L10)/(SUM($B$6:L6)+SUM($B$9:L9))),"")</f>
        <v>1.141666666666667</v>
      </c>
      <c r="M12" s="82">
        <f>IF(M13="Yes",IF(SUM($B$10:M10)/(SUM($B$6:M6)+SUM($B$9:M9))&lt;0,999.99,SUM($B$10:M10)/(SUM($B$6:M6)+SUM($B$9:M9))),"")</f>
        <v>1.255833333333334</v>
      </c>
      <c r="N12" s="82">
        <f>IF(N13="Yes",IF(SUM($B$10:N10)/(SUM($B$6:N6)+SUM($B$9:N9))&lt;0,999.99,SUM($B$10:N10)/(SUM($B$6:N6)+SUM($B$9:N9))),"")</f>
        <v>1.37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89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95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109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110</v>
      </c>
      <c r="J20" s="147"/>
      <c r="K20" s="147"/>
      <c r="L20" s="30"/>
    </row>
    <row r="21" spans="1:48">
      <c r="A21" s="144" t="s">
        <v>109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110</v>
      </c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100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>
        <v>0</v>
      </c>
      <c r="C35" s="145" t="s">
        <v>122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122</v>
      </c>
      <c r="D36" s="49">
        <f>IFERROR(VLOOKUP(C36,Parameters!$C$79:$D$90,2,0),"")</f>
        <v>12</v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0</v>
      </c>
    </row>
    <row r="46" spans="1:48" customHeight="1" ht="30">
      <c r="A46" s="57" t="s">
        <v>131</v>
      </c>
      <c r="B46" s="161">
        <v>0</v>
      </c>
    </row>
    <row r="47" spans="1:48" customHeight="1" ht="30">
      <c r="A47" s="57" t="s">
        <v>132</v>
      </c>
      <c r="B47" s="161">
        <v>0</v>
      </c>
    </row>
    <row r="48" spans="1:48" customHeight="1" ht="30">
      <c r="A48" s="57" t="s">
        <v>133</v>
      </c>
      <c r="B48" s="161">
        <v>0</v>
      </c>
    </row>
    <row r="49" spans="1:48" customHeight="1" ht="30">
      <c r="A49" s="57" t="s">
        <v>134</v>
      </c>
      <c r="B49" s="161">
        <v>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0</v>
      </c>
      <c r="B56" s="159">
        <v>0</v>
      </c>
      <c r="C56" s="162" t="s">
        <v>143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143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143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143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143</v>
      </c>
      <c r="D60" s="167"/>
      <c r="E60" s="167" t="s">
        <v>92</v>
      </c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145</v>
      </c>
      <c r="C65" s="10" t="s">
        <v>146</v>
      </c>
    </row>
    <row r="66" spans="1:48">
      <c r="A66" s="142" t="s">
        <v>122</v>
      </c>
      <c r="B66" s="159">
        <v>0</v>
      </c>
      <c r="C66" s="163">
        <v>0</v>
      </c>
      <c r="D66" s="49">
        <f>INDEX(Parameters!$D$79:$D$90,MATCH(Inputs!A66,Parameters!$C$79:$C$90,0))</f>
        <v>12</v>
      </c>
    </row>
    <row r="67" spans="1:48">
      <c r="A67" s="143" t="s">
        <v>122</v>
      </c>
      <c r="B67" s="157">
        <v>0</v>
      </c>
      <c r="C67" s="165">
        <v>0</v>
      </c>
      <c r="D67" s="49">
        <f>INDEX(Parameters!$D$79:$D$90,MATCH(Inputs!A67,Parameters!$C$79:$C$90,0))</f>
        <v>12</v>
      </c>
    </row>
    <row r="68" spans="1:48">
      <c r="A68" s="143" t="s">
        <v>122</v>
      </c>
      <c r="B68" s="157">
        <v>0</v>
      </c>
      <c r="C68" s="165">
        <v>0</v>
      </c>
      <c r="D68" s="49">
        <f>INDEX(Parameters!$D$79:$D$90,MATCH(Inputs!A68,Parameters!$C$79:$C$90,0))</f>
        <v>12</v>
      </c>
    </row>
    <row r="69" spans="1:48">
      <c r="A69" s="143" t="s">
        <v>122</v>
      </c>
      <c r="B69" s="157">
        <v>0</v>
      </c>
      <c r="C69" s="165">
        <v>0</v>
      </c>
      <c r="D69" s="49">
        <f>INDEX(Parameters!$D$79:$D$90,MATCH(Inputs!A69,Parameters!$C$79:$C$90,0))</f>
        <v>12</v>
      </c>
    </row>
    <row r="70" spans="1:48">
      <c r="A70" s="143" t="s">
        <v>122</v>
      </c>
      <c r="B70" s="157">
        <v>0</v>
      </c>
      <c r="C70" s="165">
        <v>0</v>
      </c>
      <c r="D70" s="49">
        <f>INDEX(Parameters!$D$79:$D$90,MATCH(Inputs!A70,Parameters!$C$79:$C$90,0))</f>
        <v>12</v>
      </c>
    </row>
    <row r="71" spans="1:48">
      <c r="A71" s="144" t="s">
        <v>122</v>
      </c>
      <c r="B71" s="158">
        <v>0</v>
      </c>
      <c r="C71" s="167">
        <v>0</v>
      </c>
      <c r="D71" s="49">
        <f>INDEX(Parameters!$D$79:$D$90,MATCH(Inputs!A71,Parameters!$C$79:$C$90,0))</f>
        <v>12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25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154</v>
      </c>
      <c r="B80" s="168" t="s">
        <v>155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156</v>
      </c>
      <c r="B81" s="161">
        <v>100000</v>
      </c>
    </row>
    <row r="82" spans="1:48">
      <c r="A82" t="s">
        <v>157</v>
      </c>
      <c r="B82" s="161">
        <v>37</v>
      </c>
    </row>
    <row r="83" spans="1:48">
      <c r="A83" t="s">
        <v>158</v>
      </c>
      <c r="B83" s="169" t="s">
        <v>159</v>
      </c>
    </row>
    <row r="84" spans="1:48">
      <c r="A84" t="s">
        <v>160</v>
      </c>
      <c r="B84" s="169">
        <v>1</v>
      </c>
    </row>
    <row r="85" spans="1:48">
      <c r="A85" t="s">
        <v>161</v>
      </c>
      <c r="B85" s="169">
        <v>12</v>
      </c>
    </row>
    <row r="86" spans="1:48">
      <c r="A86" t="s">
        <v>162</v>
      </c>
      <c r="B86" s="161"/>
    </row>
    <row r="87" spans="1:48">
      <c r="A87" t="s">
        <v>163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164</v>
      </c>
      <c r="C3" s="15" t="s">
        <v>165</v>
      </c>
      <c r="D3" s="15" t="s">
        <v>166</v>
      </c>
      <c r="E3" s="15" t="s">
        <v>167</v>
      </c>
      <c r="F3" s="15" t="s">
        <v>168</v>
      </c>
      <c r="G3" s="15" t="s">
        <v>169</v>
      </c>
      <c r="H3" s="15" t="s">
        <v>170</v>
      </c>
      <c r="I3" s="15" t="s">
        <v>171</v>
      </c>
      <c r="J3" s="15" t="s">
        <v>172</v>
      </c>
      <c r="K3" s="15" t="s">
        <v>173</v>
      </c>
      <c r="L3" s="15" t="s">
        <v>174</v>
      </c>
      <c r="M3" s="15" t="s">
        <v>175</v>
      </c>
      <c r="N3" s="15" t="s">
        <v>176</v>
      </c>
      <c r="O3" s="15" t="s">
        <v>177</v>
      </c>
      <c r="P3" s="15" t="s">
        <v>178</v>
      </c>
      <c r="Q3" s="32" t="s">
        <v>179</v>
      </c>
      <c r="R3" s="15" t="s">
        <v>180</v>
      </c>
      <c r="S3" s="15" t="s">
        <v>181</v>
      </c>
      <c r="T3" s="15" t="s">
        <v>182</v>
      </c>
      <c r="U3" s="178" t="s">
        <v>87</v>
      </c>
      <c r="V3" s="32" t="s">
        <v>183</v>
      </c>
      <c r="W3" s="32" t="s">
        <v>184</v>
      </c>
      <c r="X3" s="32" t="s">
        <v>185</v>
      </c>
      <c r="Y3" s="32" t="s">
        <v>186</v>
      </c>
      <c r="Z3" s="32" t="s">
        <v>43</v>
      </c>
      <c r="AA3" s="32" t="s">
        <v>187</v>
      </c>
      <c r="AB3" s="32" t="s">
        <v>188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189</v>
      </c>
      <c r="D13" s="15" t="s">
        <v>190</v>
      </c>
      <c r="E13" s="15" t="s">
        <v>191</v>
      </c>
      <c r="F13" s="15" t="s">
        <v>192</v>
      </c>
      <c r="G13" s="15" t="s">
        <v>193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15" t="s">
        <v>198</v>
      </c>
      <c r="M13" s="178" t="s">
        <v>199</v>
      </c>
      <c r="N13" s="178" t="s">
        <v>200</v>
      </c>
      <c r="O13" s="62" t="s">
        <v>201</v>
      </c>
      <c r="P13" s="62" t="s">
        <v>202</v>
      </c>
      <c r="Q13" s="62" t="s">
        <v>203</v>
      </c>
      <c r="R13" s="62" t="s">
        <v>204</v>
      </c>
      <c r="S13" s="62" t="s">
        <v>205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206</v>
      </c>
      <c r="C22" s="74" t="s">
        <v>207</v>
      </c>
      <c r="D22" s="74" t="s">
        <v>208</v>
      </c>
      <c r="E22" s="74" t="s">
        <v>209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211</v>
      </c>
      <c r="B32" s="129" t="s">
        <v>212</v>
      </c>
      <c r="C32" s="129" t="s">
        <v>213</v>
      </c>
      <c r="D32" s="129" t="s">
        <v>214</v>
      </c>
      <c r="F32" s="132" t="s">
        <v>215</v>
      </c>
      <c r="G32" s="132" t="s">
        <v>216</v>
      </c>
      <c r="I32" s="174" t="s">
        <v>217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43136</v>
      </c>
      <c r="C33" s="27">
        <f>IF(B33&lt;&gt;"",IF(COUNT($A$33:A33)&lt;=$G$39,0,$G$41)+IF(COUNT($A$33:A33)&lt;=$G$40,0,$G$42),0)</f>
        <v>11416.66666666667</v>
      </c>
      <c r="D33" s="170">
        <f>IFERROR(DATE(YEAR(B33),MONTH(B33),1)," ")</f>
        <v>43132</v>
      </c>
      <c r="F33" t="s">
        <v>152</v>
      </c>
      <c r="G33" s="128">
        <f>IF(Inputs!B79="","",DATE(YEAR(Inputs!B79),MONTH(Inputs!B79),DAY(Inputs!B79)))</f>
        <v>43123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43164</v>
      </c>
      <c r="C34" s="27">
        <f>IF(B34&lt;&gt;"",IF(COUNT($A$33:A34)&lt;=$G$39,0,$G$41)+IF(COUNT($A$33:A34)&lt;=$G$40,0,$G$42),0)</f>
        <v>11416.66666666667</v>
      </c>
      <c r="D34" s="170">
        <f>IFERROR(DATE(YEAR(B34),MONTH(B34),1)," ")</f>
        <v>43160</v>
      </c>
      <c r="F34" t="s">
        <v>154</v>
      </c>
      <c r="G34" s="128">
        <f>IF(Inputs!B80="","",DATE(YEAR(Inputs!B80),MONTH(Inputs!B80),DAY(Inputs!B80)))</f>
        <v>43136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43195</v>
      </c>
      <c r="C35" s="27">
        <f>IF(B35&lt;&gt;"",IF(COUNT($A$33:A35)&lt;=$G$39,0,$G$41)+IF(COUNT($A$33:A35)&lt;=$G$40,0,$G$42),0)</f>
        <v>11416.66666666667</v>
      </c>
      <c r="D35" s="170">
        <f>IFERROR(DATE(YEAR(B35),MONTH(B35),1)," ")</f>
        <v>43191</v>
      </c>
      <c r="F35" t="s">
        <v>156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43225</v>
      </c>
      <c r="C36" s="27">
        <f>IF(B36&lt;&gt;"",IF(COUNT($A$33:A36)&lt;=$G$39,0,$G$41)+IF(COUNT($A$33:A36)&lt;=$G$40,0,$G$42),0)</f>
        <v>11416.66666666667</v>
      </c>
      <c r="D36" s="170">
        <f>IFERROR(DATE(YEAR(B36),MONTH(B36),1)," ")</f>
        <v>43221</v>
      </c>
      <c r="F36" t="s">
        <v>157</v>
      </c>
      <c r="G36" s="130">
        <f>Inputs!B82/100</f>
        <v>0.37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43256</v>
      </c>
      <c r="C37" s="27">
        <f>IF(B37&lt;&gt;"",IF(COUNT($A$33:A37)&lt;=$G$39,0,$G$41)+IF(COUNT($A$33:A37)&lt;=$G$40,0,$G$42),0)</f>
        <v>11416.66666666667</v>
      </c>
      <c r="D37" s="170">
        <f>IFERROR(DATE(YEAR(B37),MONTH(B37),1)," ")</f>
        <v>43252</v>
      </c>
      <c r="F37" t="s">
        <v>218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43286</v>
      </c>
      <c r="C38" s="27">
        <f>IF(B38&lt;&gt;"",IF(COUNT($A$33:A38)&lt;=$G$39,0,$G$41)+IF(COUNT($A$33:A38)&lt;=$G$40,0,$G$42),0)</f>
        <v>11416.66666666667</v>
      </c>
      <c r="D38" s="170">
        <f>IFERROR(DATE(YEAR(B38),MONTH(B38),1)," ")</f>
        <v>43282</v>
      </c>
      <c r="F38" t="s">
        <v>219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43317</v>
      </c>
      <c r="C39" s="27">
        <f>IF(B39&lt;&gt;"",IF(COUNT($A$33:A39)&lt;=$G$39,0,$G$41)+IF(COUNT($A$33:A39)&lt;=$G$40,0,$G$42),0)</f>
        <v>11416.66666666667</v>
      </c>
      <c r="D39" s="170">
        <f>IFERROR(DATE(YEAR(B39),MONTH(B39),1)," ")</f>
        <v>43313</v>
      </c>
      <c r="F39" t="s">
        <v>162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43348</v>
      </c>
      <c r="C40" s="27">
        <f>IF(B40&lt;&gt;"",IF(COUNT($A$33:A40)&lt;=$G$39,0,$G$41)+IF(COUNT($A$33:A40)&lt;=$G$40,0,$G$42),0)</f>
        <v>11416.66666666667</v>
      </c>
      <c r="D40" s="170">
        <f>IFERROR(DATE(YEAR(B40),MONTH(B40),1)," ")</f>
        <v>43344</v>
      </c>
      <c r="F40" t="s">
        <v>163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43378</v>
      </c>
      <c r="C41" s="27">
        <f>IF(B41&lt;&gt;"",IF(COUNT($A$33:A41)&lt;=$G$39,0,$G$41)+IF(COUNT($A$33:A41)&lt;=$G$40,0,$G$42),0)</f>
        <v>11416.66666666667</v>
      </c>
      <c r="D41" s="170">
        <f>IFERROR(DATE(YEAR(B41),MONTH(B41),1)," ")</f>
        <v>43374</v>
      </c>
      <c r="F41" t="s">
        <v>220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43409</v>
      </c>
      <c r="C42" s="27">
        <f>IF(B42&lt;&gt;"",IF(COUNT($A$33:A42)&lt;=$G$39,0,$G$41)+IF(COUNT($A$33:A42)&lt;=$G$40,0,$G$42),0)</f>
        <v>11416.66666666667</v>
      </c>
      <c r="D42" s="170">
        <f>IFERROR(DATE(YEAR(B42),MONTH(B42),1)," ")</f>
        <v>43405</v>
      </c>
      <c r="F42" t="s">
        <v>221</v>
      </c>
      <c r="G42" s="73">
        <f>IFERROR(G35*G36*IF(G37="Monthly",G38/12,IF(G37="Fortnightly",G38/(365/14),G38/(365/28)))/(G38-G40),"")</f>
        <v>3083.333333333333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43439</v>
      </c>
      <c r="C43" s="27">
        <f>IF(B43&lt;&gt;"",IF(COUNT($A$33:A43)&lt;=$G$39,0,$G$41)+IF(COUNT($A$33:A43)&lt;=$G$40,0,$G$42),0)</f>
        <v>11416.66666666667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43470</v>
      </c>
      <c r="C44" s="27">
        <f>IF(B44&lt;&gt;"",IF(COUNT($A$33:A44)&lt;=$G$39,0,$G$41)+IF(COUNT($A$33:A44)&lt;=$G$40,0,$G$42),0)</f>
        <v>11416.66666666667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222</v>
      </c>
      <c r="C3" s="10" t="s">
        <v>223</v>
      </c>
      <c r="D3" s="10" t="s">
        <v>224</v>
      </c>
      <c r="E3" s="10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234</v>
      </c>
      <c r="O3" s="10" t="s">
        <v>235</v>
      </c>
      <c r="P3" s="10" t="s">
        <v>236</v>
      </c>
      <c r="Q3" s="10" t="s">
        <v>237</v>
      </c>
      <c r="R3" s="10" t="s">
        <v>238</v>
      </c>
      <c r="S3" s="10" t="s">
        <v>239</v>
      </c>
      <c r="T3" s="10" t="s">
        <v>240</v>
      </c>
      <c r="U3" s="10" t="s">
        <v>180</v>
      </c>
      <c r="V3" s="10" t="s">
        <v>178</v>
      </c>
      <c r="W3" s="10" t="s">
        <v>241</v>
      </c>
      <c r="X3" s="10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</row>
    <row r="4" spans="1:36" s="93" customFormat="1">
      <c r="A4" s="93" t="s">
        <v>254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194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109</v>
      </c>
      <c r="B24" s="21" t="s">
        <v>289</v>
      </c>
      <c r="C24" s="116" t="s">
        <v>256</v>
      </c>
      <c r="D24" s="115" t="s">
        <v>256</v>
      </c>
      <c r="E24" s="106">
        <v>0.05</v>
      </c>
      <c r="F24" s="106">
        <v>0.1</v>
      </c>
      <c r="G24" s="106">
        <v>0.2</v>
      </c>
      <c r="H24" s="116" t="s">
        <v>256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256</v>
      </c>
      <c r="J25" s="72" t="s">
        <v>256</v>
      </c>
      <c r="K25" s="72" t="s">
        <v>256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289</v>
      </c>
      <c r="C26" s="116" t="s">
        <v>256</v>
      </c>
      <c r="D26" s="115" t="s">
        <v>256</v>
      </c>
      <c r="E26" s="106">
        <v>0.2</v>
      </c>
      <c r="F26" s="106">
        <v>0.7</v>
      </c>
      <c r="G26" s="106">
        <v>2</v>
      </c>
      <c r="H26" s="116" t="s">
        <v>256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289</v>
      </c>
      <c r="C27" s="116" t="s">
        <v>256</v>
      </c>
      <c r="D27" s="115" t="s">
        <v>256</v>
      </c>
      <c r="E27" s="106">
        <v>0.15</v>
      </c>
      <c r="F27" s="106">
        <v>0.25</v>
      </c>
      <c r="G27" s="106">
        <v>1</v>
      </c>
      <c r="H27" s="116" t="s">
        <v>256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289</v>
      </c>
      <c r="C28" s="116" t="s">
        <v>256</v>
      </c>
      <c r="D28" s="115" t="s">
        <v>256</v>
      </c>
      <c r="E28" s="106">
        <v>0.15</v>
      </c>
      <c r="F28" s="106">
        <v>0.25</v>
      </c>
      <c r="G28" s="106">
        <v>1</v>
      </c>
      <c r="H28" s="116" t="s">
        <v>256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289</v>
      </c>
      <c r="C29" s="31" t="s">
        <v>256</v>
      </c>
      <c r="D29" s="31" t="s">
        <v>256</v>
      </c>
      <c r="E29" s="24">
        <v>0.1</v>
      </c>
      <c r="F29" s="24">
        <v>0.2</v>
      </c>
      <c r="G29" s="24">
        <v>0</v>
      </c>
      <c r="H29" s="31" t="s">
        <v>256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97</v>
      </c>
      <c r="B41" s="191" t="s">
        <v>306</v>
      </c>
      <c r="C41" s="191" t="s">
        <v>92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109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308</v>
      </c>
      <c r="H52" s="12" t="s">
        <v>309</v>
      </c>
      <c r="I52" s="12" t="s">
        <v>128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222</v>
      </c>
      <c r="E53" s="10" t="s">
        <v>181</v>
      </c>
      <c r="F53" s="10" t="s">
        <v>241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306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306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306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306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306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306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306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159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218</v>
      </c>
      <c r="J76" s="11" t="s">
        <v>342</v>
      </c>
      <c r="K76" s="11" t="s">
        <v>171</v>
      </c>
      <c r="AJ76" s="12"/>
    </row>
    <row r="77" spans="1:36">
      <c r="A77" t="s">
        <v>92</v>
      </c>
      <c r="B77" s="176">
        <v>0</v>
      </c>
      <c r="C77" s="12" t="s">
        <v>343</v>
      </c>
      <c r="E77" s="12" t="s">
        <v>306</v>
      </c>
      <c r="F77" s="12" t="s">
        <v>306</v>
      </c>
      <c r="G77" s="12" t="s">
        <v>344</v>
      </c>
      <c r="H77" s="12" t="s">
        <v>309</v>
      </c>
      <c r="I77" s="12" t="s">
        <v>345</v>
      </c>
      <c r="J77" s="136" t="s">
        <v>346</v>
      </c>
      <c r="K77" s="12" t="s">
        <v>306</v>
      </c>
      <c r="AJ77" s="12"/>
    </row>
    <row r="78" spans="1:36">
      <c r="A78" t="s">
        <v>306</v>
      </c>
      <c r="B78" s="176">
        <v>5</v>
      </c>
      <c r="C78" s="134" t="s">
        <v>95</v>
      </c>
      <c r="D78" s="133"/>
      <c r="E78" s="12" t="s">
        <v>347</v>
      </c>
      <c r="F78" s="12" t="s">
        <v>348</v>
      </c>
      <c r="G78" s="12" t="s">
        <v>110</v>
      </c>
      <c r="H78" s="12" t="s">
        <v>128</v>
      </c>
      <c r="I78" s="12" t="s">
        <v>349</v>
      </c>
      <c r="J78" s="70" t="s">
        <v>350</v>
      </c>
      <c r="K78" s="12" t="s">
        <v>306</v>
      </c>
      <c r="AJ78" s="12"/>
    </row>
    <row r="79" spans="1:36">
      <c r="B79" s="176">
        <v>10</v>
      </c>
      <c r="C79" s="12" t="s">
        <v>351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159</v>
      </c>
      <c r="J79" s="70" t="s">
        <v>355</v>
      </c>
      <c r="K79" s="12" t="s">
        <v>306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91</v>
      </c>
      <c r="F80" s="12" t="s">
        <v>93</v>
      </c>
      <c r="J80" s="70" t="s">
        <v>357</v>
      </c>
      <c r="K80" s="12" t="s">
        <v>92</v>
      </c>
      <c r="AJ80" s="12"/>
    </row>
    <row r="81" spans="1:36">
      <c r="B81" s="176">
        <v>30</v>
      </c>
      <c r="C81" s="12" t="s">
        <v>358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359</v>
      </c>
      <c r="D82" s="12">
        <f>D81+1</f>
        <v>4</v>
      </c>
      <c r="J82" s="70"/>
    </row>
    <row r="83" spans="1:36">
      <c r="B83" s="176">
        <v>50</v>
      </c>
      <c r="C83" s="12" t="s">
        <v>360</v>
      </c>
      <c r="D83" s="12">
        <f>D82+1</f>
        <v>5</v>
      </c>
    </row>
    <row r="84" spans="1:36">
      <c r="B84" s="176">
        <v>60</v>
      </c>
      <c r="C84" s="12" t="s">
        <v>361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122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