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<sst xmlns="http://schemas.openxmlformats.org/spreadsheetml/2006/main" uniqueCount="366">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</sst>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0.4908490469758423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0.04508719693747341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154349.3080813292</v>
      </c>
    </row>
    <row r="18" spans="1:7">
      <c r="B18" s="1" t="s">
        <v>12</v>
      </c>
      <c r="C18" s="36">
        <f>MIN(Output!B6:M6)</f>
        <v>-12374.96156007385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75749.4618410338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-9874.961560073847</v>
      </c>
      <c r="C6" s="51">
        <f>C30-C88</f>
        <v>2625.038439926153</v>
      </c>
      <c r="D6" s="51">
        <f>D30-D88</f>
        <v>-12374.96156007385</v>
      </c>
      <c r="E6" s="51">
        <f>E30-E88</f>
        <v>2625.038439926153</v>
      </c>
      <c r="F6" s="51">
        <f>F30-F88</f>
        <v>75749.4618410338</v>
      </c>
      <c r="G6" s="51">
        <f>G30-G88</f>
        <v>18425.03843992615</v>
      </c>
      <c r="H6" s="51">
        <f>H30-H88</f>
        <v>-9874.961560073847</v>
      </c>
      <c r="I6" s="51">
        <f>I30-I88</f>
        <v>2625.038439926153</v>
      </c>
      <c r="J6" s="51">
        <f>J30-J88</f>
        <v>-12374.96156007385</v>
      </c>
      <c r="K6" s="51">
        <f>K30-K88</f>
        <v>2625.038439926153</v>
      </c>
      <c r="L6" s="51">
        <f>L30-L88</f>
        <v>75749.4618410338</v>
      </c>
      <c r="M6" s="51">
        <f>M30-M88</f>
        <v>18425.03843992615</v>
      </c>
      <c r="N6" s="51">
        <f>N30-N88</f>
        <v>-9874.961560073847</v>
      </c>
      <c r="O6" s="51">
        <f>O30-O88</f>
        <v>2625.038439926153</v>
      </c>
      <c r="P6" s="51">
        <f>P30-P88</f>
        <v>-12374.96156007385</v>
      </c>
      <c r="Q6" s="51">
        <f>Q30-Q88</f>
        <v>2625.038439926153</v>
      </c>
      <c r="R6" s="51">
        <f>R30-R88</f>
        <v>75749.4618410338</v>
      </c>
      <c r="S6" s="51">
        <f>S30-S88</f>
        <v>18425.03843992615</v>
      </c>
      <c r="T6" s="51">
        <f>T30-T88</f>
        <v>-9874.961560073847</v>
      </c>
      <c r="U6" s="51">
        <f>U30-U88</f>
        <v>2625.038439926153</v>
      </c>
      <c r="V6" s="51">
        <f>V30-V88</f>
        <v>-12374.96156007385</v>
      </c>
      <c r="W6" s="51">
        <f>W30-W88</f>
        <v>2625.038439926153</v>
      </c>
      <c r="X6" s="51">
        <f>X30-X88</f>
        <v>75749.4618410338</v>
      </c>
      <c r="Y6" s="51">
        <f>Y30-Y88</f>
        <v>18425.03843992615</v>
      </c>
      <c r="Z6" s="51">
        <f>SUMIF($B$13:$Y$13,"Yes",B6:Y6)</f>
        <v>144474.3465212553</v>
      </c>
      <c r="AA6" s="51">
        <f>AA30-AA88</f>
        <v>154349.3080813293</v>
      </c>
      <c r="AB6" s="51">
        <f>AB30-AB88</f>
        <v>308698.6161626581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148720</v>
      </c>
      <c r="I7" s="80">
        <f>IF(ISERROR(VLOOKUP(MONTH(I5),Inputs!$D$66:$D$71,1,0)),"",INDEX(Inputs!$B$66:$B$71,MATCH(MONTH(Output!I5),Inputs!$D$66:$D$71,0))-INDEX(Inputs!$C$66:$C$71,MATCH(MONTH(Output!I5),Inputs!$D$66:$D$71,0)))</f>
        <v>37109</v>
      </c>
      <c r="J7" s="80">
        <f>IF(ISERROR(VLOOKUP(MONTH(J5),Inputs!$D$66:$D$71,1,0)),"",INDEX(Inputs!$B$66:$B$71,MATCH(MONTH(Output!J5),Inputs!$D$66:$D$71,0))-INDEX(Inputs!$C$66:$C$71,MATCH(MONTH(Output!J5),Inputs!$D$66:$D$71,0)))</f>
        <v>468758</v>
      </c>
      <c r="K7" s="80">
        <f>IF(ISERROR(VLOOKUP(MONTH(K5),Inputs!$D$66:$D$71,1,0)),"",INDEX(Inputs!$B$66:$B$71,MATCH(MONTH(Output!K5),Inputs!$D$66:$D$71,0))-INDEX(Inputs!$C$66:$C$71,MATCH(MONTH(Output!K5),Inputs!$D$66:$D$71,0)))</f>
        <v>62415</v>
      </c>
      <c r="L7" s="80">
        <f>IF(ISERROR(VLOOKUP(MONTH(L5),Inputs!$D$66:$D$71,1,0)),"",INDEX(Inputs!$B$66:$B$71,MATCH(MONTH(Output!L5),Inputs!$D$66:$D$71,0))-INDEX(Inputs!$C$66:$C$71,MATCH(MONTH(Output!L5),Inputs!$D$66:$D$71,0)))</f>
        <v>179003</v>
      </c>
      <c r="M7" s="80">
        <f>IF(ISERROR(VLOOKUP(MONTH(M5),Inputs!$D$66:$D$71,1,0)),"",INDEX(Inputs!$B$66:$B$71,MATCH(MONTH(Output!M5),Inputs!$D$66:$D$71,0))-INDEX(Inputs!$C$66:$C$71,MATCH(MONTH(Output!M5),Inputs!$D$66:$D$71,0)))</f>
        <v>106530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148720</v>
      </c>
      <c r="U7" s="80">
        <f>IF(ISERROR(VLOOKUP(MONTH(U5),Inputs!$D$66:$D$71,1,0)),"",INDEX(Inputs!$B$66:$B$71,MATCH(MONTH(Output!U5),Inputs!$D$66:$D$71,0))-INDEX(Inputs!$C$66:$C$71,MATCH(MONTH(Output!U5),Inputs!$D$66:$D$71,0)))</f>
        <v>37109</v>
      </c>
      <c r="V7" s="80">
        <f>IF(ISERROR(VLOOKUP(MONTH(V5),Inputs!$D$66:$D$71,1,0)),"",INDEX(Inputs!$B$66:$B$71,MATCH(MONTH(Output!V5),Inputs!$D$66:$D$71,0))-INDEX(Inputs!$C$66:$C$71,MATCH(MONTH(Output!V5),Inputs!$D$66:$D$71,0)))</f>
        <v>468758</v>
      </c>
      <c r="W7" s="80">
        <f>IF(ISERROR(VLOOKUP(MONTH(W5),Inputs!$D$66:$D$71,1,0)),"",INDEX(Inputs!$B$66:$B$71,MATCH(MONTH(Output!W5),Inputs!$D$66:$D$71,0))-INDEX(Inputs!$C$66:$C$71,MATCH(MONTH(Output!W5),Inputs!$D$66:$D$71,0)))</f>
        <v>62415</v>
      </c>
      <c r="X7" s="80">
        <f>IF(ISERROR(VLOOKUP(MONTH(X5),Inputs!$D$66:$D$71,1,0)),"",INDEX(Inputs!$B$66:$B$71,MATCH(MONTH(Output!X5),Inputs!$D$66:$D$71,0))-INDEX(Inputs!$C$66:$C$71,MATCH(MONTH(Output!X5),Inputs!$D$66:$D$71,0)))</f>
        <v>179003</v>
      </c>
      <c r="Y7" s="80">
        <f>IF(ISERROR(VLOOKUP(MONTH(Y5),Inputs!$D$66:$D$71,1,0)),"",INDEX(Inputs!$B$66:$B$71,MATCH(MONTH(Output!Y5),Inputs!$D$66:$D$71,0))-INDEX(Inputs!$C$66:$C$71,MATCH(MONTH(Output!Y5),Inputs!$D$66:$D$71,0)))</f>
        <v>106530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90125.03843992615</v>
      </c>
      <c r="C11" s="80">
        <f>C6+C9-C10</f>
        <v>-7374.961560073847</v>
      </c>
      <c r="D11" s="80">
        <f>D6+D9-D10</f>
        <v>-22374.96156007385</v>
      </c>
      <c r="E11" s="80">
        <f>E6+E9-E10</f>
        <v>-7374.961560073847</v>
      </c>
      <c r="F11" s="80">
        <f>F6+F9-F10</f>
        <v>65749.4618410338</v>
      </c>
      <c r="G11" s="80">
        <f>G6+G9-G10</f>
        <v>8425.038439926153</v>
      </c>
      <c r="H11" s="80">
        <f>H6+H9-H10</f>
        <v>-19874.96156007385</v>
      </c>
      <c r="I11" s="80">
        <f>I6+I9-I10</f>
        <v>-7374.961560073847</v>
      </c>
      <c r="J11" s="80">
        <f>J6+J9-J10</f>
        <v>-22374.96156007385</v>
      </c>
      <c r="K11" s="80">
        <f>K6+K9-K10</f>
        <v>-7374.961560073847</v>
      </c>
      <c r="L11" s="80">
        <f>L6+L9-L10</f>
        <v>65749.4618410338</v>
      </c>
      <c r="M11" s="80">
        <f>M6+M9-M10</f>
        <v>8425.038439926153</v>
      </c>
      <c r="N11" s="80">
        <f>N6+N9-N10</f>
        <v>-19874.96156007385</v>
      </c>
      <c r="O11" s="80">
        <f>O6+O9-O10</f>
        <v>2625.038439926153</v>
      </c>
      <c r="P11" s="80">
        <f>P6+P9-P10</f>
        <v>-12374.96156007385</v>
      </c>
      <c r="Q11" s="80">
        <f>Q6+Q9-Q10</f>
        <v>2625.038439926153</v>
      </c>
      <c r="R11" s="80">
        <f>R6+R9-R10</f>
        <v>75749.4618410338</v>
      </c>
      <c r="S11" s="80">
        <f>S6+S9-S10</f>
        <v>18425.03843992615</v>
      </c>
      <c r="T11" s="80">
        <f>T6+T9-T10</f>
        <v>-9874.961560073847</v>
      </c>
      <c r="U11" s="80">
        <f>U6+U9-U10</f>
        <v>2625.038439926153</v>
      </c>
      <c r="V11" s="80">
        <f>V6+V9-V10</f>
        <v>-12374.96156007385</v>
      </c>
      <c r="W11" s="80">
        <f>W6+W9-W10</f>
        <v>2625.038439926153</v>
      </c>
      <c r="X11" s="80">
        <f>X6+X9-X10</f>
        <v>75749.4618410338</v>
      </c>
      <c r="Y11" s="80">
        <f>Y6+Y9-Y10</f>
        <v>18425.03843992615</v>
      </c>
      <c r="Z11" s="85">
        <f>SUMIF($B$13:$Y$13,"Yes",B11:Y11)</f>
        <v>124474.3465212553</v>
      </c>
      <c r="AA11" s="80">
        <f>SUM(B11:M11)</f>
        <v>144349.3080813292</v>
      </c>
      <c r="AB11" s="46">
        <f>SUM(B11:Y11)</f>
        <v>288698.6161626584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0.1078166222218222</v>
      </c>
      <c r="D12" s="82">
        <f>IF(D13="Yes",IF(SUM($B$10:D10)/(SUM($B$6:D6)+SUM($B$9:D9))&lt;0,999.99,SUM($B$10:D10)/(SUM($B$6:D6)+SUM($B$9:D9))),"")</f>
        <v>0.2488332355160984</v>
      </c>
      <c r="E12" s="82">
        <f>IF(E13="Yes",IF(SUM($B$10:E10)/(SUM($B$6:E6)+SUM($B$9:E9))&lt;0,999.99,SUM($B$10:E10)/(SUM($B$6:E6)+SUM($B$9:E9))),"")</f>
        <v>0.3614451135458567</v>
      </c>
      <c r="F12" s="82">
        <f>IF(F13="Yes",IF(SUM($B$10:F10)/(SUM($B$6:F6)+SUM($B$9:F9))&lt;0,999.99,SUM($B$10:F10)/(SUM($B$6:F6)+SUM($B$9:F9))),"")</f>
        <v>0.2519691140582135</v>
      </c>
      <c r="G12" s="82">
        <f>IF(G13="Yes",IF(SUM($B$10:G10)/(SUM($B$6:G6)+SUM($B$9:G9))&lt;0,999.99,SUM($B$10:G10)/(SUM($B$6:G6)+SUM($B$9:G9))),"")</f>
        <v>0.2822074086766618</v>
      </c>
      <c r="H12" s="82">
        <f>IF(H13="Yes",IF(SUM($B$10:H10)/(SUM($B$6:H6)+SUM($B$9:H9))&lt;0,999.99,SUM($B$10:H10)/(SUM($B$6:H6)+SUM($B$9:H9))),"")</f>
        <v>0.3586378379443877</v>
      </c>
      <c r="I12" s="82">
        <f>IF(I13="Yes",IF(SUM($B$10:I10)/(SUM($B$6:I6)+SUM($B$9:I9))&lt;0,999.99,SUM($B$10:I10)/(SUM($B$6:I6)+SUM($B$9:I9))),"")</f>
        <v>0.411947099287995</v>
      </c>
      <c r="J12" s="82">
        <f>IF(J13="Yes",IF(SUM($B$10:J10)/(SUM($B$6:J6)+SUM($B$9:J9))&lt;0,999.99,SUM($B$10:J10)/(SUM($B$6:J6)+SUM($B$9:J9))),"")</f>
        <v>0.5077760527657497</v>
      </c>
      <c r="K12" s="82">
        <f>IF(K13="Yes",IF(SUM($B$10:K10)/(SUM($B$6:K6)+SUM($B$9:K9))&lt;0,999.99,SUM($B$10:K10)/(SUM($B$6:K6)+SUM($B$9:K9))),"")</f>
        <v>0.5618861120293636</v>
      </c>
      <c r="L12" s="82">
        <f>IF(L13="Yes",IF(SUM($B$10:L10)/(SUM($B$6:L6)+SUM($B$9:L9))&lt;0,999.99,SUM($B$10:L10)/(SUM($B$6:L6)+SUM($B$9:L9))),"")</f>
        <v>0.4238648281162284</v>
      </c>
      <c r="M12" s="82">
        <f>IF(M13="Yes",IF(SUM($B$10:M10)/(SUM($B$6:M6)+SUM($B$9:M9))&lt;0,999.99,SUM($B$10:M10)/(SUM($B$6:M6)+SUM($B$9:M9))),"")</f>
        <v>0.4324761125940515</v>
      </c>
      <c r="N12" s="82">
        <f>IF(N13="Yes",IF(SUM($B$10:N10)/(SUM($B$6:N6)+SUM($B$9:N9))&lt;0,999.99,SUM($B$10:N10)/(SUM($B$6:N6)+SUM($B$9:N9))),"")</f>
        <v>0.4908490469758423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73124.42340110765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73124.42340110765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73124.42340110765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73124.42340110765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146248.8468022153</v>
      </c>
      <c r="AA18" s="36">
        <f>SUM(B18:M18)</f>
        <v>146248.8468022153</v>
      </c>
      <c r="AB18" s="36">
        <f>SUM(B18:Y18)</f>
        <v>292497.6936044306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35000</v>
      </c>
      <c r="C30" s="19">
        <f>SUM(C18:C29)</f>
        <v>35000</v>
      </c>
      <c r="D30" s="19">
        <f>SUM(D18:D29)</f>
        <v>35000</v>
      </c>
      <c r="E30" s="19">
        <f>SUM(E18:E29)</f>
        <v>35000</v>
      </c>
      <c r="F30" s="19">
        <f>SUM(F18:F29)</f>
        <v>108124.4234011076</v>
      </c>
      <c r="G30" s="19">
        <f>SUM(G18:G29)</f>
        <v>35000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108124.4234011076</v>
      </c>
      <c r="M30" s="19">
        <f>SUM(M18:M29)</f>
        <v>35000</v>
      </c>
      <c r="N30" s="19">
        <f>SUM(N18:N29)</f>
        <v>35000</v>
      </c>
      <c r="O30" s="19">
        <f>SUM(O18:O29)</f>
        <v>35000</v>
      </c>
      <c r="P30" s="19">
        <f>SUM(P18:P29)</f>
        <v>35000</v>
      </c>
      <c r="Q30" s="19">
        <f>SUM(Q18:Q29)</f>
        <v>35000</v>
      </c>
      <c r="R30" s="19">
        <f>SUM(R18:R29)</f>
        <v>108124.4234011076</v>
      </c>
      <c r="S30" s="19">
        <f>SUM(S18:S29)</f>
        <v>35000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108124.4234011076</v>
      </c>
      <c r="Y30" s="19">
        <f>SUM(Y18:Y29)</f>
        <v>35000</v>
      </c>
      <c r="Z30" s="19">
        <f>SUMIF($B$13:$Y$13,"Yes",B30:Y30)</f>
        <v>601248.8468022153</v>
      </c>
      <c r="AA30" s="19">
        <f>SUM(B30:M30)</f>
        <v>566248.8468022153</v>
      </c>
      <c r="AB30" s="19">
        <f>SUM(B30:Y30)</f>
        <v>1132497.693604431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37500</v>
      </c>
      <c r="AA42" s="36">
        <f>SUM(B42:M42)</f>
        <v>25000</v>
      </c>
      <c r="AB42" s="36">
        <f>SUM(B42:Y42)</f>
        <v>50000</v>
      </c>
    </row>
    <row r="43" spans="1:30" hidden="true" outlineLevel="1">
      <c r="A43" s="181" t="str">
        <f>Calculations!$A$4</f>
        <v>Beans</v>
      </c>
      <c r="B43" s="36">
        <f>N43</f>
        <v>12500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37500</v>
      </c>
      <c r="AA43" s="36">
        <f>SUM(B43:M43)</f>
        <v>25000</v>
      </c>
      <c r="AB43" s="36">
        <f>SUM(B43:Y43)</f>
        <v>50000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15000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15000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15000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15000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30000</v>
      </c>
      <c r="AA48" s="46">
        <f>SUM(B48:M48)</f>
        <v>30000</v>
      </c>
      <c r="AB48" s="46">
        <f>SUM(B48:Y48)</f>
        <v>60000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15000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15000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15000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15000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30000</v>
      </c>
      <c r="AA49" s="46">
        <f>SUM(B49:M49)</f>
        <v>30000</v>
      </c>
      <c r="AB49" s="46">
        <f>SUM(B49:Y49)</f>
        <v>60000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6000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6000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6000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6000</v>
      </c>
      <c r="Y60" s="46">
        <f>SUM(Y61:Y65)</f>
        <v>0</v>
      </c>
      <c r="Z60" s="46">
        <f>SUMIF($B$13:$Y$13,"Yes",B60:Y60)</f>
        <v>66000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Beans</v>
      </c>
      <c r="B61" s="36">
        <f>N61</f>
        <v>6000</v>
      </c>
      <c r="C61" s="36">
        <f>O61</f>
        <v>6000</v>
      </c>
      <c r="D61" s="36">
        <f>P61</f>
        <v>6000</v>
      </c>
      <c r="E61" s="36">
        <f>Q61</f>
        <v>6000</v>
      </c>
      <c r="F61" s="36">
        <f>R61</f>
        <v>6000</v>
      </c>
      <c r="G61" s="36">
        <f>S61</f>
        <v>0</v>
      </c>
      <c r="H61" s="36">
        <f>T61</f>
        <v>6000</v>
      </c>
      <c r="I61" s="36">
        <f>U61</f>
        <v>6000</v>
      </c>
      <c r="J61" s="36">
        <f>V61</f>
        <v>6000</v>
      </c>
      <c r="K61" s="36">
        <f>W61</f>
        <v>6000</v>
      </c>
      <c r="L61" s="36">
        <f>X61</f>
        <v>6000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6000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6000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6000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6000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66000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9800</v>
      </c>
      <c r="C66" s="36">
        <f>O66</f>
        <v>9800</v>
      </c>
      <c r="D66" s="36">
        <f>P66</f>
        <v>9800</v>
      </c>
      <c r="E66" s="36">
        <f>Q66</f>
        <v>9800</v>
      </c>
      <c r="F66" s="36">
        <f>R66</f>
        <v>9800</v>
      </c>
      <c r="G66" s="36">
        <f>S66</f>
        <v>0</v>
      </c>
      <c r="H66" s="36">
        <f>T66</f>
        <v>9800</v>
      </c>
      <c r="I66" s="36">
        <f>U66</f>
        <v>9800</v>
      </c>
      <c r="J66" s="36">
        <f>V66</f>
        <v>9800</v>
      </c>
      <c r="K66" s="36">
        <f>W66</f>
        <v>9800</v>
      </c>
      <c r="L66" s="36">
        <f>X66</f>
        <v>9800</v>
      </c>
      <c r="M66" s="36">
        <f>Y66</f>
        <v>0</v>
      </c>
      <c r="N66" s="46">
        <f>SUM(N67:N71)</f>
        <v>9800</v>
      </c>
      <c r="O66" s="46">
        <f>SUM(O67:O71)</f>
        <v>9800</v>
      </c>
      <c r="P66" s="46">
        <f>SUM(P67:P71)</f>
        <v>9800</v>
      </c>
      <c r="Q66" s="46">
        <f>SUM(Q67:Q71)</f>
        <v>9800</v>
      </c>
      <c r="R66" s="46">
        <f>SUM(R67:R71)</f>
        <v>9800</v>
      </c>
      <c r="S66" s="46">
        <f>SUM(S67:S71)</f>
        <v>0</v>
      </c>
      <c r="T66" s="46">
        <f>SUM(T67:T71)</f>
        <v>9800</v>
      </c>
      <c r="U66" s="46">
        <f>SUM(U67:U71)</f>
        <v>9800</v>
      </c>
      <c r="V66" s="46">
        <f>SUM(V67:V71)</f>
        <v>9800</v>
      </c>
      <c r="W66" s="46">
        <f>SUM(W67:W71)</f>
        <v>9800</v>
      </c>
      <c r="X66" s="46">
        <f>SUM(X67:X71)</f>
        <v>9800</v>
      </c>
      <c r="Y66" s="46">
        <f>SUM(Y67:Y71)</f>
        <v>0</v>
      </c>
      <c r="Z66" s="46">
        <f>SUMIF($B$13:$Y$13,"Yes",B66:Y66)</f>
        <v>107800</v>
      </c>
      <c r="AA66" s="46">
        <f>SUM(B66:M66)</f>
        <v>98000</v>
      </c>
      <c r="AB66" s="46">
        <f>SUM(B66:Y66)</f>
        <v>196000</v>
      </c>
    </row>
    <row r="67" spans="1:30" hidden="true" outlineLevel="1">
      <c r="A67" s="181" t="str">
        <f>Calculations!$A$4</f>
        <v>Beans</v>
      </c>
      <c r="B67" s="36">
        <f>N67</f>
        <v>9800</v>
      </c>
      <c r="C67" s="36">
        <f>O67</f>
        <v>9800</v>
      </c>
      <c r="D67" s="36">
        <f>P67</f>
        <v>9800</v>
      </c>
      <c r="E67" s="36">
        <f>Q67</f>
        <v>9800</v>
      </c>
      <c r="F67" s="36">
        <f>R67</f>
        <v>9800</v>
      </c>
      <c r="G67" s="36">
        <f>S67</f>
        <v>0</v>
      </c>
      <c r="H67" s="36">
        <f>T67</f>
        <v>9800</v>
      </c>
      <c r="I67" s="36">
        <f>U67</f>
        <v>9800</v>
      </c>
      <c r="J67" s="36">
        <f>V67</f>
        <v>9800</v>
      </c>
      <c r="K67" s="36">
        <f>W67</f>
        <v>9800</v>
      </c>
      <c r="L67" s="36">
        <f>X67</f>
        <v>9800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107800</v>
      </c>
      <c r="AA67" s="46">
        <f>SUM(B67:M67)</f>
        <v>98000</v>
      </c>
      <c r="AB67" s="46">
        <f>SUM(B67:Y67)</f>
        <v>196000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8574.961560073845</v>
      </c>
      <c r="C81" s="46">
        <f>(SUM($AA$18:$AA$29)-SUM($AA$36,$AA$42,$AA$48,$AA$54,$AA$60,$AA$66,$AA$72:$AA$79))*Parameters!$B$37/12</f>
        <v>8574.961560073845</v>
      </c>
      <c r="D81" s="46">
        <f>(SUM($AA$18:$AA$29)-SUM($AA$36,$AA$42,$AA$48,$AA$54,$AA$60,$AA$66,$AA$72:$AA$79))*Parameters!$B$37/12</f>
        <v>8574.961560073845</v>
      </c>
      <c r="E81" s="46">
        <f>(SUM($AA$18:$AA$29)-SUM($AA$36,$AA$42,$AA$48,$AA$54,$AA$60,$AA$66,$AA$72:$AA$79))*Parameters!$B$37/12</f>
        <v>8574.961560073845</v>
      </c>
      <c r="F81" s="46">
        <f>(SUM($AA$18:$AA$29)-SUM($AA$36,$AA$42,$AA$48,$AA$54,$AA$60,$AA$66,$AA$72:$AA$79))*Parameters!$B$37/12</f>
        <v>8574.961560073845</v>
      </c>
      <c r="G81" s="46">
        <f>(SUM($AA$18:$AA$29)-SUM($AA$36,$AA$42,$AA$48,$AA$54,$AA$60,$AA$66,$AA$72:$AA$79))*Parameters!$B$37/12</f>
        <v>8574.961560073845</v>
      </c>
      <c r="H81" s="46">
        <f>(SUM($AA$18:$AA$29)-SUM($AA$36,$AA$42,$AA$48,$AA$54,$AA$60,$AA$66,$AA$72:$AA$79))*Parameters!$B$37/12</f>
        <v>8574.961560073845</v>
      </c>
      <c r="I81" s="46">
        <f>(SUM($AA$18:$AA$29)-SUM($AA$36,$AA$42,$AA$48,$AA$54,$AA$60,$AA$66,$AA$72:$AA$79))*Parameters!$B$37/12</f>
        <v>8574.961560073845</v>
      </c>
      <c r="J81" s="46">
        <f>(SUM($AA$18:$AA$29)-SUM($AA$36,$AA$42,$AA$48,$AA$54,$AA$60,$AA$66,$AA$72:$AA$79))*Parameters!$B$37/12</f>
        <v>8574.961560073845</v>
      </c>
      <c r="K81" s="46">
        <f>(SUM($AA$18:$AA$29)-SUM($AA$36,$AA$42,$AA$48,$AA$54,$AA$60,$AA$66,$AA$72:$AA$79))*Parameters!$B$37/12</f>
        <v>8574.961560073845</v>
      </c>
      <c r="L81" s="46">
        <f>(SUM($AA$18:$AA$29)-SUM($AA$36,$AA$42,$AA$48,$AA$54,$AA$60,$AA$66,$AA$72:$AA$79))*Parameters!$B$37/12</f>
        <v>8574.961560073845</v>
      </c>
      <c r="M81" s="46">
        <f>(SUM($AA$18:$AA$29)-SUM($AA$36,$AA$42,$AA$48,$AA$54,$AA$60,$AA$66,$AA$72:$AA$79))*Parameters!$B$37/12</f>
        <v>8574.961560073845</v>
      </c>
      <c r="N81" s="46">
        <f>(SUM($AA$18:$AA$29)-SUM($AA$36,$AA$42,$AA$48,$AA$54,$AA$60,$AA$66,$AA$72:$AA$79))*Parameters!$B$37/12</f>
        <v>8574.961560073845</v>
      </c>
      <c r="O81" s="46">
        <f>(SUM($AA$18:$AA$29)-SUM($AA$36,$AA$42,$AA$48,$AA$54,$AA$60,$AA$66,$AA$72:$AA$79))*Parameters!$B$37/12</f>
        <v>8574.961560073845</v>
      </c>
      <c r="P81" s="46">
        <f>(SUM($AA$18:$AA$29)-SUM($AA$36,$AA$42,$AA$48,$AA$54,$AA$60,$AA$66,$AA$72:$AA$79))*Parameters!$B$37/12</f>
        <v>8574.961560073845</v>
      </c>
      <c r="Q81" s="46">
        <f>(SUM($AA$18:$AA$29)-SUM($AA$36,$AA$42,$AA$48,$AA$54,$AA$60,$AA$66,$AA$72:$AA$79))*Parameters!$B$37/12</f>
        <v>8574.961560073845</v>
      </c>
      <c r="R81" s="46">
        <f>(SUM($AA$18:$AA$29)-SUM($AA$36,$AA$42,$AA$48,$AA$54,$AA$60,$AA$66,$AA$72:$AA$79))*Parameters!$B$37/12</f>
        <v>8574.961560073845</v>
      </c>
      <c r="S81" s="46">
        <f>(SUM($AA$18:$AA$29)-SUM($AA$36,$AA$42,$AA$48,$AA$54,$AA$60,$AA$66,$AA$72:$AA$79))*Parameters!$B$37/12</f>
        <v>8574.961560073845</v>
      </c>
      <c r="T81" s="46">
        <f>(SUM($AA$18:$AA$29)-SUM($AA$36,$AA$42,$AA$48,$AA$54,$AA$60,$AA$66,$AA$72:$AA$79))*Parameters!$B$37/12</f>
        <v>8574.961560073845</v>
      </c>
      <c r="U81" s="46">
        <f>(SUM($AA$18:$AA$29)-SUM($AA$36,$AA$42,$AA$48,$AA$54,$AA$60,$AA$66,$AA$72:$AA$79))*Parameters!$B$37/12</f>
        <v>8574.961560073845</v>
      </c>
      <c r="V81" s="46">
        <f>(SUM($AA$18:$AA$29)-SUM($AA$36,$AA$42,$AA$48,$AA$54,$AA$60,$AA$66,$AA$72:$AA$79))*Parameters!$B$37/12</f>
        <v>8574.961560073845</v>
      </c>
      <c r="W81" s="46">
        <f>(SUM($AA$18:$AA$29)-SUM($AA$36,$AA$42,$AA$48,$AA$54,$AA$60,$AA$66,$AA$72:$AA$79))*Parameters!$B$37/12</f>
        <v>8574.961560073845</v>
      </c>
      <c r="X81" s="46">
        <f>(SUM($AA$18:$AA$29)-SUM($AA$36,$AA$42,$AA$48,$AA$54,$AA$60,$AA$66,$AA$72:$AA$79))*Parameters!$B$37/12</f>
        <v>8574.961560073845</v>
      </c>
      <c r="Y81" s="46">
        <f>(SUM($AA$18:$AA$29)-SUM($AA$36,$AA$42,$AA$48,$AA$54,$AA$60,$AA$66,$AA$72:$AA$79))*Parameters!$B$37/12</f>
        <v>8574.961560073845</v>
      </c>
      <c r="Z81" s="46">
        <f>SUMIF($B$13:$Y$13,"Yes",B81:Y81)</f>
        <v>111474.50028096</v>
      </c>
      <c r="AA81" s="46">
        <f>SUM(B81:M81)</f>
        <v>102899.5387208862</v>
      </c>
      <c r="AB81" s="46">
        <f>SUM(B81:Y81)</f>
        <v>205799.0774417722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44874.96156007385</v>
      </c>
      <c r="C88" s="19">
        <f>SUM(C72:C82,C66,C60,C54,C48,C42,C36)</f>
        <v>32374.96156007385</v>
      </c>
      <c r="D88" s="19">
        <f>SUM(D72:D82,D66,D60,D54,D48,D42,D36)</f>
        <v>47374.96156007385</v>
      </c>
      <c r="E88" s="19">
        <f>SUM(E72:E82,E66,E60,E54,E48,E42,E36)</f>
        <v>32374.96156007385</v>
      </c>
      <c r="F88" s="19">
        <f>SUM(F72:F82,F66,F60,F54,F48,F42,F36)</f>
        <v>32374.96156007385</v>
      </c>
      <c r="G88" s="19">
        <f>SUM(G72:G82,G66,G60,G54,G48,G42,G36)</f>
        <v>16574.96156007385</v>
      </c>
      <c r="H88" s="19">
        <f>SUM(H72:H82,H66,H60,H54,H48,H42,H36)</f>
        <v>44874.96156007385</v>
      </c>
      <c r="I88" s="19">
        <f>SUM(I72:I82,I66,I60,I54,I48,I42,I36)</f>
        <v>32374.96156007385</v>
      </c>
      <c r="J88" s="19">
        <f>SUM(J72:J82,J66,J60,J54,J48,J42,J36)</f>
        <v>47374.96156007385</v>
      </c>
      <c r="K88" s="19">
        <f>SUM(K72:K82,K66,K60,K54,K48,K42,K36)</f>
        <v>32374.96156007385</v>
      </c>
      <c r="L88" s="19">
        <f>SUM(L72:L82,L66,L60,L54,L48,L42,L36)</f>
        <v>32374.96156007385</v>
      </c>
      <c r="M88" s="19">
        <f>SUM(M72:M82,M66,M60,M54,M48,M42,M36)</f>
        <v>16574.96156007385</v>
      </c>
      <c r="N88" s="19">
        <f>SUM(N72:N82,N66,N60,N54,N48,N42,N36)</f>
        <v>44874.96156007385</v>
      </c>
      <c r="O88" s="19">
        <f>SUM(O72:O82,O66,O60,O54,O48,O42,O36)</f>
        <v>32374.96156007385</v>
      </c>
      <c r="P88" s="19">
        <f>SUM(P72:P82,P66,P60,P54,P48,P42,P36)</f>
        <v>47374.96156007385</v>
      </c>
      <c r="Q88" s="19">
        <f>SUM(Q72:Q82,Q66,Q60,Q54,Q48,Q42,Q36)</f>
        <v>32374.96156007385</v>
      </c>
      <c r="R88" s="19">
        <f>SUM(R72:R82,R66,R60,R54,R48,R42,R36)</f>
        <v>32374.96156007385</v>
      </c>
      <c r="S88" s="19">
        <f>SUM(S72:S82,S66,S60,S54,S48,S42,S36)</f>
        <v>16574.96156007385</v>
      </c>
      <c r="T88" s="19">
        <f>SUM(T72:T82,T66,T60,T54,T48,T42,T36)</f>
        <v>44874.96156007385</v>
      </c>
      <c r="U88" s="19">
        <f>SUM(U72:U82,U66,U60,U54,U48,U42,U36)</f>
        <v>32374.96156007385</v>
      </c>
      <c r="V88" s="19">
        <f>SUM(V72:V82,V66,V60,V54,V48,V42,V36)</f>
        <v>47374.96156007385</v>
      </c>
      <c r="W88" s="19">
        <f>SUM(W72:W82,W66,W60,W54,W48,W42,W36)</f>
        <v>32374.96156007385</v>
      </c>
      <c r="X88" s="19">
        <f>SUM(X72:X82,X66,X60,X54,X48,X42,X36)</f>
        <v>32374.96156007385</v>
      </c>
      <c r="Y88" s="19">
        <f>SUM(Y72:Y82,Y66,Y60,Y54,Y48,Y42,Y36)</f>
        <v>16574.96156007385</v>
      </c>
      <c r="Z88" s="19">
        <f>SUMIF($B$13:$Y$13,"Yes",B88:Y88)</f>
        <v>456774.5002809599</v>
      </c>
      <c r="AA88" s="19">
        <f>SUM(B88:M88)</f>
        <v>411899.538720886</v>
      </c>
      <c r="AB88" s="19">
        <f>SUM(B88:Y88)</f>
        <v>823799.0774417726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26000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2351000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35000</v>
      </c>
    </row>
    <row r="31" spans="1:48">
      <c r="A31" s="5" t="s">
        <v>114</v>
      </c>
      <c r="B31" s="158">
        <v>8000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127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350000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350000</v>
      </c>
    </row>
    <row r="49" spans="1:48" customHeight="1" ht="30">
      <c r="A49" s="57" t="s">
        <v>132</v>
      </c>
      <c r="B49" s="161">
        <v>26000</v>
      </c>
    </row>
    <row r="50" spans="1:48">
      <c r="A50" s="43"/>
      <c r="B50" s="36"/>
    </row>
    <row r="51" spans="1:48">
      <c r="A51" s="58" t="s">
        <v>133</v>
      </c>
      <c r="B51" s="161">
        <v>6000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142</v>
      </c>
      <c r="C65" s="10" t="s">
        <v>143</v>
      </c>
    </row>
    <row r="66" spans="1:48">
      <c r="A66" s="142" t="s">
        <v>144</v>
      </c>
      <c r="B66" s="159">
        <v>283241</v>
      </c>
      <c r="C66" s="163">
        <v>134521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122521</v>
      </c>
      <c r="C67" s="165">
        <v>85412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720860</v>
      </c>
      <c r="C68" s="165">
        <v>252102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221369</v>
      </c>
      <c r="C69" s="165">
        <v>158954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348855</v>
      </c>
      <c r="C70" s="165">
        <v>169852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258852</v>
      </c>
      <c r="C71" s="167">
        <v>152322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2984.670342902353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146248.8468022153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127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125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127</v>
      </c>
      <c r="F77" s="12" t="s">
        <v>127</v>
      </c>
      <c r="G77" s="12" t="s">
        <v>346</v>
      </c>
      <c r="H77" s="12" t="s">
        <v>125</v>
      </c>
      <c r="I77" s="12" t="s">
        <v>347</v>
      </c>
      <c r="J77" s="136" t="s">
        <v>348</v>
      </c>
      <c r="K77" s="12" t="s">
        <v>127</v>
      </c>
      <c r="AJ77" s="12"/>
    </row>
    <row r="78" spans="1:36">
      <c r="A78" t="s">
        <v>127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127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127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