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<sst xmlns="http://schemas.openxmlformats.org/spreadsheetml/2006/main" uniqueCount="368">
  <si>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</si>
  <si>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</si>
  <si>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</si>
  <si>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</si>
  <si>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</si>
  <si>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</si>
  <si>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</si>
  <si>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</si>
  <si>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</si>
  <si>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</si>
  <si>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</si>
  <si>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</si>
  <si>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</si>
  <si>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</si>
  <si>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</si>
  <si>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</si>
  <si>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</si>
  <si>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</si>
  <si>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</si>
  <si>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</si>
  <si>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</si>
  <si>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</si>
  <si>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</si>
  <si>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</si>
  <si>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</si>
  <si>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</si>
  <si>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</si>
  <si>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</si>
  <si>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</si>
  <si>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</si>
  <si>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</si>
  <si>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</si>
  <si>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</si>
  <si>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</si>
  <si>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</si>
  <si>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</si>
  <si>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</si>
  <si>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</si>
  <si>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</si>
  <si>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</si>
  <si>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</si>
  <si>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</si>
  <si>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</si>
  <si>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</si>
  <si>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</si>
  <si>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</si>
  <si>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</si>
  <si>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</si>
  <si>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</si>
  <si>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</si>
  <si>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</si>
  <si>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</si>
  <si>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</si>
  <si>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</si>
  <si>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</si>
  <si>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</si>
  <si>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</si>
  <si>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</si>
  <si>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</si>
  <si>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</si>
  <si>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</si>
  <si>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</si>
  <si>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</si>
  <si>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</si>
  <si>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</si>
  <si>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</si>
  <si>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</si>
  <si>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</si>
  <si>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</si>
  <si>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</si>
  <si>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</si>
  <si>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</si>
  <si>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</si>
  <si>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</si>
  <si>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</si>
  <si>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</si>
  <si>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</si>
  <si>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</si>
  <si>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</si>
  <si>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</si>
  <si>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</si>
  <si>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</si>
  <si>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</si>
  <si>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</si>
  <si>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</si>
  <si>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</si>
  <si>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</si>
  <si>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</si>
  <si>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</si>
  <si>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</si>
  <si>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</si>
  <si>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</si>
  <si>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</si>
  <si>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</si>
  <si>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</si>
  <si>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</si>
  <si>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</si>
  <si>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</si>
  <si>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</si>
  <si>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</si>
  <si>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</si>
  <si>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</si>
  <si>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</si>
  <si>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</si>
  <si>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</si>
  <si>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</si>
  <si>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</si>
  <si>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</si>
  <si>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</si>
  <si>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</si>
  <si>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</si>
  <si>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</si>
  <si>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</si>
  <si>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machines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</si>
  <si>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</si>
  <si>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</si>
  <si>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</si>
  <si>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</si>
  <si>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</si>
  <si>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</si>
  <si>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</si>
  <si>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</si>
  <si>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</si>
  <si>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</si>
  <si>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</si>
  <si>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</si>
  <si>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</si>
  <si>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</si>
  <si>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</si>
  <si>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</si>
  <si>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</si>
  <si>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</si>
  <si>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</si>
  <si>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</si>
  <si>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</si>
  <si>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</si>
  <si>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</si>
  <si>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</si>
  <si>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1/22/2018</t>
  </si>
  <si>
    <t>eclof</t>
  </si>
  <si>
    <t>well paid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</si>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</sst>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0.3396880415944541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25803.57142857143</v>
      </c>
    </row>
    <row r="17" spans="1:7">
      <c r="B17" s="1" t="s">
        <v>11</v>
      </c>
      <c r="C17" s="36">
        <f>SUM(Output!B6:M6)</f>
        <v>-150000</v>
      </c>
    </row>
    <row r="18" spans="1:7">
      <c r="B18" s="1" t="s">
        <v>12</v>
      </c>
      <c r="C18" s="36">
        <f>MIN(Output!B6:M6)</f>
        <v>-150000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190000</v>
      </c>
    </row>
    <row r="25" spans="1:7">
      <c r="B25" s="1" t="s">
        <v>18</v>
      </c>
      <c r="C25" s="36">
        <f>MAX(Inputs!A56:A60)</f>
        <v>190000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-150000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-150000</v>
      </c>
      <c r="AA6" s="51">
        <f>AA30-AA88</f>
        <v>-150000</v>
      </c>
      <c r="AB6" s="51">
        <f>AB30-AB88</f>
        <v>-150000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5000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5000</v>
      </c>
      <c r="F7" s="80">
        <f>IF(ISERROR(VLOOKUP(MONTH(F5),Inputs!$D$66:$D$71,1,0)),"",INDEX(Inputs!$B$66:$B$71,MATCH(MONTH(Output!F5),Inputs!$D$66:$D$71,0))-INDEX(Inputs!$C$66:$C$71,MATCH(MONTH(Output!F5),Inputs!$D$66:$D$71,0)))</f>
        <v>10000</v>
      </c>
      <c r="G7" s="80">
        <f>IF(ISERROR(VLOOKUP(MONTH(G5),Inputs!$D$66:$D$71,1,0)),"",INDEX(Inputs!$B$66:$B$71,MATCH(MONTH(Output!G5),Inputs!$D$66:$D$71,0))-INDEX(Inputs!$C$66:$C$71,MATCH(MONTH(Output!G5),Inputs!$D$66:$D$71,0)))</f>
        <v>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5000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5000</v>
      </c>
      <c r="R7" s="80">
        <f>IF(ISERROR(VLOOKUP(MONTH(R5),Inputs!$D$66:$D$71,1,0)),"",INDEX(Inputs!$B$66:$B$71,MATCH(MONTH(Output!R5),Inputs!$D$66:$D$71,0))-INDEX(Inputs!$C$66:$C$71,MATCH(MONTH(Output!R5),Inputs!$D$66:$D$71,0)))</f>
        <v>10000</v>
      </c>
      <c r="S7" s="80">
        <f>IF(ISERROR(VLOOKUP(MONTH(S5),Inputs!$D$66:$D$71,1,0)),"",INDEX(Inputs!$B$66:$B$71,MATCH(MONTH(Output!S5),Inputs!$D$66:$D$71,0))-INDEX(Inputs!$C$66:$C$71,MATCH(MONTH(Output!S5),Inputs!$D$66:$D$71,0)))</f>
        <v>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4375</v>
      </c>
      <c r="D10" s="37">
        <f>SUMPRODUCT((Calculations!$D$33:$D$84=Output!D5)+0,Calculations!$C$33:$C$84)</f>
        <v>4375</v>
      </c>
      <c r="E10" s="37">
        <f>SUMPRODUCT((Calculations!$D$33:$D$84=Output!E5)+0,Calculations!$C$33:$C$84)</f>
        <v>4375</v>
      </c>
      <c r="F10" s="37">
        <f>SUMPRODUCT((Calculations!$D$33:$D$84=Output!F5)+0,Calculations!$C$33:$C$84)</f>
        <v>4375</v>
      </c>
      <c r="G10" s="37">
        <f>SUMPRODUCT((Calculations!$D$33:$D$84=Output!G5)+0,Calculations!$C$33:$C$84)</f>
        <v>4375</v>
      </c>
      <c r="H10" s="37">
        <f>SUMPRODUCT((Calculations!$D$33:$D$84=Output!H5)+0,Calculations!$C$33:$C$84)</f>
        <v>25803.57142857143</v>
      </c>
      <c r="I10" s="37">
        <f>SUMPRODUCT((Calculations!$D$33:$D$84=Output!I5)+0,Calculations!$C$33:$C$84)</f>
        <v>25803.57142857143</v>
      </c>
      <c r="J10" s="37">
        <f>SUMPRODUCT((Calculations!$D$33:$D$84=Output!J5)+0,Calculations!$C$33:$C$84)</f>
        <v>25803.57142857143</v>
      </c>
      <c r="K10" s="37">
        <f>SUMPRODUCT((Calculations!$D$33:$D$84=Output!K5)+0,Calculations!$C$33:$C$84)</f>
        <v>25803.57142857143</v>
      </c>
      <c r="L10" s="37">
        <f>SUMPRODUCT((Calculations!$D$33:$D$84=Output!L5)+0,Calculations!$C$33:$C$84)</f>
        <v>25803.57142857143</v>
      </c>
      <c r="M10" s="37">
        <f>SUMPRODUCT((Calculations!$D$33:$D$84=Output!M5)+0,Calculations!$C$33:$C$84)</f>
        <v>25803.57142857143</v>
      </c>
      <c r="N10" s="37">
        <f>SUMPRODUCT((Calculations!$D$33:$D$84=Output!N5)+0,Calculations!$C$33:$C$84)</f>
        <v>25803.57142857143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202500</v>
      </c>
      <c r="AA10" s="37">
        <f>SUM(B10:M10)</f>
        <v>176696.4285714286</v>
      </c>
      <c r="AB10" s="37">
        <f>SUM(B10:Y10)</f>
        <v>202500</v>
      </c>
    </row>
    <row r="11" spans="1:30" customHeight="1" ht="15.75">
      <c r="A11" s="43" t="s">
        <v>31</v>
      </c>
      <c r="B11" s="80">
        <f>B6+B9-B10</f>
        <v>0</v>
      </c>
      <c r="C11" s="80">
        <f>C6+C9-C10</f>
        <v>-4375</v>
      </c>
      <c r="D11" s="80">
        <f>D6+D9-D10</f>
        <v>-4375</v>
      </c>
      <c r="E11" s="80">
        <f>E6+E9-E10</f>
        <v>-4375</v>
      </c>
      <c r="F11" s="80">
        <f>F6+F9-F10</f>
        <v>-4375</v>
      </c>
      <c r="G11" s="80">
        <f>G6+G9-G10</f>
        <v>-4375</v>
      </c>
      <c r="H11" s="80">
        <f>H6+H9-H10</f>
        <v>-25803.57142857143</v>
      </c>
      <c r="I11" s="80">
        <f>I6+I9-I10</f>
        <v>-25803.57142857143</v>
      </c>
      <c r="J11" s="80">
        <f>J6+J9-J10</f>
        <v>-25803.57142857143</v>
      </c>
      <c r="K11" s="80">
        <f>K6+K9-K10</f>
        <v>-25803.57142857143</v>
      </c>
      <c r="L11" s="80">
        <f>L6+L9-L10</f>
        <v>-25803.57142857143</v>
      </c>
      <c r="M11" s="80">
        <f>M6+M9-M10</f>
        <v>-25803.57142857143</v>
      </c>
      <c r="N11" s="80">
        <f>N6+N9-N10</f>
        <v>-25803.57142857143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-202500</v>
      </c>
      <c r="AA11" s="80">
        <f>SUM(B11:M11)</f>
        <v>-176696.4285714286</v>
      </c>
      <c r="AB11" s="46">
        <f>SUM(B11:Y11)</f>
        <v>-202500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>0</v>
      </c>
      <c r="C12" s="82" t="str">
        <f>IF(C13="Yes",IF(SUM($B$10:C10)/(SUM($B$6:C6)+SUM($B$9:C9))&lt;0,999.99,SUM($B$10:C10)/(SUM($B$6:C6)+SUM($B$9:C9))),"")</f>
        <v>0</v>
      </c>
      <c r="D12" s="82" t="str">
        <f>IF(D13="Yes",IF(SUM($B$10:D10)/(SUM($B$6:D6)+SUM($B$9:D9))&lt;0,999.99,SUM($B$10:D10)/(SUM($B$6:D6)+SUM($B$9:D9))),"")</f>
        <v>0</v>
      </c>
      <c r="E12" s="82" t="str">
        <f>IF(E13="Yes",IF(SUM($B$10:E10)/(SUM($B$6:E6)+SUM($B$9:E9))&lt;0,999.99,SUM($B$10:E10)/(SUM($B$6:E6)+SUM($B$9:E9))),"")</f>
        <v>0</v>
      </c>
      <c r="F12" s="82" t="str">
        <f>IF(F13="Yes",IF(SUM($B$10:F10)/(SUM($B$6:F6)+SUM($B$9:F9))&lt;0,999.99,SUM($B$10:F10)/(SUM($B$6:F6)+SUM($B$9:F9))),"")</f>
        <v>0</v>
      </c>
      <c r="G12" s="82" t="str">
        <f>IF(G13="Yes",IF(SUM($B$10:G10)/(SUM($B$6:G6)+SUM($B$9:G9))&lt;0,999.99,SUM($B$10:G10)/(SUM($B$6:G6)+SUM($B$9:G9))),"")</f>
        <v>0</v>
      </c>
      <c r="H12" s="82" t="str">
        <f>IF(H13="Yes",IF(SUM($B$10:H10)/(SUM($B$6:H6)+SUM($B$9:H9))&lt;0,999.99,SUM($B$10:H10)/(SUM($B$6:H6)+SUM($B$9:H9))),"")</f>
        <v>0</v>
      </c>
      <c r="I12" s="82" t="str">
        <f>IF(I13="Yes",IF(SUM($B$10:I10)/(SUM($B$6:I6)+SUM($B$9:I9))&lt;0,999.99,SUM($B$10:I10)/(SUM($B$6:I6)+SUM($B$9:I9))),"")</f>
        <v>0</v>
      </c>
      <c r="J12" s="82" t="str">
        <f>IF(J13="Yes",IF(SUM($B$10:J10)/(SUM($B$6:J6)+SUM($B$9:J9))&lt;0,999.99,SUM($B$10:J10)/(SUM($B$6:J6)+SUM($B$9:J9))),"")</f>
        <v>0</v>
      </c>
      <c r="K12" s="82" t="str">
        <f>IF(K13="Yes",IF(SUM($B$10:K10)/(SUM($B$6:K6)+SUM($B$9:K9))&lt;0,999.99,SUM($B$10:K10)/(SUM($B$6:K6)+SUM($B$9:K9))),"")</f>
        <v>0</v>
      </c>
      <c r="L12" s="82" t="str">
        <f>IF(L13="Yes",IF(SUM($B$10:L10)/(SUM($B$6:L6)+SUM($B$9:L9))&lt;0,999.99,SUM($B$10:L10)/(SUM($B$6:L6)+SUM($B$9:L9))),"")</f>
        <v>0</v>
      </c>
      <c r="M12" s="82" t="str">
        <f>IF(M13="Yes",IF(SUM($B$10:M10)/(SUM($B$6:M6)+SUM($B$9:M9))&lt;0,999.99,SUM($B$10:M10)/(SUM($B$6:M6)+SUM($B$9:M9))),"")</f>
        <v>0</v>
      </c>
      <c r="N12" s="82" t="str">
        <f>IF(N13="Yes",IF(SUM($B$10:N10)/(SUM($B$6:N6)+SUM($B$9:N9))&lt;0,999.99,SUM($B$10:N10)/(SUM($B$6:N6)+SUM($B$9:N9))),"")</f>
        <v>0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150000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150000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150000</v>
      </c>
      <c r="AA88" s="19">
        <f>SUM(B88:M88)</f>
        <v>150000</v>
      </c>
      <c r="AB88" s="19">
        <f>SUM(B88:Y88)</f>
        <v>150000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7000</v>
      </c>
    </row>
    <row r="100" spans="1:30" customHeight="1" ht="15.75">
      <c r="A100" s="18" t="s">
        <v>66</v>
      </c>
      <c r="B100" s="37">
        <f>Inputs!B48</f>
        <v>170000</v>
      </c>
    </row>
    <row r="101" spans="1:30" customHeight="1" ht="15.75">
      <c r="A101" s="1" t="s">
        <v>67</v>
      </c>
      <c r="B101" s="19">
        <f>SUM(B94:B100)</f>
        <v>577000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46000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196000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50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 t="s">
        <v>113</v>
      </c>
      <c r="B35" s="159">
        <v>150000</v>
      </c>
      <c r="C35" s="145" t="s">
        <v>114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116</v>
      </c>
      <c r="B40" s="160" t="s">
        <v>117</v>
      </c>
    </row>
    <row r="41" spans="1:48">
      <c r="A41" s="55" t="s">
        <v>118</v>
      </c>
      <c r="B41" s="140">
        <v>0</v>
      </c>
    </row>
    <row r="42" spans="1:48">
      <c r="A42" s="55" t="s">
        <v>119</v>
      </c>
      <c r="B42" s="139" t="s">
        <v>120</v>
      </c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124</v>
      </c>
    </row>
    <row r="45" spans="1:48">
      <c r="A45" s="56" t="s">
        <v>125</v>
      </c>
      <c r="B45" s="161">
        <v>0</v>
      </c>
    </row>
    <row r="46" spans="1:48" customHeight="1" ht="30">
      <c r="A46" s="57" t="s">
        <v>126</v>
      </c>
      <c r="B46" s="161">
        <v>7000</v>
      </c>
    </row>
    <row r="47" spans="1:48" customHeight="1" ht="30">
      <c r="A47" s="57" t="s">
        <v>127</v>
      </c>
      <c r="B47" s="161">
        <v>350000</v>
      </c>
    </row>
    <row r="48" spans="1:48" customHeight="1" ht="30">
      <c r="A48" s="57" t="s">
        <v>128</v>
      </c>
      <c r="B48" s="161">
        <v>170000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190000</v>
      </c>
      <c r="B56" s="159">
        <v>46000</v>
      </c>
      <c r="C56" s="162" t="s">
        <v>138</v>
      </c>
      <c r="D56" s="163" t="s">
        <v>139</v>
      </c>
      <c r="E56" s="163" t="s">
        <v>124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142</v>
      </c>
      <c r="C65" s="10" t="s">
        <v>143</v>
      </c>
    </row>
    <row r="66" spans="1:48">
      <c r="A66" s="142" t="s">
        <v>114</v>
      </c>
      <c r="B66" s="159">
        <v>270000</v>
      </c>
      <c r="C66" s="163">
        <v>250000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180000</v>
      </c>
      <c r="C67" s="165">
        <v>175000</v>
      </c>
      <c r="D67" s="49">
        <f>INDEX(Parameters!$D$79:$D$90,MATCH(Inputs!A67,Parameters!$C$79:$C$90,0))</f>
        <v>2</v>
      </c>
    </row>
    <row r="68" spans="1:48">
      <c r="A68" s="143" t="s">
        <v>145</v>
      </c>
      <c r="B68" s="157">
        <v>210000</v>
      </c>
      <c r="C68" s="165">
        <v>190000</v>
      </c>
      <c r="D68" s="49">
        <f>INDEX(Parameters!$D$79:$D$90,MATCH(Inputs!A68,Parameters!$C$79:$C$90,0))</f>
        <v>3</v>
      </c>
    </row>
    <row r="69" spans="1:48">
      <c r="A69" s="143" t="s">
        <v>146</v>
      </c>
      <c r="B69" s="157">
        <v>180000</v>
      </c>
      <c r="C69" s="165">
        <v>175000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195000</v>
      </c>
      <c r="C70" s="165">
        <v>185000</v>
      </c>
      <c r="D70" s="49">
        <f>INDEX(Parameters!$D$79:$D$90,MATCH(Inputs!A70,Parameters!$C$79:$C$90,0))</f>
        <v>5</v>
      </c>
    </row>
    <row r="71" spans="1:48">
      <c r="A71" s="144" t="s">
        <v>148</v>
      </c>
      <c r="B71" s="158">
        <v>200000</v>
      </c>
      <c r="C71" s="167">
        <v>180000</v>
      </c>
      <c r="D71" s="49">
        <f>INDEX(Parameters!$D$79:$D$90,MATCH(Inputs!A71,Parameters!$C$79:$C$90,0))</f>
        <v>6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20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150000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190000</v>
      </c>
      <c r="B23" s="75">
        <f>SUM(C23:D23)</f>
        <v>3483.333333333333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3483.333333333333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4375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4375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4375</v>
      </c>
      <c r="D35" s="170">
        <f>IFERROR(DATE(YEAR(B35),MONTH(B35),1)," ")</f>
        <v>43191</v>
      </c>
      <c r="F35" t="s">
        <v>157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4375</v>
      </c>
      <c r="D36" s="170">
        <f>IFERROR(DATE(YEAR(B36),MONTH(B36),1)," ")</f>
        <v>43221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4375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25803.57142857143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25803.57142857143</v>
      </c>
      <c r="D39" s="170">
        <f>IFERROR(DATE(YEAR(B39),MONTH(B39),1)," ")</f>
        <v>43313</v>
      </c>
      <c r="F39" t="s">
        <v>163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25803.57142857143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25803.57142857143</v>
      </c>
      <c r="D41" s="170">
        <f>IFERROR(DATE(YEAR(B41),MONTH(B41),1)," ")</f>
        <v>43374</v>
      </c>
      <c r="F41" t="s">
        <v>221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25803.57142857143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4375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25803.57142857143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25803.57142857143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117</v>
      </c>
      <c r="C41" s="191" t="s">
        <v>124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122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124</v>
      </c>
      <c r="B77" s="176">
        <v>0</v>
      </c>
      <c r="C77" s="12" t="s">
        <v>345</v>
      </c>
      <c r="E77" s="12" t="s">
        <v>117</v>
      </c>
      <c r="F77" s="12" t="s">
        <v>117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117</v>
      </c>
      <c r="AJ77" s="12"/>
    </row>
    <row r="78" spans="1:36">
      <c r="A78" t="s">
        <v>117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122</v>
      </c>
      <c r="I78" s="12" t="s">
        <v>353</v>
      </c>
      <c r="J78" s="70" t="s">
        <v>354</v>
      </c>
      <c r="K78" s="12" t="s">
        <v>117</v>
      </c>
      <c r="AJ78" s="12"/>
    </row>
    <row r="79" spans="1:36">
      <c r="B79" s="176">
        <v>10</v>
      </c>
      <c r="C79" s="12" t="s">
        <v>114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117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124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362</v>
      </c>
      <c r="K81" s="12" t="s">
        <v>124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120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