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<sst xmlns="http://schemas.openxmlformats.org/spreadsheetml/2006/main" uniqueCount="366">
  <si>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</si>
  <si>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</si>
  <si>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</si>
  <si>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</si>
  <si>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</si>
  <si>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</si>
  <si>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</si>
  <si>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</si>
  <si>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</si>
  <si>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</si>
  <si>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</si>
  <si>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</si>
  <si>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</si>
  <si>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</si>
  <si>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</si>
  <si>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</si>
  <si>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</si>
  <si>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</si>
  <si>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</si>
  <si>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</si>
  <si>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</si>
  <si>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</si>
  <si>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</si>
  <si>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</si>
  <si>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</si>
  <si>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</si>
  <si>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</si>
  <si>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</si>
  <si>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</si>
  <si>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</si>
  <si>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</si>
  <si>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</si>
  <si>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</si>
  <si>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</si>
  <si>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</si>
  <si>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</si>
  <si>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</si>
  <si>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</si>
  <si>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</si>
  <si>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</si>
  <si>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</si>
  <si>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</si>
  <si>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</si>
  <si>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</si>
  <si>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</si>
  <si>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</si>
  <si>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</si>
  <si>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</si>
  <si>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</si>
  <si>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</si>
  <si>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</si>
  <si>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</si>
  <si>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</si>
  <si>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</si>
  <si>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</si>
  <si>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</si>
  <si>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</si>
  <si>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</si>
  <si>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</si>
  <si>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</si>
  <si>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</si>
  <si>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</si>
  <si>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</si>
  <si>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</si>
  <si>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</si>
  <si>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</si>
  <si>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</si>
  <si>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</si>
  <si>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</si>
  <si>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</si>
  <si>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</si>
  <si>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</si>
  <si>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</si>
  <si>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</si>
  <si>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</si>
  <si>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</si>
  <si>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</si>
  <si>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</si>
  <si>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</si>
  <si>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</si>
  <si>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</si>
  <si>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</si>
  <si>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</si>
  <si>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</si>
  <si>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</si>
  <si>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</si>
  <si>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</si>
  <si>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</si>
  <si>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</si>
  <si>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</si>
  <si>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Other farmers</t>
  </si>
  <si>
    <t>Yes both manure and inorganic</t>
  </si>
  <si>
    <t>Yes</t>
  </si>
  <si>
    <t>Yes without the use of a pump</t>
  </si>
  <si>
    <t>March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</si>
  <si>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</si>
  <si>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</si>
  <si>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</si>
  <si>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</si>
  <si>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</si>
  <si>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</si>
  <si>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</si>
  <si>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</si>
  <si>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</si>
  <si>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</si>
  <si>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</si>
  <si>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</si>
  <si>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</si>
  <si>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</si>
  <si>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</si>
  <si>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</si>
  <si>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</si>
  <si>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</si>
  <si>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</si>
  <si>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</si>
  <si>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</si>
  <si>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</si>
  <si>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</si>
  <si>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</si>
  <si>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</si>
  <si>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</si>
  <si>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</si>
  <si>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 houses </t>
  </si>
  <si>
    <t>September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</si>
  <si>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</si>
  <si>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</si>
  <si>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</si>
  <si>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</si>
  <si>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</si>
  <si>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</si>
  <si>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</si>
  <si>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</si>
  <si>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</si>
  <si>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</si>
  <si>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</si>
  <si>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</si>
  <si>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</si>
  <si>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</si>
  <si>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</si>
  <si>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</si>
  <si>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</si>
  <si>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</si>
  <si>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</si>
  <si>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</si>
  <si>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</si>
  <si>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</si>
  <si>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</si>
  <si>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</si>
  <si>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Loan info</t>
  </si>
  <si>
    <t>Branch ID</t>
  </si>
  <si>
    <t>Submission date</t>
  </si>
  <si>
    <t>2018/1/24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</si>
  <si>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</si>
  <si>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</si>
  <si>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</si>
  <si>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</si>
  <si>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</si>
  <si>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</si>
  <si>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</si>
  <si>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</si>
  <si>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</si>
  <si>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</si>
  <si>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</si>
  <si>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</si>
  <si>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</si>
  <si>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</si>
  <si>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</si>
  <si>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</si>
  <si>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</si>
  <si>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</si>
  <si>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</si>
  <si>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</si>
  <si>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</si>
  <si>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</si>
  <si>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</si>
  <si>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</si>
  <si>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</si>
  <si>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</si>
  <si>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</si>
  <si>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</si>
  <si>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</si>
  <si>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</si>
  <si>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</si>
  <si>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</si>
  <si>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</si>
  <si>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</si>
  <si>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</si>
  <si>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</si>
  <si>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</si>
  <si>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</si>
  <si>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</si>
  <si>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</si>
  <si>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</si>
  <si>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</si>
  <si>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</si>
  <si>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</si>
  <si>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</si>
  <si>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</si>
  <si>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</si>
  <si>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</si>
  <si>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</si>
  <si>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</si>
  <si>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</si>
  <si>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</si>
  <si>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</si>
  <si>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</si>
  <si>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</si>
  <si>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</si>
  <si>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</si>
  <si>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</si>
  <si>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</si>
  <si>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</si>
  <si>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</si>
  <si>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</si>
  <si>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</si>
  <si>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</si>
  <si>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</si>
  <si>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</si>
  <si>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</si>
  <si>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</si>
  <si>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</si>
  <si>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</si>
  <si>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</si>
  <si>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</si>
  <si>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</si>
  <si>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</si>
  <si>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</si>
  <si>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</si>
  <si>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</si>
  <si>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</si>
  <si>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</si>
  <si>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</si>
  <si>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</si>
  <si>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</si>
  <si>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</si>
  <si>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</si>
  <si>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</si>
  <si>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</si>
  <si>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</si>
  <si>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</si>
  <si>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</si>
  <si>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</si>
  <si>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</si>
  <si>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</si>
  <si>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</si>
  <si>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</si>
  <si>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</si>
  <si>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</si>
  <si>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</si>
  <si>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</si>
  <si>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</si>
  <si>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</si>
  <si>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</si>
  <si>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</si>
  <si>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</si>
  <si>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</si>
  <si>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</si>
  <si>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</si>
  <si>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</si>
  <si>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</si>
  <si>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</si>
  <si>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</si>
  <si>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</si>
  <si>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</si>
  <si>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</si>
  <si>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</si>
  <si>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</si>
  <si>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</si>
  <si>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</si>
  <si>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</si>
  <si>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</si>
  <si>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</si>
  <si>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</si>
  <si>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</si>
  <si>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</si>
  <si>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</si>
  <si>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</si>
  <si>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</si>
  <si>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</si>
  <si>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</si>
  <si>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</si>
  <si>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</si>
  <si>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</si>
  <si>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</si>
  <si>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</si>
  <si>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</si>
  <si>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</si>
  <si>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</si>
  <si>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</si>
  <si>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</si>
  <si>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</si>
  <si>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</si>
  <si>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</si>
  <si>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</si>
  <si>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</si>
  <si>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</si>
  <si>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</si>
  <si>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</si>
  <si>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</si>
  <si>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</si>
  <si>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</si>
  <si>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</si>
  <si>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</si>
  <si>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</si>
  <si>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</si>
  <si>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</si>
  <si>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</si>
  <si>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</si>
  <si>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</si>
  <si>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</si>
  <si>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</si>
  <si>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</si>
  <si>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</si>
  <si>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</si>
  <si>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</si>
  <si>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</si>
  <si>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</si>
  <si>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</si>
  <si>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</si>
  <si>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</si>
  <si>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</si>
  <si>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</si>
  <si>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</si>
  <si>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</si>
  <si>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</si>
  <si>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</si>
  <si>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</si>
  <si>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</si>
  <si>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</si>
  <si>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</si>
  <si>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</si>
  <si>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</si>
  <si>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</si>
  <si>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</si>
  <si>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</si>
  <si>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</si>
  <si>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</si>
  <si>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</si>
  <si>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</si>
  <si>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</si>
  <si>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</si>
  <si>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</si>
  <si>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</si>
  <si>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</si>
  <si>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</si>
  <si>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</si>
  <si>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</si>
  <si>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</si>
  <si>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</si>
  <si>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</si>
  <si>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</si>
  <si>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</si>
  <si>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</si>
  <si>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</si>
  <si>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</si>
  <si>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</si>
  <si>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</si>
  <si>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</si>
  <si>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NGO</t>
  </si>
  <si>
    <t>April</t>
  </si>
  <si>
    <t>May</t>
  </si>
  <si>
    <t>June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</si>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</sst>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0.04037141703673799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-1860800</v>
      </c>
    </row>
    <row r="18" spans="1:7">
      <c r="B18" s="1" t="s">
        <v>12</v>
      </c>
      <c r="C18" s="36">
        <f>MIN(Output!B6:M6)</f>
        <v>-1987733.333333333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12266.66666666667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12266.66666666667</v>
      </c>
      <c r="C6" s="51">
        <f>C30-C88</f>
        <v>12266.66666666667</v>
      </c>
      <c r="D6" s="51">
        <f>D30-D88</f>
        <v>4266.666666666668</v>
      </c>
      <c r="E6" s="51">
        <f>E30-E88</f>
        <v>12266.66666666667</v>
      </c>
      <c r="F6" s="51">
        <f>F30-F88</f>
        <v>12266.66666666667</v>
      </c>
      <c r="G6" s="51">
        <f>G30-G88</f>
        <v>12266.66666666667</v>
      </c>
      <c r="H6" s="51">
        <f>H30-H88</f>
        <v>12266.66666666667</v>
      </c>
      <c r="I6" s="51">
        <f>I30-I88</f>
        <v>12266.66666666667</v>
      </c>
      <c r="J6" s="51">
        <f>J30-J88</f>
        <v>-1987733.333333333</v>
      </c>
      <c r="K6" s="51">
        <f>K30-K88</f>
        <v>12266.66666666667</v>
      </c>
      <c r="L6" s="51">
        <f>L30-L88</f>
        <v>12266.66666666667</v>
      </c>
      <c r="M6" s="51">
        <f>M30-M88</f>
        <v>12266.66666666667</v>
      </c>
      <c r="N6" s="51">
        <f>N30-N88</f>
        <v>12266.66666666667</v>
      </c>
      <c r="O6" s="51">
        <f>O30-O88</f>
        <v>12266.66666666667</v>
      </c>
      <c r="P6" s="51">
        <f>P30-P88</f>
        <v>4266.666666666668</v>
      </c>
      <c r="Q6" s="51">
        <f>Q30-Q88</f>
        <v>12266.66666666667</v>
      </c>
      <c r="R6" s="51">
        <f>R30-R88</f>
        <v>12266.66666666667</v>
      </c>
      <c r="S6" s="51">
        <f>S30-S88</f>
        <v>12266.66666666667</v>
      </c>
      <c r="T6" s="51">
        <f>T30-T88</f>
        <v>12266.66666666667</v>
      </c>
      <c r="U6" s="51">
        <f>U30-U88</f>
        <v>12266.66666666667</v>
      </c>
      <c r="V6" s="51">
        <f>V30-V88</f>
        <v>12266.66666666667</v>
      </c>
      <c r="W6" s="51">
        <f>W30-W88</f>
        <v>12266.66666666667</v>
      </c>
      <c r="X6" s="51">
        <f>X30-X88</f>
        <v>12266.66666666667</v>
      </c>
      <c r="Y6" s="51">
        <f>Y30-Y88</f>
        <v>12266.66666666667</v>
      </c>
      <c r="Z6" s="51">
        <f>SUMIF($B$13:$Y$13,"Yes",B6:Y6)</f>
        <v>-1836266.666666666</v>
      </c>
      <c r="AA6" s="51">
        <f>AA30-AA88</f>
        <v>-1860800</v>
      </c>
      <c r="AB6" s="51">
        <f>AB30-AB88</f>
        <v>-1721600.000000002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11250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112500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112266.6666666667</v>
      </c>
      <c r="C11" s="80">
        <f>C6+C9-C10</f>
        <v>12266.66666666667</v>
      </c>
      <c r="D11" s="80">
        <f>D6+D9-D10</f>
        <v>-6983.333333333332</v>
      </c>
      <c r="E11" s="80">
        <f>E6+E9-E10</f>
        <v>1016.666666666668</v>
      </c>
      <c r="F11" s="80">
        <f>F6+F9-F10</f>
        <v>1016.666666666668</v>
      </c>
      <c r="G11" s="80">
        <f>G6+G9-G10</f>
        <v>1016.666666666668</v>
      </c>
      <c r="H11" s="80">
        <f>H6+H9-H10</f>
        <v>1016.666666666668</v>
      </c>
      <c r="I11" s="80">
        <f>I6+I9-I10</f>
        <v>1016.666666666668</v>
      </c>
      <c r="J11" s="80">
        <f>J6+J9-J10</f>
        <v>-1998983.333333333</v>
      </c>
      <c r="K11" s="80">
        <f>K6+K9-K10</f>
        <v>1016.666666666668</v>
      </c>
      <c r="L11" s="80">
        <f>L6+L9-L10</f>
        <v>1016.666666666668</v>
      </c>
      <c r="M11" s="80">
        <f>M6+M9-M10</f>
        <v>1016.666666666668</v>
      </c>
      <c r="N11" s="80">
        <f>N6+N9-N10</f>
        <v>1016.666666666668</v>
      </c>
      <c r="O11" s="80">
        <f>O6+O9-O10</f>
        <v>1016.666666666668</v>
      </c>
      <c r="P11" s="80">
        <f>P6+P9-P10</f>
        <v>4266.666666666668</v>
      </c>
      <c r="Q11" s="80">
        <f>Q6+Q9-Q10</f>
        <v>12266.66666666667</v>
      </c>
      <c r="R11" s="80">
        <f>R6+R9-R10</f>
        <v>12266.66666666667</v>
      </c>
      <c r="S11" s="80">
        <f>S6+S9-S10</f>
        <v>12266.66666666667</v>
      </c>
      <c r="T11" s="80">
        <f>T6+T9-T10</f>
        <v>12266.66666666667</v>
      </c>
      <c r="U11" s="80">
        <f>U6+U9-U10</f>
        <v>12266.66666666667</v>
      </c>
      <c r="V11" s="80">
        <f>V6+V9-V10</f>
        <v>12266.66666666667</v>
      </c>
      <c r="W11" s="80">
        <f>W6+W9-W10</f>
        <v>12266.66666666667</v>
      </c>
      <c r="X11" s="80">
        <f>X6+X9-X10</f>
        <v>12266.66666666667</v>
      </c>
      <c r="Y11" s="80">
        <f>Y6+Y9-Y10</f>
        <v>12266.66666666667</v>
      </c>
      <c r="Z11" s="85">
        <f>SUMIF($B$13:$Y$13,"Yes",B11:Y11)</f>
        <v>-1871266.666666666</v>
      </c>
      <c r="AA11" s="80">
        <f>SUM(B11:M11)</f>
        <v>-1873300</v>
      </c>
      <c r="AB11" s="46">
        <f>SUM(B11:Y11)</f>
        <v>-1756599.999999999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0.08734472049689442</v>
      </c>
      <c r="E12" s="82">
        <f>IF(E13="Yes",IF(SUM($B$10:E10)/(SUM($B$6:E6)+SUM($B$9:E9))&lt;0,999.99,SUM($B$10:E10)/(SUM($B$6:E6)+SUM($B$9:E9))),"")</f>
        <v>0.1594990548204158</v>
      </c>
      <c r="F12" s="82">
        <f>IF(F13="Yes",IF(SUM($B$10:F10)/(SUM($B$6:F6)+SUM($B$9:F9))&lt;0,999.99,SUM($B$10:F10)/(SUM($B$6:F6)+SUM($B$9:F9))),"")</f>
        <v>0.2201086956521739</v>
      </c>
      <c r="G12" s="82">
        <f>IF(G13="Yes",IF(SUM($B$10:G10)/(SUM($B$6:G6)+SUM($B$9:G9))&lt;0,999.99,SUM($B$10:G10)/(SUM($B$6:G6)+SUM($B$9:G9))),"")</f>
        <v>0.2717391304347826</v>
      </c>
      <c r="H12" s="82">
        <f>IF(H13="Yes",IF(SUM($B$10:H10)/(SUM($B$6:H6)+SUM($B$9:H9))&lt;0,999.99,SUM($B$10:H10)/(SUM($B$6:H6)+SUM($B$9:H9))),"")</f>
        <v>0.3162481259370314</v>
      </c>
      <c r="I12" s="82">
        <f>IF(I13="Yes",IF(SUM($B$10:I10)/(SUM($B$6:I6)+SUM($B$9:I9))&lt;0,999.99,SUM($B$10:I10)/(SUM($B$6:I6)+SUM($B$9:I9))),"")</f>
        <v>0.3550140252454417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350000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25000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25000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25000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25000</v>
      </c>
      <c r="Z30" s="19">
        <f>SUMIF($B$13:$Y$13,"Yes",B30:Y30)</f>
        <v>350000</v>
      </c>
      <c r="AA30" s="19">
        <f>SUM(B30:M30)</f>
        <v>300000</v>
      </c>
      <c r="AB30" s="19">
        <f>SUM(B30:Y30)</f>
        <v>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8000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8000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6000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6000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6000</v>
      </c>
      <c r="AB37" s="36">
        <f>SUM(B37:Y37)</f>
        <v>12000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2000000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2000000</v>
      </c>
      <c r="AA80" s="46">
        <f>SUM(B80:M80)</f>
        <v>2000000</v>
      </c>
      <c r="AB80" s="46">
        <f>SUM(B80:Y80)</f>
        <v>2000000</v>
      </c>
    </row>
    <row r="81" spans="1:30">
      <c r="A81" s="43" t="s">
        <v>51</v>
      </c>
      <c r="B81" s="46">
        <f>(SUM($AA$18:$AA$29)-SUM($AA$36,$AA$42,$AA$48,$AA$54,$AA$60,$AA$66,$AA$72:$AA$79))*Parameters!$B$37/12</f>
        <v>7733.333333333333</v>
      </c>
      <c r="C81" s="46">
        <f>(SUM($AA$18:$AA$29)-SUM($AA$36,$AA$42,$AA$48,$AA$54,$AA$60,$AA$66,$AA$72:$AA$79))*Parameters!$B$37/12</f>
        <v>7733.333333333333</v>
      </c>
      <c r="D81" s="46">
        <f>(SUM($AA$18:$AA$29)-SUM($AA$36,$AA$42,$AA$48,$AA$54,$AA$60,$AA$66,$AA$72:$AA$79))*Parameters!$B$37/12</f>
        <v>7733.333333333333</v>
      </c>
      <c r="E81" s="46">
        <f>(SUM($AA$18:$AA$29)-SUM($AA$36,$AA$42,$AA$48,$AA$54,$AA$60,$AA$66,$AA$72:$AA$79))*Parameters!$B$37/12</f>
        <v>7733.333333333333</v>
      </c>
      <c r="F81" s="46">
        <f>(SUM($AA$18:$AA$29)-SUM($AA$36,$AA$42,$AA$48,$AA$54,$AA$60,$AA$66,$AA$72:$AA$79))*Parameters!$B$37/12</f>
        <v>7733.333333333333</v>
      </c>
      <c r="G81" s="46">
        <f>(SUM($AA$18:$AA$29)-SUM($AA$36,$AA$42,$AA$48,$AA$54,$AA$60,$AA$66,$AA$72:$AA$79))*Parameters!$B$37/12</f>
        <v>7733.333333333333</v>
      </c>
      <c r="H81" s="46">
        <f>(SUM($AA$18:$AA$29)-SUM($AA$36,$AA$42,$AA$48,$AA$54,$AA$60,$AA$66,$AA$72:$AA$79))*Parameters!$B$37/12</f>
        <v>7733.333333333333</v>
      </c>
      <c r="I81" s="46">
        <f>(SUM($AA$18:$AA$29)-SUM($AA$36,$AA$42,$AA$48,$AA$54,$AA$60,$AA$66,$AA$72:$AA$79))*Parameters!$B$37/12</f>
        <v>7733.333333333333</v>
      </c>
      <c r="J81" s="46">
        <f>(SUM($AA$18:$AA$29)-SUM($AA$36,$AA$42,$AA$48,$AA$54,$AA$60,$AA$66,$AA$72:$AA$79))*Parameters!$B$37/12</f>
        <v>7733.333333333333</v>
      </c>
      <c r="K81" s="46">
        <f>(SUM($AA$18:$AA$29)-SUM($AA$36,$AA$42,$AA$48,$AA$54,$AA$60,$AA$66,$AA$72:$AA$79))*Parameters!$B$37/12</f>
        <v>7733.333333333333</v>
      </c>
      <c r="L81" s="46">
        <f>(SUM($AA$18:$AA$29)-SUM($AA$36,$AA$42,$AA$48,$AA$54,$AA$60,$AA$66,$AA$72:$AA$79))*Parameters!$B$37/12</f>
        <v>7733.333333333333</v>
      </c>
      <c r="M81" s="46">
        <f>(SUM($AA$18:$AA$29)-SUM($AA$36,$AA$42,$AA$48,$AA$54,$AA$60,$AA$66,$AA$72:$AA$79))*Parameters!$B$37/12</f>
        <v>7733.333333333333</v>
      </c>
      <c r="N81" s="46">
        <f>(SUM($AA$18:$AA$29)-SUM($AA$36,$AA$42,$AA$48,$AA$54,$AA$60,$AA$66,$AA$72:$AA$79))*Parameters!$B$37/12</f>
        <v>7733.333333333333</v>
      </c>
      <c r="O81" s="46">
        <f>(SUM($AA$18:$AA$29)-SUM($AA$36,$AA$42,$AA$48,$AA$54,$AA$60,$AA$66,$AA$72:$AA$79))*Parameters!$B$37/12</f>
        <v>7733.333333333333</v>
      </c>
      <c r="P81" s="46">
        <f>(SUM($AA$18:$AA$29)-SUM($AA$36,$AA$42,$AA$48,$AA$54,$AA$60,$AA$66,$AA$72:$AA$79))*Parameters!$B$37/12</f>
        <v>7733.333333333333</v>
      </c>
      <c r="Q81" s="46">
        <f>(SUM($AA$18:$AA$29)-SUM($AA$36,$AA$42,$AA$48,$AA$54,$AA$60,$AA$66,$AA$72:$AA$79))*Parameters!$B$37/12</f>
        <v>7733.333333333333</v>
      </c>
      <c r="R81" s="46">
        <f>(SUM($AA$18:$AA$29)-SUM($AA$36,$AA$42,$AA$48,$AA$54,$AA$60,$AA$66,$AA$72:$AA$79))*Parameters!$B$37/12</f>
        <v>7733.333333333333</v>
      </c>
      <c r="S81" s="46">
        <f>(SUM($AA$18:$AA$29)-SUM($AA$36,$AA$42,$AA$48,$AA$54,$AA$60,$AA$66,$AA$72:$AA$79))*Parameters!$B$37/12</f>
        <v>7733.333333333333</v>
      </c>
      <c r="T81" s="46">
        <f>(SUM($AA$18:$AA$29)-SUM($AA$36,$AA$42,$AA$48,$AA$54,$AA$60,$AA$66,$AA$72:$AA$79))*Parameters!$B$37/12</f>
        <v>7733.333333333333</v>
      </c>
      <c r="U81" s="46">
        <f>(SUM($AA$18:$AA$29)-SUM($AA$36,$AA$42,$AA$48,$AA$54,$AA$60,$AA$66,$AA$72:$AA$79))*Parameters!$B$37/12</f>
        <v>7733.333333333333</v>
      </c>
      <c r="V81" s="46">
        <f>(SUM($AA$18:$AA$29)-SUM($AA$36,$AA$42,$AA$48,$AA$54,$AA$60,$AA$66,$AA$72:$AA$79))*Parameters!$B$37/12</f>
        <v>7733.333333333333</v>
      </c>
      <c r="W81" s="46">
        <f>(SUM($AA$18:$AA$29)-SUM($AA$36,$AA$42,$AA$48,$AA$54,$AA$60,$AA$66,$AA$72:$AA$79))*Parameters!$B$37/12</f>
        <v>7733.333333333333</v>
      </c>
      <c r="X81" s="46">
        <f>(SUM($AA$18:$AA$29)-SUM($AA$36,$AA$42,$AA$48,$AA$54,$AA$60,$AA$66,$AA$72:$AA$79))*Parameters!$B$37/12</f>
        <v>7733.333333333333</v>
      </c>
      <c r="Y81" s="46">
        <f>(SUM($AA$18:$AA$29)-SUM($AA$36,$AA$42,$AA$48,$AA$54,$AA$60,$AA$66,$AA$72:$AA$79))*Parameters!$B$37/12</f>
        <v>7733.333333333333</v>
      </c>
      <c r="Z81" s="46">
        <f>SUMIF($B$13:$Y$13,"Yes",B81:Y81)</f>
        <v>108266.6666666666</v>
      </c>
      <c r="AA81" s="46">
        <f>SUM(B81:M81)</f>
        <v>92799.99999999999</v>
      </c>
      <c r="AB81" s="46">
        <f>SUM(B81:Y81)</f>
        <v>185600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12733.33333333333</v>
      </c>
      <c r="C88" s="19">
        <f>SUM(C72:C82,C66,C60,C54,C48,C42,C36)</f>
        <v>12733.33333333333</v>
      </c>
      <c r="D88" s="19">
        <f>SUM(D72:D82,D66,D60,D54,D48,D42,D36)</f>
        <v>20733.33333333333</v>
      </c>
      <c r="E88" s="19">
        <f>SUM(E72:E82,E66,E60,E54,E48,E42,E36)</f>
        <v>12733.33333333333</v>
      </c>
      <c r="F88" s="19">
        <f>SUM(F72:F82,F66,F60,F54,F48,F42,F36)</f>
        <v>12733.33333333333</v>
      </c>
      <c r="G88" s="19">
        <f>SUM(G72:G82,G66,G60,G54,G48,G42,G36)</f>
        <v>12733.33333333333</v>
      </c>
      <c r="H88" s="19">
        <f>SUM(H72:H82,H66,H60,H54,H48,H42,H36)</f>
        <v>12733.33333333333</v>
      </c>
      <c r="I88" s="19">
        <f>SUM(I72:I82,I66,I60,I54,I48,I42,I36)</f>
        <v>12733.33333333333</v>
      </c>
      <c r="J88" s="19">
        <f>SUM(J72:J82,J66,J60,J54,J48,J42,J36)</f>
        <v>2012733.333333333</v>
      </c>
      <c r="K88" s="19">
        <f>SUM(K72:K82,K66,K60,K54,K48,K42,K36)</f>
        <v>12733.33333333333</v>
      </c>
      <c r="L88" s="19">
        <f>SUM(L72:L82,L66,L60,L54,L48,L42,L36)</f>
        <v>12733.33333333333</v>
      </c>
      <c r="M88" s="19">
        <f>SUM(M72:M82,M66,M60,M54,M48,M42,M36)</f>
        <v>12733.33333333333</v>
      </c>
      <c r="N88" s="19">
        <f>SUM(N72:N82,N66,N60,N54,N48,N42,N36)</f>
        <v>12733.33333333333</v>
      </c>
      <c r="O88" s="19">
        <f>SUM(O72:O82,O66,O60,O54,O48,O42,O36)</f>
        <v>12733.33333333333</v>
      </c>
      <c r="P88" s="19">
        <f>SUM(P72:P82,P66,P60,P54,P48,P42,P36)</f>
        <v>20733.33333333333</v>
      </c>
      <c r="Q88" s="19">
        <f>SUM(Q72:Q82,Q66,Q60,Q54,Q48,Q42,Q36)</f>
        <v>12733.33333333333</v>
      </c>
      <c r="R88" s="19">
        <f>SUM(R72:R82,R66,R60,R54,R48,R42,R36)</f>
        <v>12733.33333333333</v>
      </c>
      <c r="S88" s="19">
        <f>SUM(S72:S82,S66,S60,S54,S48,S42,S36)</f>
        <v>12733.33333333333</v>
      </c>
      <c r="T88" s="19">
        <f>SUM(T72:T82,T66,T60,T54,T48,T42,T36)</f>
        <v>12733.33333333333</v>
      </c>
      <c r="U88" s="19">
        <f>SUM(U72:U82,U66,U60,U54,U48,U42,U36)</f>
        <v>12733.33333333333</v>
      </c>
      <c r="V88" s="19">
        <f>SUM(V72:V82,V66,V60,V54,V48,V42,V36)</f>
        <v>12733.33333333333</v>
      </c>
      <c r="W88" s="19">
        <f>SUM(W72:W82,W66,W60,W54,W48,W42,W36)</f>
        <v>12733.33333333333</v>
      </c>
      <c r="X88" s="19">
        <f>SUM(X72:X82,X66,X60,X54,X48,X42,X36)</f>
        <v>12733.33333333333</v>
      </c>
      <c r="Y88" s="19">
        <f>SUM(Y72:Y82,Y66,Y60,Y54,Y48,Y42,Y36)</f>
        <v>12733.33333333333</v>
      </c>
      <c r="Z88" s="19">
        <f>SUMIF($B$13:$Y$13,"Yes",B88:Y88)</f>
        <v>2186266.666666667</v>
      </c>
      <c r="AA88" s="19">
        <f>SUM(B88:M88)</f>
        <v>2160800</v>
      </c>
      <c r="AB88" s="19">
        <f>SUM(B88:Y88)</f>
        <v>2321600.000000002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27000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2477000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25000</v>
      </c>
    </row>
    <row r="31" spans="1:48">
      <c r="A31" s="5" t="s">
        <v>116</v>
      </c>
      <c r="B31" s="158">
        <v>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2000000</v>
      </c>
      <c r="C35" s="145" t="s">
        <v>123</v>
      </c>
      <c r="D35" s="49">
        <f>IFERROR(VLOOKUP(C35,Parameters!$C$79:$D$90,2,0),"")</f>
        <v>9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1200000</v>
      </c>
    </row>
    <row r="46" spans="1:48" customHeight="1" ht="30">
      <c r="A46" s="57" t="s">
        <v>132</v>
      </c>
      <c r="B46" s="161">
        <v>200000</v>
      </c>
    </row>
    <row r="47" spans="1:48" customHeight="1" ht="30">
      <c r="A47" s="57" t="s">
        <v>133</v>
      </c>
      <c r="B47" s="161">
        <v>50000</v>
      </c>
    </row>
    <row r="48" spans="1:48" customHeight="1" ht="30">
      <c r="A48" s="57" t="s">
        <v>134</v>
      </c>
      <c r="B48" s="161">
        <v>1000000</v>
      </c>
    </row>
    <row r="49" spans="1:48" customHeight="1" ht="30">
      <c r="A49" s="57" t="s">
        <v>135</v>
      </c>
      <c r="B49" s="161">
        <v>27000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147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147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147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147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26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35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43191</v>
      </c>
      <c r="F34" t="s">
        <v>154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43221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43252</v>
      </c>
      <c r="F36" t="s">
        <v>157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43282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43313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43344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43374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43405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43435</v>
      </c>
      <c r="F42" t="s">
        <v>221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289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97</v>
      </c>
      <c r="B41" s="191" t="s">
        <v>306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129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110</v>
      </c>
      <c r="H78" s="12" t="s">
        <v>309</v>
      </c>
      <c r="I78" s="12" t="s">
        <v>350</v>
      </c>
      <c r="J78" s="70" t="s">
        <v>90</v>
      </c>
      <c r="K78" s="12" t="s">
        <v>306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159</v>
      </c>
      <c r="J79" s="70" t="s">
        <v>355</v>
      </c>
      <c r="K79" s="12" t="s">
        <v>306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91</v>
      </c>
      <c r="F80" s="12" t="s">
        <v>93</v>
      </c>
      <c r="J80" s="70" t="s">
        <v>357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358</v>
      </c>
      <c r="K81" s="12" t="s">
        <v>92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123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