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<sst xmlns="http://schemas.openxmlformats.org/spreadsheetml/2006/main" uniqueCount="366">
  <si>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</si>
  <si>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</si>
  <si>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</si>
  <si>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</si>
  <si>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</si>
  <si>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</si>
  <si>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</si>
  <si>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</si>
  <si>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</si>
  <si>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</si>
  <si>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</si>
  <si>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</si>
  <si>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</si>
  <si>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</si>
  <si>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</si>
  <si>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</si>
  <si>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</si>
  <si>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</si>
  <si>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</si>
  <si>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</si>
  <si>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</si>
  <si>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</si>
  <si>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</si>
  <si>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</si>
  <si>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</si>
  <si>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</si>
  <si>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</si>
  <si>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</si>
  <si>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</si>
  <si>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</si>
  <si>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</si>
  <si>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</si>
  <si>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</si>
  <si>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</si>
  <si>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</si>
  <si>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</si>
  <si>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</si>
  <si>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</si>
  <si>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</si>
  <si>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</si>
  <si>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</si>
  <si>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</si>
  <si>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</si>
  <si>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</si>
  <si>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</si>
  <si>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</si>
  <si>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</si>
  <si>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</si>
  <si>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</si>
  <si>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</si>
  <si>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</si>
  <si>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</si>
  <si>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</si>
  <si>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</si>
  <si>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</si>
  <si>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</si>
  <si>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</si>
  <si>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</si>
  <si>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</si>
  <si>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</si>
  <si>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</si>
  <si>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</si>
  <si>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</si>
  <si>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</si>
  <si>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</si>
  <si>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</si>
  <si>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</si>
  <si>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</si>
  <si>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</si>
  <si>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</si>
  <si>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</si>
  <si>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</si>
  <si>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</si>
  <si>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</si>
  <si>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</si>
  <si>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</si>
  <si>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</si>
  <si>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</si>
  <si>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</si>
  <si>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</si>
  <si>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</si>
  <si>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</si>
  <si>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</si>
  <si>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</si>
  <si>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</si>
  <si>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</si>
  <si>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</si>
  <si>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</si>
  <si>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</si>
  <si>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</si>
  <si>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</si>
  <si>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</si>
  <si>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</si>
  <si>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</si>
  <si>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</si>
  <si>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</si>
  <si>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</si>
  <si>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</si>
  <si>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</si>
  <si>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</si>
  <si>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</si>
  <si>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</si>
  <si>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</si>
  <si>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</si>
  <si>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</si>
  <si>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</si>
  <si>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</si>
  <si>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</si>
  <si>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</si>
  <si>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</si>
  <si>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</si>
  <si>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</si>
  <si>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</si>
  <si>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</si>
  <si>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</si>
  <si>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</si>
  <si>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</si>
  <si>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</si>
  <si>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</si>
  <si>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</si>
  <si>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</si>
  <si>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</si>
  <si>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</si>
  <si>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</si>
  <si>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</si>
  <si>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</si>
  <si>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</si>
  <si>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</si>
  <si>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</si>
  <si>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</si>
  <si>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</si>
  <si>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</si>
  <si>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</si>
  <si>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</si>
  <si>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</si>
  <si>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</si>
  <si>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</si>
  <si>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</si>
  <si>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</si>
  <si>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</si>
  <si>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</si>
  <si>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</si>
  <si>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</si>
  <si>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1/27/2018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</si>
  <si>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</si>
  <si>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</si>
  <si>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</si>
  <si>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</si>
  <si>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</si>
  <si>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</si>
  <si>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2018/2/2</t>
  </si>
  <si>
    <t>Loan terms</t>
  </si>
  <si>
    <t>Expected disbursement date</t>
  </si>
  <si>
    <t>Expected first repayment date</t>
  </si>
  <si>
    <t>2018/3/15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</si>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</sst>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11250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123750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-11250</v>
      </c>
      <c r="D11" s="80">
        <f>D6+D9-D10</f>
        <v>-11250</v>
      </c>
      <c r="E11" s="80">
        <f>E6+E9-E10</f>
        <v>-11250</v>
      </c>
      <c r="F11" s="80">
        <f>F6+F9-F10</f>
        <v>-11250</v>
      </c>
      <c r="G11" s="80">
        <f>G6+G9-G10</f>
        <v>-11250</v>
      </c>
      <c r="H11" s="80">
        <f>H6+H9-H10</f>
        <v>-11250</v>
      </c>
      <c r="I11" s="80">
        <f>I6+I9-I10</f>
        <v>-11250</v>
      </c>
      <c r="J11" s="80">
        <f>J6+J9-J10</f>
        <v>-11250</v>
      </c>
      <c r="K11" s="80">
        <f>K6+K9-K10</f>
        <v>-11250</v>
      </c>
      <c r="L11" s="80">
        <f>L6+L9-L10</f>
        <v>-11250</v>
      </c>
      <c r="M11" s="80">
        <f>M6+M9-M10</f>
        <v>-11250</v>
      </c>
      <c r="N11" s="80">
        <f>N6+N9-N10</f>
        <v>-11250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-35000</v>
      </c>
      <c r="AA11" s="80">
        <f>SUM(B11:M11)</f>
        <v>-23750</v>
      </c>
      <c r="AB11" s="46">
        <f>SUM(B11:Y11)</f>
        <v>-35000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0.1125</v>
      </c>
      <c r="D12" s="82">
        <f>IF(D13="Yes",IF(SUM($B$10:D10)/(SUM($B$6:D6)+SUM($B$9:D9))&lt;0,999.99,SUM($B$10:D10)/(SUM($B$6:D6)+SUM($B$9:D9))),"")</f>
        <v>0.225</v>
      </c>
      <c r="E12" s="82">
        <f>IF(E13="Yes",IF(SUM($B$10:E10)/(SUM($B$6:E6)+SUM($B$9:E9))&lt;0,999.99,SUM($B$10:E10)/(SUM($B$6:E6)+SUM($B$9:E9))),"")</f>
        <v>0.3375</v>
      </c>
      <c r="F12" s="82">
        <f>IF(F13="Yes",IF(SUM($B$10:F10)/(SUM($B$6:F6)+SUM($B$9:F9))&lt;0,999.99,SUM($B$10:F10)/(SUM($B$6:F6)+SUM($B$9:F9))),"")</f>
        <v>0.45</v>
      </c>
      <c r="G12" s="82">
        <f>IF(G13="Yes",IF(SUM($B$10:G10)/(SUM($B$6:G6)+SUM($B$9:G9))&lt;0,999.99,SUM($B$10:G10)/(SUM($B$6:G6)+SUM($B$9:G9))),"")</f>
        <v>0.5625</v>
      </c>
      <c r="H12" s="82">
        <f>IF(H13="Yes",IF(SUM($B$10:H10)/(SUM($B$6:H6)+SUM($B$9:H9))&lt;0,999.99,SUM($B$10:H10)/(SUM($B$6:H6)+SUM($B$9:H9))),"")</f>
        <v>0.675</v>
      </c>
      <c r="I12" s="82">
        <f>IF(I13="Yes",IF(SUM($B$10:I10)/(SUM($B$6:I6)+SUM($B$9:I9))&lt;0,999.99,SUM($B$10:I10)/(SUM($B$6:I6)+SUM($B$9:I9))),"")</f>
        <v>0.7875</v>
      </c>
      <c r="J12" s="82">
        <f>IF(J13="Yes",IF(SUM($B$10:J10)/(SUM($B$6:J6)+SUM($B$9:J9))&lt;0,999.99,SUM($B$10:J10)/(SUM($B$6:J6)+SUM($B$9:J9))),"")</f>
        <v>0.9</v>
      </c>
      <c r="K12" s="82">
        <f>IF(K13="Yes",IF(SUM($B$10:K10)/(SUM($B$6:K6)+SUM($B$9:K9))&lt;0,999.99,SUM($B$10:K10)/(SUM($B$6:K6)+SUM($B$9:K9))),"")</f>
        <v>1.0125</v>
      </c>
      <c r="L12" s="82">
        <f>IF(L13="Yes",IF(SUM($B$10:L10)/(SUM($B$6:L6)+SUM($B$9:L9))&lt;0,999.99,SUM($B$10:L10)/(SUM($B$6:L6)+SUM($B$9:L9))),"")</f>
        <v>1.125</v>
      </c>
      <c r="M12" s="82">
        <f>IF(M13="Yes",IF(SUM($B$10:M10)/(SUM($B$6:M6)+SUM($B$9:M9))&lt;0,999.99,SUM($B$10:M10)/(SUM($B$6:M6)+SUM($B$9:M9))),"")</f>
        <v>1.2375</v>
      </c>
      <c r="N12" s="82">
        <f>IF(N13="Yes",IF(SUM($B$10:N10)/(SUM($B$6:N6)+SUM($B$9:N9))&lt;0,999.99,SUM($B$10:N10)/(SUM($B$6:N6)+SUM($B$9:N9))),"")</f>
        <v>1.35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35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43174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43160</v>
      </c>
      <c r="F33" t="s">
        <v>152</v>
      </c>
      <c r="G33" s="128">
        <f>IF(Inputs!B79="","",DATE(YEAR(Inputs!B79),MONTH(Inputs!B79),DAY(Inputs!B79)))</f>
        <v>43133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43205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43191</v>
      </c>
      <c r="F34" t="s">
        <v>153</v>
      </c>
      <c r="G34" s="128">
        <f>IF(Inputs!B80="","",DATE(YEAR(Inputs!B80),MONTH(Inputs!B80),DAY(Inputs!B80)))</f>
        <v>43174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43235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43221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43266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43252</v>
      </c>
      <c r="F36" t="s">
        <v>156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43296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43282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43327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43313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43358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43344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43388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43374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43419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43405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43449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43435</v>
      </c>
      <c r="F42" t="s">
        <v>220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43480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43511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