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<sst xmlns="http://schemas.openxmlformats.org/spreadsheetml/2006/main" uniqueCount="364">
  <si>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</si>
  <si>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</si>
  <si>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</si>
  <si>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</si>
  <si>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</si>
  <si>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</si>
  <si>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</si>
  <si>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</si>
  <si>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</si>
  <si>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</si>
  <si>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</si>
  <si>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</si>
  <si>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</si>
  <si>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</si>
  <si>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</si>
  <si>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</si>
  <si>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</si>
  <si>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</si>
  <si>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</si>
  <si>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</si>
  <si>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</si>
  <si>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</si>
  <si>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</si>
  <si>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</si>
  <si>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</si>
  <si>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</si>
  <si>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</si>
  <si>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</si>
  <si>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</si>
  <si>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</si>
  <si>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</si>
  <si>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</si>
  <si>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</si>
  <si>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</si>
  <si>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</si>
  <si>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</si>
  <si>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</si>
  <si>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</si>
  <si>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</si>
  <si>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</si>
  <si>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</si>
  <si>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</si>
  <si>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</si>
  <si>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</si>
  <si>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</si>
  <si>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</si>
  <si>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</si>
  <si>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</si>
  <si>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</si>
  <si>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</si>
  <si>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</si>
  <si>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</si>
  <si>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</si>
  <si>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</si>
  <si>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</si>
  <si>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</si>
  <si>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</si>
  <si>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</si>
  <si>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</si>
  <si>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</si>
  <si>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</si>
  <si>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</si>
  <si>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</si>
  <si>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</si>
  <si>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</si>
  <si>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</si>
  <si>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</si>
  <si>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</si>
  <si>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</si>
  <si>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</si>
  <si>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</si>
  <si>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</si>
  <si>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</si>
  <si>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</si>
  <si>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</si>
  <si>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</si>
  <si>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</si>
  <si>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</si>
  <si>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</si>
  <si>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</si>
  <si>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</si>
  <si>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</si>
  <si>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</si>
  <si>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</si>
  <si>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</si>
  <si>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</si>
  <si>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</si>
  <si>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</si>
  <si>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</si>
  <si>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</si>
  <si>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</si>
  <si>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both manure and inorganic</t>
  </si>
  <si>
    <t>Yes</t>
  </si>
  <si>
    <t>Yes using a solar pump</t>
  </si>
  <si>
    <t>March</t>
  </si>
  <si>
    <t>Cabbages</t>
  </si>
  <si>
    <t>Shop_common variety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</si>
  <si>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</si>
  <si>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</si>
  <si>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</si>
  <si>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</si>
  <si>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</si>
  <si>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</si>
  <si>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</si>
  <si>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</si>
  <si>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</si>
  <si>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</si>
  <si>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</si>
  <si>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</si>
  <si>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</si>
  <si>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</si>
  <si>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</si>
  <si>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</si>
  <si>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</si>
  <si>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</si>
  <si>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</si>
  <si>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</si>
  <si>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</si>
  <si>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</si>
  <si>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</si>
  <si>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</si>
  <si>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</si>
  <si>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</si>
  <si>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</si>
  <si>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</si>
  <si>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</si>
  <si>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</si>
  <si>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</si>
  <si>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</si>
  <si>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</si>
  <si>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</si>
  <si>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</si>
  <si>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</si>
  <si>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</si>
  <si>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</si>
  <si>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</si>
  <si>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</si>
  <si>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</si>
  <si>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</si>
  <si>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</si>
  <si>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</si>
  <si>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</si>
  <si>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</si>
  <si>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</si>
  <si>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</si>
  <si>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January</t>
  </si>
  <si>
    <t>February</t>
  </si>
  <si>
    <t>May</t>
  </si>
  <si>
    <t>June</t>
  </si>
  <si>
    <t>Loan info</t>
  </si>
  <si>
    <t>Branch ID</t>
  </si>
  <si>
    <t>Submission date</t>
  </si>
  <si>
    <t>2018/2/8</t>
  </si>
  <si>
    <t>Loan terms</t>
  </si>
  <si>
    <t>Expected disbursement date</t>
  </si>
  <si>
    <t>Expected first repayment date</t>
  </si>
  <si>
    <t>2018/3/8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</si>
  <si>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</si>
  <si>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</si>
  <si>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</si>
  <si>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</si>
  <si>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</si>
  <si>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</si>
  <si>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</si>
  <si>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</si>
  <si>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</si>
  <si>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</si>
  <si>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</si>
  <si>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</si>
  <si>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</si>
  <si>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</si>
  <si>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</si>
  <si>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</si>
  <si>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</si>
  <si>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</si>
  <si>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</si>
  <si>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</si>
  <si>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</si>
  <si>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</si>
  <si>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</si>
  <si>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</si>
  <si>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</si>
  <si>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</si>
  <si>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</si>
  <si>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</si>
  <si>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</si>
  <si>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</si>
  <si>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</si>
  <si>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</si>
  <si>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</si>
  <si>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</si>
  <si>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</si>
  <si>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</si>
  <si>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</si>
  <si>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</si>
  <si>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</si>
  <si>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</si>
  <si>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</si>
  <si>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</si>
  <si>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</si>
  <si>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</si>
  <si>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</si>
  <si>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</si>
  <si>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</si>
  <si>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</si>
  <si>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</si>
  <si>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</si>
  <si>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</si>
  <si>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</si>
  <si>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</si>
  <si>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</si>
  <si>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</si>
  <si>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</si>
  <si>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</si>
  <si>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</si>
  <si>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</si>
  <si>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</si>
  <si>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</si>
  <si>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</si>
  <si>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</si>
  <si>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</si>
  <si>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</si>
  <si>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</si>
  <si>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</si>
  <si>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</si>
  <si>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</si>
  <si>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</si>
  <si>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</si>
  <si>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</si>
  <si>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</si>
  <si>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</si>
  <si>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</si>
  <si>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</si>
  <si>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</si>
  <si>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</si>
  <si>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</si>
  <si>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</si>
  <si>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</si>
  <si>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</si>
  <si>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</si>
  <si>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</si>
  <si>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</si>
  <si>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</si>
  <si>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</si>
  <si>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</si>
  <si>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</si>
  <si>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</si>
  <si>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</si>
  <si>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</si>
  <si>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</si>
  <si>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</si>
  <si>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</si>
  <si>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</si>
  <si>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</si>
  <si>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</si>
  <si>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</si>
  <si>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</si>
  <si>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</si>
  <si>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</si>
  <si>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</si>
  <si>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</si>
  <si>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</si>
  <si>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</si>
  <si>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</si>
  <si>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</si>
  <si>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</si>
  <si>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</si>
  <si>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</si>
  <si>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</si>
  <si>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</si>
  <si>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</si>
  <si>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</si>
  <si>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</si>
  <si>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</si>
  <si>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</si>
  <si>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</si>
  <si>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</si>
  <si>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</si>
  <si>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</si>
  <si>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</si>
  <si>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</si>
  <si>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</si>
  <si>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</si>
  <si>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</si>
  <si>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</si>
  <si>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</si>
  <si>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</si>
  <si>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</si>
  <si>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</si>
  <si>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</si>
  <si>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</si>
  <si>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</si>
  <si>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</si>
  <si>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</si>
  <si>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</si>
  <si>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</si>
  <si>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</si>
  <si>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</si>
  <si>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</si>
  <si>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</si>
  <si>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</si>
  <si>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</si>
  <si>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</si>
  <si>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</si>
  <si>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</si>
  <si>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</si>
  <si>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</si>
  <si>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</si>
  <si>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</si>
  <si>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</si>
  <si>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</si>
  <si>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</si>
  <si>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</si>
  <si>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</si>
  <si>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</si>
  <si>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</si>
  <si>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</si>
  <si>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</si>
  <si>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</si>
  <si>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</si>
  <si>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</si>
  <si>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</si>
  <si>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</si>
  <si>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</si>
  <si>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</si>
  <si>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</si>
  <si>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</si>
  <si>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</si>
  <si>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</si>
  <si>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</si>
  <si>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</si>
  <si>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</si>
  <si>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</si>
  <si>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</si>
  <si>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</si>
  <si>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</si>
  <si>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</si>
  <si>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</si>
  <si>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</si>
  <si>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</si>
  <si>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</si>
  <si>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</si>
  <si>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</si>
  <si>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</si>
  <si>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</si>
  <si>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</si>
  <si>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</si>
  <si>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</si>
  <si>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</si>
  <si>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</si>
  <si>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</si>
  <si>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</si>
  <si>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</si>
  <si>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</si>
  <si>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</si>
  <si>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Always</t>
  </si>
  <si>
    <t>Yes without the use of a pump</t>
  </si>
  <si>
    <t>NGO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</si>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</sst>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March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Cabbages,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2019</v>
      </c>
    </row>
    <row r="13" spans="1:7">
      <c r="B13" s="1" t="s">
        <v>8</v>
      </c>
      <c r="C13" s="67" t="str">
        <f>IFERROR(Output!B107/Output!B101,"")</f>
        <v/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2400</v>
      </c>
      <c r="C7" s="80">
        <f>IF(ISERROR(VLOOKUP(MONTH(C5),Inputs!$D$66:$D$71,1,0)),"",INDEX(Inputs!$B$66:$B$71,MATCH(MONTH(Output!C5),Inputs!$D$66:$D$71,0))-INDEX(Inputs!$C$66:$C$71,MATCH(MONTH(Output!C5),Inputs!$D$66:$D$71,0)))</f>
        <v>400</v>
      </c>
      <c r="D7" s="80">
        <f>IF(ISERROR(VLOOKUP(MONTH(D5),Inputs!$D$66:$D$71,1,0)),"",INDEX(Inputs!$B$66:$B$71,MATCH(MONTH(Output!D5),Inputs!$D$66:$D$71,0))-INDEX(Inputs!$C$66:$C$71,MATCH(MONTH(Output!D5),Inputs!$D$66:$D$71,0)))</f>
        <v>1300</v>
      </c>
      <c r="E7" s="80">
        <f>IF(ISERROR(VLOOKUP(MONTH(E5),Inputs!$D$66:$D$71,1,0)),"",INDEX(Inputs!$B$66:$B$71,MATCH(MONTH(Output!E5),Inputs!$D$66:$D$71,0))-INDEX(Inputs!$C$66:$C$71,MATCH(MONTH(Output!E5),Inputs!$D$66:$D$71,0)))</f>
        <v>1200</v>
      </c>
      <c r="F7" s="80">
        <f>IF(ISERROR(VLOOKUP(MONTH(F5),Inputs!$D$66:$D$71,1,0)),"",INDEX(Inputs!$B$66:$B$71,MATCH(MONTH(Output!F5),Inputs!$D$66:$D$71,0))-INDEX(Inputs!$C$66:$C$71,MATCH(MONTH(Output!F5),Inputs!$D$66:$D$71,0)))</f>
        <v>1100</v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>
        <f>IF(ISERROR(VLOOKUP(MONTH(M5),Inputs!$D$66:$D$71,1,0)),"",INDEX(Inputs!$B$66:$B$71,MATCH(MONTH(Output!M5),Inputs!$D$66:$D$71,0))-INDEX(Inputs!$C$66:$C$71,MATCH(MONTH(Output!M5),Inputs!$D$66:$D$71,0)))</f>
        <v>6100</v>
      </c>
      <c r="N7" s="80">
        <f>IF(ISERROR(VLOOKUP(MONTH(N5),Inputs!$D$66:$D$71,1,0)),"",INDEX(Inputs!$B$66:$B$71,MATCH(MONTH(Output!N5),Inputs!$D$66:$D$71,0))-INDEX(Inputs!$C$66:$C$71,MATCH(MONTH(Output!N5),Inputs!$D$66:$D$71,0)))</f>
        <v>2400</v>
      </c>
      <c r="O7" s="80">
        <f>IF(ISERROR(VLOOKUP(MONTH(O5),Inputs!$D$66:$D$71,1,0)),"",INDEX(Inputs!$B$66:$B$71,MATCH(MONTH(Output!O5),Inputs!$D$66:$D$71,0))-INDEX(Inputs!$C$66:$C$71,MATCH(MONTH(Output!O5),Inputs!$D$66:$D$71,0)))</f>
        <v>400</v>
      </c>
      <c r="P7" s="80">
        <f>IF(ISERROR(VLOOKUP(MONTH(P5),Inputs!$D$66:$D$71,1,0)),"",INDEX(Inputs!$B$66:$B$71,MATCH(MONTH(Output!P5),Inputs!$D$66:$D$71,0))-INDEX(Inputs!$C$66:$C$71,MATCH(MONTH(Output!P5),Inputs!$D$66:$D$71,0)))</f>
        <v>1300</v>
      </c>
      <c r="Q7" s="80">
        <f>IF(ISERROR(VLOOKUP(MONTH(Q5),Inputs!$D$66:$D$71,1,0)),"",INDEX(Inputs!$B$66:$B$71,MATCH(MONTH(Output!Q5),Inputs!$D$66:$D$71,0))-INDEX(Inputs!$C$66:$C$71,MATCH(MONTH(Output!Q5),Inputs!$D$66:$D$71,0)))</f>
        <v>1200</v>
      </c>
      <c r="R7" s="80">
        <f>IF(ISERROR(VLOOKUP(MONTH(R5),Inputs!$D$66:$D$71,1,0)),"",INDEX(Inputs!$B$66:$B$71,MATCH(MONTH(Output!R5),Inputs!$D$66:$D$71,0))-INDEX(Inputs!$C$66:$C$71,MATCH(MONTH(Output!R5),Inputs!$D$66:$D$71,0)))</f>
        <v>1100</v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>
        <f>IF(ISERROR(VLOOKUP(MONTH(Y5),Inputs!$D$66:$D$71,1,0)),"",INDEX(Inputs!$B$66:$B$71,MATCH(MONTH(Output!Y5),Inputs!$D$66:$D$71,0))-INDEX(Inputs!$C$66:$C$71,MATCH(MONTH(Output!Y5),Inputs!$D$66:$D$71,0)))</f>
        <v>6100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100000</v>
      </c>
      <c r="C11" s="80">
        <f>C6+C9-C10</f>
        <v>-10000</v>
      </c>
      <c r="D11" s="80">
        <f>D6+D9-D10</f>
        <v>-10000</v>
      </c>
      <c r="E11" s="80">
        <f>E6+E9-E10</f>
        <v>-10000</v>
      </c>
      <c r="F11" s="80">
        <f>F6+F9-F10</f>
        <v>-10000</v>
      </c>
      <c r="G11" s="80">
        <f>G6+G9-G10</f>
        <v>-10000</v>
      </c>
      <c r="H11" s="80">
        <f>H6+H9-H10</f>
        <v>-10000</v>
      </c>
      <c r="I11" s="80">
        <f>I6+I9-I10</f>
        <v>-10000</v>
      </c>
      <c r="J11" s="80">
        <f>J6+J9-J10</f>
        <v>-10000</v>
      </c>
      <c r="K11" s="80">
        <f>K6+K9-K10</f>
        <v>-10000</v>
      </c>
      <c r="L11" s="80">
        <f>L6+L9-L10</f>
        <v>-10000</v>
      </c>
      <c r="M11" s="80">
        <f>M6+M9-M10</f>
        <v>-10000</v>
      </c>
      <c r="N11" s="80">
        <f>N6+N9-N10</f>
        <v>-10000</v>
      </c>
      <c r="O11" s="80">
        <f>O6+O9-O10</f>
        <v>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-20000</v>
      </c>
      <c r="AA11" s="80">
        <f>SUM(B11:M11)</f>
        <v>-10000</v>
      </c>
      <c r="AB11" s="46">
        <f>SUM(B11:Y11)</f>
        <v>-20000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</v>
      </c>
      <c r="D12" s="82">
        <f>IF(D13="Yes",IF(SUM($B$10:D10)/(SUM($B$6:D6)+SUM($B$9:D9))&lt;0,999.99,SUM($B$10:D10)/(SUM($B$6:D6)+SUM($B$9:D9))),"")</f>
        <v>0.2</v>
      </c>
      <c r="E12" s="82">
        <f>IF(E13="Yes",IF(SUM($B$10:E10)/(SUM($B$6:E6)+SUM($B$9:E9))&lt;0,999.99,SUM($B$10:E10)/(SUM($B$6:E6)+SUM($B$9:E9))),"")</f>
        <v>0.3</v>
      </c>
      <c r="F12" s="82">
        <f>IF(F13="Yes",IF(SUM($B$10:F10)/(SUM($B$6:F6)+SUM($B$9:F9))&lt;0,999.99,SUM($B$10:F10)/(SUM($B$6:F6)+SUM($B$9:F9))),"")</f>
        <v>0.4</v>
      </c>
      <c r="G12" s="82">
        <f>IF(G13="Yes",IF(SUM($B$10:G10)/(SUM($B$6:G6)+SUM($B$9:G9))&lt;0,999.99,SUM($B$10:G10)/(SUM($B$6:G6)+SUM($B$9:G9))),"")</f>
        <v>0.5</v>
      </c>
      <c r="H12" s="82">
        <f>IF(H13="Yes",IF(SUM($B$10:H10)/(SUM($B$6:H6)+SUM($B$9:H9))&lt;0,999.99,SUM($B$10:H10)/(SUM($B$6:H6)+SUM($B$9:H9))),"")</f>
        <v>0.6</v>
      </c>
      <c r="I12" s="82">
        <f>IF(I13="Yes",IF(SUM($B$10:I10)/(SUM($B$6:I6)+SUM($B$9:I9))&lt;0,999.99,SUM($B$10:I10)/(SUM($B$6:I6)+SUM($B$9:I9))),"")</f>
        <v>0.7</v>
      </c>
      <c r="J12" s="82">
        <f>IF(J13="Yes",IF(SUM($B$10:J10)/(SUM($B$6:J6)+SUM($B$9:J9))&lt;0,999.99,SUM($B$10:J10)/(SUM($B$6:J6)+SUM($B$9:J9))),"")</f>
        <v>0.8</v>
      </c>
      <c r="K12" s="82">
        <f>IF(K13="Yes",IF(SUM($B$10:K10)/(SUM($B$6:K6)+SUM($B$9:K9))&lt;0,999.99,SUM($B$10:K10)/(SUM($B$6:K6)+SUM($B$9:K9))),"")</f>
        <v>0.9</v>
      </c>
      <c r="L12" s="82">
        <f>IF(L13="Yes",IF(SUM($B$10:L10)/(SUM($B$6:L6)+SUM($B$9:L9))&lt;0,999.99,SUM($B$10:L10)/(SUM($B$6:L6)+SUM($B$9:L9))),"")</f>
        <v>1</v>
      </c>
      <c r="M12" s="82">
        <f>IF(M13="Yes",IF(SUM($B$10:M10)/(SUM($B$6:M6)+SUM($B$9:M9))&lt;0,999.99,SUM($B$10:M10)/(SUM($B$6:M6)+SUM($B$9:M9))),"")</f>
        <v>1.1</v>
      </c>
      <c r="N12" s="82">
        <f>IF(N13="Yes",IF(SUM($B$10:N10)/(SUM($B$6:N6)+SUM($B$9:N9))&lt;0,999.99,SUM($B$10:N10)/(SUM($B$6:N6)+SUM($B$9:N9))),"")</f>
        <v>1.2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Cabbages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Cabbages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Cabbages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Cabbages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Cabbages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Cabbages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Potatoes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Cabbages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0</v>
      </c>
      <c r="P7" s="41"/>
    </row>
    <row r="8" spans="1:48">
      <c r="A8" s="143" t="s">
        <v>95</v>
      </c>
      <c r="B8" s="16"/>
      <c r="C8" s="143">
        <v>0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93</v>
      </c>
      <c r="J8" s="148" t="s">
        <v>97</v>
      </c>
      <c r="K8" s="138"/>
      <c r="L8" s="16"/>
      <c r="M8" s="165">
        <v>20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10</v>
      </c>
    </row>
    <row r="27" spans="1:48">
      <c r="A27" s="14" t="s">
        <v>113</v>
      </c>
    </row>
    <row r="29" spans="1:48">
      <c r="A29" s="45" t="s">
        <v>114</v>
      </c>
      <c r="B29" s="156"/>
    </row>
    <row r="30" spans="1:48">
      <c r="A30" s="44" t="s">
        <v>115</v>
      </c>
      <c r="B30" s="157">
        <v>0</v>
      </c>
    </row>
    <row r="31" spans="1:48">
      <c r="A31" s="5" t="s">
        <v>116</v>
      </c>
      <c r="B31" s="158">
        <v>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92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92</v>
      </c>
    </row>
    <row r="45" spans="1:48">
      <c r="A45" s="56" t="s">
        <v>129</v>
      </c>
      <c r="B45" s="161">
        <v>0</v>
      </c>
    </row>
    <row r="46" spans="1:48" customHeight="1" ht="30">
      <c r="A46" s="57" t="s">
        <v>130</v>
      </c>
      <c r="B46" s="161">
        <v>0</v>
      </c>
    </row>
    <row r="47" spans="1:48" customHeight="1" ht="30">
      <c r="A47" s="57" t="s">
        <v>131</v>
      </c>
      <c r="B47" s="161">
        <v>0</v>
      </c>
    </row>
    <row r="48" spans="1:48" customHeight="1" ht="30">
      <c r="A48" s="57" t="s">
        <v>132</v>
      </c>
      <c r="B48" s="161">
        <v>0</v>
      </c>
    </row>
    <row r="49" spans="1:48" customHeight="1" ht="30">
      <c r="A49" s="57" t="s">
        <v>133</v>
      </c>
      <c r="B49" s="161">
        <v>0</v>
      </c>
    </row>
    <row r="50" spans="1:48">
      <c r="A50" s="43"/>
      <c r="B50" s="36"/>
    </row>
    <row r="51" spans="1:48">
      <c r="A51" s="58" t="s">
        <v>134</v>
      </c>
      <c r="B51" s="161">
        <v>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143</v>
      </c>
      <c r="C65" s="10" t="s">
        <v>144</v>
      </c>
    </row>
    <row r="66" spans="1:48">
      <c r="A66" s="142" t="s">
        <v>145</v>
      </c>
      <c r="B66" s="159">
        <v>56500</v>
      </c>
      <c r="C66" s="163">
        <v>50400</v>
      </c>
      <c r="D66" s="49">
        <f>INDEX(Parameters!$D$79:$D$90,MATCH(Inputs!A66,Parameters!$C$79:$C$90,0))</f>
        <v>1</v>
      </c>
    </row>
    <row r="67" spans="1:48">
      <c r="A67" s="143" t="s">
        <v>146</v>
      </c>
      <c r="B67" s="157">
        <v>63700</v>
      </c>
      <c r="C67" s="165">
        <v>61300</v>
      </c>
      <c r="D67" s="49">
        <f>INDEX(Parameters!$D$79:$D$90,MATCH(Inputs!A67,Parameters!$C$79:$C$90,0))</f>
        <v>2</v>
      </c>
    </row>
    <row r="68" spans="1:48">
      <c r="A68" s="143" t="s">
        <v>94</v>
      </c>
      <c r="B68" s="157">
        <v>84900</v>
      </c>
      <c r="C68" s="165">
        <v>84500</v>
      </c>
      <c r="D68" s="49">
        <f>INDEX(Parameters!$D$79:$D$90,MATCH(Inputs!A68,Parameters!$C$79:$C$90,0))</f>
        <v>3</v>
      </c>
    </row>
    <row r="69" spans="1:48">
      <c r="A69" s="143" t="s">
        <v>97</v>
      </c>
      <c r="B69" s="157">
        <v>86300</v>
      </c>
      <c r="C69" s="165">
        <v>85000</v>
      </c>
      <c r="D69" s="49">
        <f>INDEX(Parameters!$D$79:$D$90,MATCH(Inputs!A69,Parameters!$C$79:$C$90,0))</f>
        <v>4</v>
      </c>
    </row>
    <row r="70" spans="1:48">
      <c r="A70" s="143" t="s">
        <v>147</v>
      </c>
      <c r="B70" s="157">
        <v>68400</v>
      </c>
      <c r="C70" s="165">
        <v>67200</v>
      </c>
      <c r="D70" s="49">
        <f>INDEX(Parameters!$D$79:$D$90,MATCH(Inputs!A70,Parameters!$C$79:$C$90,0))</f>
        <v>5</v>
      </c>
    </row>
    <row r="71" spans="1:48">
      <c r="A71" s="144" t="s">
        <v>148</v>
      </c>
      <c r="B71" s="158">
        <v>70900</v>
      </c>
      <c r="C71" s="167">
        <v>69800</v>
      </c>
      <c r="D71" s="49">
        <f>INDEX(Parameters!$D$79:$D$90,MATCH(Inputs!A71,Parameters!$C$79:$C$90,0))</f>
        <v>6</v>
      </c>
    </row>
    <row r="73" spans="1:48">
      <c r="A73" s="3" t="s">
        <v>149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150</v>
      </c>
      <c r="B75" s="161">
        <v>5</v>
      </c>
    </row>
    <row r="76" spans="1:48">
      <c r="A76" t="s">
        <v>151</v>
      </c>
      <c r="B76" s="168" t="s">
        <v>152</v>
      </c>
    </row>
    <row r="78" spans="1:48" customHeight="1" ht="20.25">
      <c r="B78" s="127" t="s">
        <v>153</v>
      </c>
    </row>
    <row r="79" spans="1:48">
      <c r="A79" t="s">
        <v>154</v>
      </c>
      <c r="B79" s="168" t="s">
        <v>152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155</v>
      </c>
      <c r="B80" s="168" t="s">
        <v>156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157</v>
      </c>
      <c r="B81" s="161">
        <v>100000</v>
      </c>
    </row>
    <row r="82" spans="1:48">
      <c r="A82" t="s">
        <v>158</v>
      </c>
      <c r="B82" s="161">
        <v>20</v>
      </c>
    </row>
    <row r="83" spans="1:48">
      <c r="A83" t="s">
        <v>159</v>
      </c>
      <c r="B83" s="169" t="s">
        <v>160</v>
      </c>
    </row>
    <row r="84" spans="1:48">
      <c r="A84" t="s">
        <v>161</v>
      </c>
      <c r="B84" s="169">
        <v>1</v>
      </c>
    </row>
    <row r="85" spans="1:48">
      <c r="A85" t="s">
        <v>162</v>
      </c>
      <c r="B85" s="169">
        <v>12</v>
      </c>
    </row>
    <row r="86" spans="1:48">
      <c r="A86" t="s">
        <v>163</v>
      </c>
      <c r="B86" s="161"/>
    </row>
    <row r="87" spans="1:48">
      <c r="A87" t="s">
        <v>164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165</v>
      </c>
      <c r="C3" s="15" t="s">
        <v>166</v>
      </c>
      <c r="D3" s="15" t="s">
        <v>167</v>
      </c>
      <c r="E3" s="15" t="s">
        <v>168</v>
      </c>
      <c r="F3" s="15" t="s">
        <v>169</v>
      </c>
      <c r="G3" s="15" t="s">
        <v>170</v>
      </c>
      <c r="H3" s="15" t="s">
        <v>171</v>
      </c>
      <c r="I3" s="15" t="s">
        <v>172</v>
      </c>
      <c r="J3" s="15" t="s">
        <v>173</v>
      </c>
      <c r="K3" s="15" t="s">
        <v>174</v>
      </c>
      <c r="L3" s="15" t="s">
        <v>175</v>
      </c>
      <c r="M3" s="15" t="s">
        <v>176</v>
      </c>
      <c r="N3" s="15" t="s">
        <v>177</v>
      </c>
      <c r="O3" s="15" t="s">
        <v>178</v>
      </c>
      <c r="P3" s="15" t="s">
        <v>179</v>
      </c>
      <c r="Q3" s="32" t="s">
        <v>180</v>
      </c>
      <c r="R3" s="15" t="s">
        <v>181</v>
      </c>
      <c r="S3" s="15" t="s">
        <v>182</v>
      </c>
      <c r="T3" s="15" t="s">
        <v>183</v>
      </c>
      <c r="U3" s="178" t="s">
        <v>87</v>
      </c>
      <c r="V3" s="32" t="s">
        <v>184</v>
      </c>
      <c r="W3" s="32" t="s">
        <v>185</v>
      </c>
      <c r="X3" s="32" t="s">
        <v>186</v>
      </c>
      <c r="Y3" s="32" t="s">
        <v>187</v>
      </c>
      <c r="Z3" s="32" t="s">
        <v>43</v>
      </c>
      <c r="AA3" s="32" t="s">
        <v>188</v>
      </c>
      <c r="AB3" s="32" t="s">
        <v>189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43221</v>
      </c>
      <c r="D4" s="38">
        <f>IFERROR(DATE(YEAR(B4),MONTH(B4)+T4,DAY(B4)),"")</f>
        <v>43282</v>
      </c>
      <c r="E4" s="38">
        <f>IFERROR(IF($S4=0,"",IF($S4=2,DATE(YEAR(B4),MONTH(B4)+6,DAY(B4)),IF($S4=1,B4,""))),"")</f>
        <v>43344</v>
      </c>
      <c r="F4" s="38">
        <f>IFERROR(IF($S4=0,"",IF($S4=2,DATE(YEAR(C4),MONTH(C4)+6,DAY(C4)),IF($S4=1,C4,""))),"")</f>
        <v>43405</v>
      </c>
      <c r="G4" s="38">
        <f>IFERROR(IF($S4=0,"",IF($S4=2,DATE(YEAR(D4),MONTH(D4)+6,DAY(D4)),IF($S4=1,D4,""))),"")</f>
        <v>43466</v>
      </c>
      <c r="H4" s="20">
        <f>Inputs!C7</f>
        <v>0</v>
      </c>
      <c r="I4" s="137" t="str">
        <f>IFERROR(VLOOKUP(Inputs!E7,Parameters!$J$77:$K$81,2,0),"")</f>
        <v>Yes</v>
      </c>
      <c r="J4" s="26" t="str">
        <f>IFERROR(Inputs!G7/Calculations!H4,"")</f>
        <v/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11779.00736663994</v>
      </c>
      <c r="M4" s="25">
        <f>L4*H4</f>
        <v>0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Cabbages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43191</v>
      </c>
      <c r="C5" s="39">
        <f>IFERROR(DATE(YEAR(B5),MONTH(B5)+ROUND(T5/2,0),DAY(B5)),B5)</f>
        <v>43252</v>
      </c>
      <c r="D5" s="39">
        <f>IFERROR(DATE(YEAR(B5),MONTH(B5)+T5,DAY(B5)),"")</f>
        <v>43282</v>
      </c>
      <c r="E5" s="39">
        <f>IFERROR(IF($S5=0,"",IF($S5=2,DATE(YEAR(B5),MONTH(B5)+6,DAY(B5)),IF($S5=1,B5,""))),"")</f>
        <v>43374</v>
      </c>
      <c r="F5" s="39">
        <f>IFERROR(IF($S5=0,"",IF($S5=2,DATE(YEAR(C5),MONTH(C5)+6,DAY(C5)),IF($S5=1,C5,""))),"")</f>
        <v>43435</v>
      </c>
      <c r="G5" s="39">
        <f>IFERROR(IF($S5=0,"",IF($S5=2,DATE(YEAR(D5),MONTH(D5)+6,DAY(D5)),IF($S5=1,D5,""))),"")</f>
        <v>43466</v>
      </c>
      <c r="H5" s="16">
        <f>Inputs!C8</f>
        <v>0</v>
      </c>
      <c r="I5" s="138" t="str">
        <f>IFERROR(VLOOKUP(Inputs!E8,Parameters!$J$77:$K$81,2,0),"")</f>
        <v>No</v>
      </c>
      <c r="J5" s="27" t="str">
        <f>IFERROR(Inputs!G8/Calculations!H5,"")</f>
        <v/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10393.17617153034</v>
      </c>
      <c r="M5" s="30">
        <f>L5*H5</f>
        <v>0</v>
      </c>
      <c r="N5" s="22">
        <f>Calculations!U5</f>
        <v>0.2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14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0.2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190</v>
      </c>
      <c r="D13" s="15" t="s">
        <v>191</v>
      </c>
      <c r="E13" s="15" t="s">
        <v>192</v>
      </c>
      <c r="F13" s="15" t="s">
        <v>193</v>
      </c>
      <c r="G13" s="15" t="s">
        <v>194</v>
      </c>
      <c r="H13" s="15" t="s">
        <v>195</v>
      </c>
      <c r="I13" s="15" t="s">
        <v>196</v>
      </c>
      <c r="J13" s="15" t="s">
        <v>197</v>
      </c>
      <c r="K13" s="15" t="s">
        <v>198</v>
      </c>
      <c r="L13" s="15" t="s">
        <v>199</v>
      </c>
      <c r="M13" s="178" t="s">
        <v>200</v>
      </c>
      <c r="N13" s="178" t="s">
        <v>201</v>
      </c>
      <c r="O13" s="62" t="s">
        <v>202</v>
      </c>
      <c r="P13" s="62" t="s">
        <v>203</v>
      </c>
      <c r="Q13" s="62" t="s">
        <v>204</v>
      </c>
      <c r="R13" s="62" t="s">
        <v>205</v>
      </c>
      <c r="S13" s="62" t="s">
        <v>206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207</v>
      </c>
      <c r="C22" s="74" t="s">
        <v>208</v>
      </c>
      <c r="D22" s="74" t="s">
        <v>209</v>
      </c>
      <c r="E22" s="74" t="s">
        <v>210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212</v>
      </c>
      <c r="B32" s="129" t="s">
        <v>213</v>
      </c>
      <c r="C32" s="129" t="s">
        <v>214</v>
      </c>
      <c r="D32" s="129" t="s">
        <v>215</v>
      </c>
      <c r="F32" s="132" t="s">
        <v>216</v>
      </c>
      <c r="G32" s="132" t="s">
        <v>217</v>
      </c>
      <c r="I32" s="174" t="s">
        <v>218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43167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43160</v>
      </c>
      <c r="F33" t="s">
        <v>154</v>
      </c>
      <c r="G33" s="128">
        <f>IF(Inputs!B79="","",DATE(YEAR(Inputs!B79),MONTH(Inputs!B79),DAY(Inputs!B79)))</f>
        <v>43139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43198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43191</v>
      </c>
      <c r="F34" t="s">
        <v>155</v>
      </c>
      <c r="G34" s="128">
        <f>IF(Inputs!B80="","",DATE(YEAR(Inputs!B80),MONTH(Inputs!B80),DAY(Inputs!B80)))</f>
        <v>43167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43228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43221</v>
      </c>
      <c r="F35" t="s">
        <v>157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43259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43252</v>
      </c>
      <c r="F36" t="s">
        <v>158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43289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43282</v>
      </c>
      <c r="F37" t="s">
        <v>219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43320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43313</v>
      </c>
      <c r="F38" t="s">
        <v>220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43351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43344</v>
      </c>
      <c r="F39" t="s">
        <v>163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43381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43374</v>
      </c>
      <c r="F40" t="s">
        <v>164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43412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43405</v>
      </c>
      <c r="F41" t="s">
        <v>221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43442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43435</v>
      </c>
      <c r="F42" t="s">
        <v>222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43473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43504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223</v>
      </c>
      <c r="C3" s="10" t="s">
        <v>224</v>
      </c>
      <c r="D3" s="10" t="s">
        <v>225</v>
      </c>
      <c r="E3" s="10" t="s">
        <v>226</v>
      </c>
      <c r="F3" s="10" t="s">
        <v>227</v>
      </c>
      <c r="G3" s="10" t="s">
        <v>228</v>
      </c>
      <c r="H3" s="10" t="s">
        <v>229</v>
      </c>
      <c r="I3" s="10" t="s">
        <v>230</v>
      </c>
      <c r="J3" s="10" t="s">
        <v>231</v>
      </c>
      <c r="K3" s="10" t="s">
        <v>232</v>
      </c>
      <c r="L3" s="10" t="s">
        <v>233</v>
      </c>
      <c r="M3" s="10" t="s">
        <v>234</v>
      </c>
      <c r="N3" s="10" t="s">
        <v>235</v>
      </c>
      <c r="O3" s="10" t="s">
        <v>236</v>
      </c>
      <c r="P3" s="10" t="s">
        <v>237</v>
      </c>
      <c r="Q3" s="10" t="s">
        <v>238</v>
      </c>
      <c r="R3" s="10" t="s">
        <v>239</v>
      </c>
      <c r="S3" s="10" t="s">
        <v>240</v>
      </c>
      <c r="T3" s="10" t="s">
        <v>241</v>
      </c>
      <c r="U3" s="10" t="s">
        <v>181</v>
      </c>
      <c r="V3" s="10" t="s">
        <v>179</v>
      </c>
      <c r="W3" s="10" t="s">
        <v>242</v>
      </c>
      <c r="X3" s="10" t="s">
        <v>243</v>
      </c>
      <c r="Y3" s="10" t="s">
        <v>244</v>
      </c>
      <c r="Z3" s="10" t="s">
        <v>245</v>
      </c>
      <c r="AA3" s="10" t="s">
        <v>246</v>
      </c>
      <c r="AB3" s="10" t="s">
        <v>247</v>
      </c>
      <c r="AC3" s="10" t="s">
        <v>248</v>
      </c>
      <c r="AD3" s="10" t="s">
        <v>249</v>
      </c>
      <c r="AE3" s="10" t="s">
        <v>250</v>
      </c>
      <c r="AF3" s="10" t="s">
        <v>251</v>
      </c>
      <c r="AG3" s="10" t="s">
        <v>252</v>
      </c>
      <c r="AH3" s="10" t="s">
        <v>253</v>
      </c>
      <c r="AI3" s="10" t="s">
        <v>254</v>
      </c>
    </row>
    <row r="4" spans="1:36" s="93" customFormat="1">
      <c r="A4" s="93" t="s">
        <v>255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95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272</v>
      </c>
      <c r="C22" s="10" t="s">
        <v>273</v>
      </c>
      <c r="D22" s="10" t="s">
        <v>274</v>
      </c>
      <c r="E22" s="10" t="s">
        <v>275</v>
      </c>
      <c r="F22" s="10" t="s">
        <v>276</v>
      </c>
      <c r="G22" s="10" t="s">
        <v>277</v>
      </c>
      <c r="H22" s="10" t="s">
        <v>278</v>
      </c>
      <c r="I22" s="10" t="s">
        <v>195</v>
      </c>
      <c r="J22" s="10" t="s">
        <v>279</v>
      </c>
      <c r="K22" s="10" t="s">
        <v>280</v>
      </c>
      <c r="L22" s="10" t="s">
        <v>281</v>
      </c>
      <c r="M22" s="10" t="s">
        <v>282</v>
      </c>
      <c r="N22" s="10" t="s">
        <v>283</v>
      </c>
      <c r="O22" s="10" t="s">
        <v>284</v>
      </c>
      <c r="P22" s="10" t="s">
        <v>285</v>
      </c>
    </row>
    <row r="23" spans="1:36" s="21" customFormat="1">
      <c r="A23" s="21" t="s">
        <v>286</v>
      </c>
      <c r="B23" s="21" t="s">
        <v>287</v>
      </c>
      <c r="C23" s="72" t="s">
        <v>288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289</v>
      </c>
      <c r="B24" s="21" t="s">
        <v>290</v>
      </c>
      <c r="C24" s="116" t="s">
        <v>257</v>
      </c>
      <c r="D24" s="115" t="s">
        <v>257</v>
      </c>
      <c r="E24" s="106">
        <v>0.05</v>
      </c>
      <c r="F24" s="106">
        <v>0.1</v>
      </c>
      <c r="G24" s="106">
        <v>0.2</v>
      </c>
      <c r="H24" s="116" t="s">
        <v>257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291</v>
      </c>
      <c r="B25" s="16" t="s">
        <v>292</v>
      </c>
      <c r="C25" s="30" t="s">
        <v>293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257</v>
      </c>
      <c r="J25" s="72" t="s">
        <v>257</v>
      </c>
      <c r="K25" s="72" t="s">
        <v>257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294</v>
      </c>
      <c r="B26" s="16" t="s">
        <v>290</v>
      </c>
      <c r="C26" s="116" t="s">
        <v>257</v>
      </c>
      <c r="D26" s="115" t="s">
        <v>257</v>
      </c>
      <c r="E26" s="106">
        <v>0.2</v>
      </c>
      <c r="F26" s="106">
        <v>0.7</v>
      </c>
      <c r="G26" s="106">
        <v>2</v>
      </c>
      <c r="H26" s="116" t="s">
        <v>257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295</v>
      </c>
      <c r="B27" s="71" t="s">
        <v>290</v>
      </c>
      <c r="C27" s="116" t="s">
        <v>257</v>
      </c>
      <c r="D27" s="115" t="s">
        <v>257</v>
      </c>
      <c r="E27" s="106">
        <v>0.15</v>
      </c>
      <c r="F27" s="106">
        <v>0.25</v>
      </c>
      <c r="G27" s="106">
        <v>1</v>
      </c>
      <c r="H27" s="116" t="s">
        <v>257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296</v>
      </c>
      <c r="B28" s="71" t="s">
        <v>290</v>
      </c>
      <c r="C28" s="116" t="s">
        <v>257</v>
      </c>
      <c r="D28" s="115" t="s">
        <v>257</v>
      </c>
      <c r="E28" s="106">
        <v>0.15</v>
      </c>
      <c r="F28" s="106">
        <v>0.25</v>
      </c>
      <c r="G28" s="106">
        <v>1</v>
      </c>
      <c r="H28" s="116" t="s">
        <v>257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297</v>
      </c>
      <c r="B29" s="118" t="s">
        <v>290</v>
      </c>
      <c r="C29" s="31" t="s">
        <v>257</v>
      </c>
      <c r="D29" s="31" t="s">
        <v>257</v>
      </c>
      <c r="E29" s="24">
        <v>0.1</v>
      </c>
      <c r="F29" s="24">
        <v>0.2</v>
      </c>
      <c r="G29" s="24">
        <v>0</v>
      </c>
      <c r="H29" s="31" t="s">
        <v>257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298</v>
      </c>
      <c r="B30" s="70" t="s">
        <v>290</v>
      </c>
    </row>
    <row r="31" spans="1:36">
      <c r="H31" s="86"/>
      <c r="I31" s="86"/>
      <c r="AI31" s="12"/>
    </row>
    <row r="32" spans="1:36">
      <c r="A32" s="3" t="s">
        <v>299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300</v>
      </c>
      <c r="B34" s="11" t="s">
        <v>301</v>
      </c>
    </row>
    <row r="35" spans="1:36">
      <c r="A35" t="s">
        <v>302</v>
      </c>
      <c r="B35" s="72">
        <v>60</v>
      </c>
      <c r="C35" s="86"/>
    </row>
    <row r="36" spans="1:36">
      <c r="A36" t="s">
        <v>303</v>
      </c>
      <c r="B36" s="72">
        <v>2000</v>
      </c>
      <c r="C36" s="86"/>
    </row>
    <row r="37" spans="1:36">
      <c r="A37" t="s">
        <v>304</v>
      </c>
      <c r="B37" s="2">
        <v>0.4</v>
      </c>
    </row>
    <row r="39" spans="1:36">
      <c r="A39" s="3" t="s">
        <v>305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306</v>
      </c>
      <c r="C40" s="193"/>
    </row>
    <row r="41" spans="1:36">
      <c r="A41" s="5" t="s">
        <v>99</v>
      </c>
      <c r="B41" s="191" t="s">
        <v>307</v>
      </c>
      <c r="C41" s="191" t="s">
        <v>92</v>
      </c>
    </row>
    <row r="42" spans="1:36">
      <c r="A42" t="s">
        <v>286</v>
      </c>
      <c r="B42" s="72">
        <v>450</v>
      </c>
      <c r="C42" s="72">
        <v>450</v>
      </c>
    </row>
    <row r="43" spans="1:36">
      <c r="A43" t="s">
        <v>289</v>
      </c>
      <c r="B43" s="72">
        <v>450</v>
      </c>
      <c r="C43" s="72">
        <v>250</v>
      </c>
    </row>
    <row r="44" spans="1:36">
      <c r="A44" t="s">
        <v>291</v>
      </c>
      <c r="B44" s="72">
        <v>50000</v>
      </c>
      <c r="C44" s="72">
        <v>200000</v>
      </c>
    </row>
    <row r="45" spans="1:36">
      <c r="A45" t="s">
        <v>294</v>
      </c>
      <c r="B45" s="72">
        <v>25000</v>
      </c>
      <c r="C45" s="72">
        <v>50000</v>
      </c>
    </row>
    <row r="46" spans="1:36">
      <c r="A46" t="s">
        <v>295</v>
      </c>
      <c r="B46" s="72">
        <v>6000</v>
      </c>
      <c r="C46" s="72">
        <v>12000</v>
      </c>
    </row>
    <row r="47" spans="1:36">
      <c r="A47" t="s">
        <v>296</v>
      </c>
      <c r="B47" s="72">
        <v>4500</v>
      </c>
      <c r="C47" s="72">
        <v>12000</v>
      </c>
    </row>
    <row r="48" spans="1:36">
      <c r="A48" t="s">
        <v>297</v>
      </c>
      <c r="B48" s="72">
        <v>20000</v>
      </c>
      <c r="C48" s="72">
        <v>20000</v>
      </c>
      <c r="D48" s="72"/>
    </row>
    <row r="50" spans="1:36">
      <c r="A50" s="3" t="s">
        <v>308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264</v>
      </c>
      <c r="E52" s="12" t="s">
        <v>264</v>
      </c>
      <c r="F52" s="12" t="s">
        <v>264</v>
      </c>
      <c r="G52" s="12" t="s">
        <v>309</v>
      </c>
      <c r="H52" s="12" t="s">
        <v>127</v>
      </c>
      <c r="I52" s="12" t="s">
        <v>310</v>
      </c>
      <c r="AJ52" s="12"/>
    </row>
    <row r="53" spans="1:36" customHeight="1" ht="30">
      <c r="A53" s="11" t="s">
        <v>311</v>
      </c>
      <c r="B53" s="11" t="s">
        <v>312</v>
      </c>
      <c r="C53" s="11" t="s">
        <v>313</v>
      </c>
      <c r="D53" s="10" t="s">
        <v>223</v>
      </c>
      <c r="E53" s="10" t="s">
        <v>182</v>
      </c>
      <c r="F53" s="10" t="s">
        <v>242</v>
      </c>
      <c r="G53" s="10" t="s">
        <v>314</v>
      </c>
      <c r="H53" s="10" t="s">
        <v>315</v>
      </c>
      <c r="I53" s="10" t="s">
        <v>315</v>
      </c>
      <c r="AJ53" s="12"/>
    </row>
    <row r="54" spans="1:36">
      <c r="A54">
        <v>8</v>
      </c>
      <c r="B54" s="12" t="s">
        <v>316</v>
      </c>
      <c r="C54" s="12" t="s">
        <v>317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318</v>
      </c>
      <c r="C55" s="12" t="s">
        <v>317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319</v>
      </c>
      <c r="C56" s="116" t="s">
        <v>320</v>
      </c>
      <c r="D56" s="189">
        <v>930</v>
      </c>
      <c r="E56" s="189">
        <v>1</v>
      </c>
      <c r="F56" s="189">
        <v>6</v>
      </c>
      <c r="G56" s="72" t="s">
        <v>307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321</v>
      </c>
      <c r="C57" s="116" t="s">
        <v>317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322</v>
      </c>
      <c r="C58" s="116" t="s">
        <v>317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323</v>
      </c>
      <c r="C59" s="116" t="s">
        <v>320</v>
      </c>
      <c r="D59" s="189">
        <v>465</v>
      </c>
      <c r="E59" s="189">
        <v>2</v>
      </c>
      <c r="F59" s="189">
        <v>4</v>
      </c>
      <c r="G59" s="72" t="s">
        <v>307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324</v>
      </c>
      <c r="C60" s="116" t="s">
        <v>320</v>
      </c>
      <c r="D60" s="189">
        <v>465</v>
      </c>
      <c r="E60" s="189">
        <v>1</v>
      </c>
      <c r="F60" s="189">
        <v>5</v>
      </c>
      <c r="G60" s="72" t="s">
        <v>307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325</v>
      </c>
      <c r="C61" s="116" t="s">
        <v>320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326</v>
      </c>
      <c r="C62" s="116" t="s">
        <v>320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327</v>
      </c>
      <c r="C63" s="116" t="s">
        <v>320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328</v>
      </c>
      <c r="C64" s="116" t="s">
        <v>320</v>
      </c>
      <c r="D64" s="189">
        <v>930</v>
      </c>
      <c r="E64" s="189">
        <v>1</v>
      </c>
      <c r="F64" s="189">
        <v>6</v>
      </c>
      <c r="G64" s="72" t="s">
        <v>307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329</v>
      </c>
      <c r="C65" s="12" t="s">
        <v>320</v>
      </c>
      <c r="D65" s="89">
        <v>465</v>
      </c>
      <c r="E65" s="89">
        <v>2</v>
      </c>
      <c r="F65" s="89">
        <v>4</v>
      </c>
      <c r="G65" s="7" t="s">
        <v>307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330</v>
      </c>
      <c r="C66" s="12" t="s">
        <v>320</v>
      </c>
      <c r="D66" s="89">
        <v>465</v>
      </c>
      <c r="E66" s="89">
        <v>2</v>
      </c>
      <c r="F66" s="89">
        <v>4</v>
      </c>
      <c r="G66" s="7" t="s">
        <v>307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331</v>
      </c>
      <c r="C67" s="12" t="s">
        <v>320</v>
      </c>
      <c r="D67" s="89">
        <v>930</v>
      </c>
      <c r="E67" s="89">
        <v>1</v>
      </c>
      <c r="F67" s="89">
        <v>6</v>
      </c>
      <c r="G67" s="7" t="s">
        <v>307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332</v>
      </c>
      <c r="C68" s="12" t="s">
        <v>320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333</v>
      </c>
      <c r="C69" s="12" t="s">
        <v>320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334</v>
      </c>
      <c r="C70" s="12" t="s">
        <v>320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335</v>
      </c>
      <c r="C71" s="12" t="s">
        <v>317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337</v>
      </c>
      <c r="B76" s="11" t="s">
        <v>338</v>
      </c>
      <c r="C76" s="11" t="s">
        <v>160</v>
      </c>
      <c r="D76" s="11" t="s">
        <v>339</v>
      </c>
      <c r="E76" s="11" t="s">
        <v>80</v>
      </c>
      <c r="F76" s="11" t="s">
        <v>340</v>
      </c>
      <c r="G76" s="11" t="s">
        <v>341</v>
      </c>
      <c r="H76" s="11" t="s">
        <v>342</v>
      </c>
      <c r="I76" s="11" t="s">
        <v>219</v>
      </c>
      <c r="J76" s="11" t="s">
        <v>343</v>
      </c>
      <c r="K76" s="11" t="s">
        <v>172</v>
      </c>
      <c r="AJ76" s="12"/>
    </row>
    <row r="77" spans="1:36">
      <c r="A77" t="s">
        <v>92</v>
      </c>
      <c r="B77" s="176">
        <v>0</v>
      </c>
      <c r="C77" s="12" t="s">
        <v>344</v>
      </c>
      <c r="E77" s="12" t="s">
        <v>307</v>
      </c>
      <c r="F77" s="12" t="s">
        <v>307</v>
      </c>
      <c r="G77" s="12" t="s">
        <v>345</v>
      </c>
      <c r="H77" s="12" t="s">
        <v>127</v>
      </c>
      <c r="I77" s="12" t="s">
        <v>346</v>
      </c>
      <c r="J77" s="136" t="s">
        <v>347</v>
      </c>
      <c r="K77" s="12" t="s">
        <v>307</v>
      </c>
      <c r="AJ77" s="12"/>
    </row>
    <row r="78" spans="1:36">
      <c r="A78" t="s">
        <v>307</v>
      </c>
      <c r="B78" s="176">
        <v>5</v>
      </c>
      <c r="C78" s="134" t="s">
        <v>348</v>
      </c>
      <c r="D78" s="133"/>
      <c r="E78" s="12" t="s">
        <v>349</v>
      </c>
      <c r="F78" s="12" t="s">
        <v>350</v>
      </c>
      <c r="G78" s="12" t="s">
        <v>351</v>
      </c>
      <c r="H78" s="12" t="s">
        <v>310</v>
      </c>
      <c r="I78" s="12" t="s">
        <v>352</v>
      </c>
      <c r="J78" s="70" t="s">
        <v>353</v>
      </c>
      <c r="K78" s="12" t="s">
        <v>307</v>
      </c>
      <c r="AJ78" s="12"/>
    </row>
    <row r="79" spans="1:36">
      <c r="B79" s="176">
        <v>10</v>
      </c>
      <c r="C79" s="12" t="s">
        <v>145</v>
      </c>
      <c r="D79" s="12">
        <v>1</v>
      </c>
      <c r="E79" s="12" t="s">
        <v>354</v>
      </c>
      <c r="F79" s="12" t="s">
        <v>93</v>
      </c>
      <c r="G79" s="12" t="s">
        <v>355</v>
      </c>
      <c r="I79" s="12" t="s">
        <v>160</v>
      </c>
      <c r="J79" s="70" t="s">
        <v>96</v>
      </c>
      <c r="K79" s="12" t="s">
        <v>307</v>
      </c>
      <c r="AJ79" s="12"/>
    </row>
    <row r="80" spans="1:36">
      <c r="B80" s="176">
        <v>20</v>
      </c>
      <c r="C80" s="12" t="s">
        <v>146</v>
      </c>
      <c r="D80" s="12">
        <f>D79+1</f>
        <v>2</v>
      </c>
      <c r="E80" s="12" t="s">
        <v>91</v>
      </c>
      <c r="F80" s="12" t="s">
        <v>356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357</v>
      </c>
      <c r="K81" s="12" t="s">
        <v>92</v>
      </c>
    </row>
    <row r="82" spans="1:36">
      <c r="B82" s="176">
        <v>40</v>
      </c>
      <c r="C82" s="12" t="s">
        <v>97</v>
      </c>
      <c r="D82" s="12">
        <f>D81+1</f>
        <v>4</v>
      </c>
      <c r="J82" s="70"/>
    </row>
    <row r="83" spans="1:36">
      <c r="B83" s="176">
        <v>50</v>
      </c>
      <c r="C83" s="12" t="s">
        <v>147</v>
      </c>
      <c r="D83" s="12">
        <f>D82+1</f>
        <v>5</v>
      </c>
    </row>
    <row r="84" spans="1:36">
      <c r="B84" s="176">
        <v>60</v>
      </c>
      <c r="C84" s="12" t="s">
        <v>148</v>
      </c>
      <c r="D84" s="12">
        <f>D83+1</f>
        <v>6</v>
      </c>
    </row>
    <row r="85" spans="1:36">
      <c r="B85" s="176">
        <v>70</v>
      </c>
      <c r="C85" s="12" t="s">
        <v>358</v>
      </c>
      <c r="D85" s="12">
        <f>D84+1</f>
        <v>7</v>
      </c>
    </row>
    <row r="86" spans="1:36">
      <c r="B86" s="176">
        <v>80</v>
      </c>
      <c r="C86" s="12" t="s">
        <v>359</v>
      </c>
      <c r="D86" s="12">
        <f>D85+1</f>
        <v>8</v>
      </c>
    </row>
    <row r="87" spans="1:36">
      <c r="B87" s="176">
        <v>89.99999999999999</v>
      </c>
      <c r="C87" s="12" t="s">
        <v>360</v>
      </c>
      <c r="D87" s="12">
        <f>D86+1</f>
        <v>9</v>
      </c>
    </row>
    <row r="88" spans="1:36">
      <c r="B88" s="176">
        <v>99.99999999999999</v>
      </c>
      <c r="C88" s="12" t="s">
        <v>361</v>
      </c>
      <c r="D88" s="12">
        <f>D87+1</f>
        <v>10</v>
      </c>
    </row>
    <row r="89" spans="1:36">
      <c r="C89" s="12" t="s">
        <v>362</v>
      </c>
      <c r="D89" s="12">
        <f>D88+1</f>
        <v>11</v>
      </c>
    </row>
    <row r="90" spans="1:36">
      <c r="C90" s="12" t="s">
        <v>363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