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<sst xmlns="http://schemas.openxmlformats.org/spreadsheetml/2006/main" uniqueCount="366">
  <si>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</si>
  <si>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</si>
  <si>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</si>
  <si>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</si>
  <si>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</si>
  <si>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</si>
  <si>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</si>
  <si>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</si>
  <si>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</si>
  <si>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</si>
  <si>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</si>
  <si>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</si>
  <si>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</si>
  <si>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</si>
  <si>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</si>
  <si>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</si>
  <si>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</si>
  <si>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</si>
  <si>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</si>
  <si>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</si>
  <si>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</si>
  <si>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</si>
  <si>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</si>
  <si>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</si>
  <si>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</si>
  <si>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</si>
  <si>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</si>
  <si>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</si>
  <si>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</si>
  <si>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</si>
  <si>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</si>
  <si>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</si>
  <si>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</si>
  <si>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</si>
  <si>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</si>
  <si>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</si>
  <si>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</si>
  <si>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</si>
  <si>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</si>
  <si>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</si>
  <si>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</si>
  <si>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</si>
  <si>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</si>
  <si>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</si>
  <si>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</si>
  <si>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</si>
  <si>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</si>
  <si>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</si>
  <si>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</si>
  <si>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</si>
  <si>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</si>
  <si>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</si>
  <si>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</si>
  <si>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</si>
  <si>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</si>
  <si>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</si>
  <si>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</si>
  <si>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</si>
  <si>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</si>
  <si>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</si>
  <si>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</si>
  <si>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</si>
  <si>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</si>
  <si>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</si>
  <si>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</si>
  <si>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</si>
  <si>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</si>
  <si>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</si>
  <si>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</si>
  <si>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</si>
  <si>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</si>
  <si>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</si>
  <si>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</si>
  <si>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</si>
  <si>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</si>
  <si>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</si>
  <si>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</si>
  <si>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</si>
  <si>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</si>
  <si>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</si>
  <si>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</si>
  <si>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</si>
  <si>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</si>
  <si>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</si>
  <si>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</si>
  <si>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</si>
  <si>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</si>
  <si>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</si>
  <si>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</si>
  <si>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</si>
  <si>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Home recycled</t>
  </si>
  <si>
    <t>Yes Inorganic fertizers</t>
  </si>
  <si>
    <t>No</t>
  </si>
  <si>
    <t>Yes using a solar pump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</si>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</sst>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Mpesa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1.256062244862356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0.3093429158110883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-12360</v>
      </c>
    </row>
    <row r="18" spans="1:7">
      <c r="B18" s="1" t="s">
        <v>12</v>
      </c>
      <c r="C18" s="36">
        <f>MIN(Output!B6:M6)</f>
        <v>-1030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-1030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-1030</v>
      </c>
      <c r="C6" s="51">
        <f>C30-C88</f>
        <v>-1030</v>
      </c>
      <c r="D6" s="51">
        <f>D30-D88</f>
        <v>-1030</v>
      </c>
      <c r="E6" s="51">
        <f>E30-E88</f>
        <v>-1030</v>
      </c>
      <c r="F6" s="51">
        <f>F30-F88</f>
        <v>-1030</v>
      </c>
      <c r="G6" s="51">
        <f>G30-G88</f>
        <v>-1030</v>
      </c>
      <c r="H6" s="51">
        <f>H30-H88</f>
        <v>-1030</v>
      </c>
      <c r="I6" s="51">
        <f>I30-I88</f>
        <v>-1030</v>
      </c>
      <c r="J6" s="51">
        <f>J30-J88</f>
        <v>-1030</v>
      </c>
      <c r="K6" s="51">
        <f>K30-K88</f>
        <v>-1030</v>
      </c>
      <c r="L6" s="51">
        <f>L30-L88</f>
        <v>-1030</v>
      </c>
      <c r="M6" s="51">
        <f>M30-M88</f>
        <v>-1030</v>
      </c>
      <c r="N6" s="51">
        <f>N30-N88</f>
        <v>-1030</v>
      </c>
      <c r="O6" s="51">
        <f>O30-O88</f>
        <v>-1030</v>
      </c>
      <c r="P6" s="51">
        <f>P30-P88</f>
        <v>-1030</v>
      </c>
      <c r="Q6" s="51">
        <f>Q30-Q88</f>
        <v>-1030</v>
      </c>
      <c r="R6" s="51">
        <f>R30-R88</f>
        <v>-1030</v>
      </c>
      <c r="S6" s="51">
        <f>S30-S88</f>
        <v>-1030</v>
      </c>
      <c r="T6" s="51">
        <f>T30-T88</f>
        <v>-1030</v>
      </c>
      <c r="U6" s="51">
        <f>U30-U88</f>
        <v>-1030</v>
      </c>
      <c r="V6" s="51">
        <f>V30-V88</f>
        <v>-1030</v>
      </c>
      <c r="W6" s="51">
        <f>W30-W88</f>
        <v>-1030</v>
      </c>
      <c r="X6" s="51">
        <f>X30-X88</f>
        <v>-1030</v>
      </c>
      <c r="Y6" s="51">
        <f>Y30-Y88</f>
        <v>-1030</v>
      </c>
      <c r="Z6" s="51">
        <f>SUMIF($B$13:$Y$13,"Yes",B6:Y6)</f>
        <v>-13390</v>
      </c>
      <c r="AA6" s="51">
        <f>AA30-AA88</f>
        <v>-12359.99999999999</v>
      </c>
      <c r="AB6" s="51">
        <f>AB30-AB88</f>
        <v>-24719.99999999999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-79500</v>
      </c>
      <c r="C7" s="80">
        <f>IF(ISERROR(VLOOKUP(MONTH(C5),Inputs!$D$66:$D$71,1,0)),"",INDEX(Inputs!$B$66:$B$71,MATCH(MONTH(Output!C5),Inputs!$D$66:$D$71,0))-INDEX(Inputs!$C$66:$C$71,MATCH(MONTH(Output!C5),Inputs!$D$66:$D$71,0)))</f>
        <v>400</v>
      </c>
      <c r="D7" s="80">
        <f>IF(ISERROR(VLOOKUP(MONTH(D5),Inputs!$D$66:$D$71,1,0)),"",INDEX(Inputs!$B$66:$B$71,MATCH(MONTH(Output!D5),Inputs!$D$66:$D$71,0))-INDEX(Inputs!$C$66:$C$71,MATCH(MONTH(Output!D5),Inputs!$D$66:$D$71,0)))</f>
        <v>5400</v>
      </c>
      <c r="E7" s="80">
        <f>IF(ISERROR(VLOOKUP(MONTH(E5),Inputs!$D$66:$D$71,1,0)),"",INDEX(Inputs!$B$66:$B$71,MATCH(MONTH(Output!E5),Inputs!$D$66:$D$71,0))-INDEX(Inputs!$C$66:$C$71,MATCH(MONTH(Output!E5),Inputs!$D$66:$D$71,0)))</f>
        <v>4300</v>
      </c>
      <c r="F7" s="80">
        <f>IF(ISERROR(VLOOKUP(MONTH(F5),Inputs!$D$66:$D$71,1,0)),"",INDEX(Inputs!$B$66:$B$71,MATCH(MONTH(Output!F5),Inputs!$D$66:$D$71,0))-INDEX(Inputs!$C$66:$C$71,MATCH(MONTH(Output!F5),Inputs!$D$66:$D$71,0)))</f>
        <v>6200</v>
      </c>
      <c r="G7" s="80">
        <f>IF(ISERROR(VLOOKUP(MONTH(G5),Inputs!$D$66:$D$71,1,0)),"",INDEX(Inputs!$B$66:$B$71,MATCH(MONTH(Output!G5),Inputs!$D$66:$D$71,0))-INDEX(Inputs!$C$66:$C$71,MATCH(MONTH(Output!G5),Inputs!$D$66:$D$71,0)))</f>
        <v>500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-79500</v>
      </c>
      <c r="O7" s="80">
        <f>IF(ISERROR(VLOOKUP(MONTH(O5),Inputs!$D$66:$D$71,1,0)),"",INDEX(Inputs!$B$66:$B$71,MATCH(MONTH(Output!O5),Inputs!$D$66:$D$71,0))-INDEX(Inputs!$C$66:$C$71,MATCH(MONTH(Output!O5),Inputs!$D$66:$D$71,0)))</f>
        <v>400</v>
      </c>
      <c r="P7" s="80">
        <f>IF(ISERROR(VLOOKUP(MONTH(P5),Inputs!$D$66:$D$71,1,0)),"",INDEX(Inputs!$B$66:$B$71,MATCH(MONTH(Output!P5),Inputs!$D$66:$D$71,0))-INDEX(Inputs!$C$66:$C$71,MATCH(MONTH(Output!P5),Inputs!$D$66:$D$71,0)))</f>
        <v>5400</v>
      </c>
      <c r="Q7" s="80">
        <f>IF(ISERROR(VLOOKUP(MONTH(Q5),Inputs!$D$66:$D$71,1,0)),"",INDEX(Inputs!$B$66:$B$71,MATCH(MONTH(Output!Q5),Inputs!$D$66:$D$71,0))-INDEX(Inputs!$C$66:$C$71,MATCH(MONTH(Output!Q5),Inputs!$D$66:$D$71,0)))</f>
        <v>4300</v>
      </c>
      <c r="R7" s="80">
        <f>IF(ISERROR(VLOOKUP(MONTH(R5),Inputs!$D$66:$D$71,1,0)),"",INDEX(Inputs!$B$66:$B$71,MATCH(MONTH(Output!R5),Inputs!$D$66:$D$71,0))-INDEX(Inputs!$C$66:$C$71,MATCH(MONTH(Output!R5),Inputs!$D$66:$D$71,0)))</f>
        <v>6200</v>
      </c>
      <c r="S7" s="80">
        <f>IF(ISERROR(VLOOKUP(MONTH(S5),Inputs!$D$66:$D$71,1,0)),"",INDEX(Inputs!$B$66:$B$71,MATCH(MONTH(Output!S5),Inputs!$D$66:$D$71,0))-INDEX(Inputs!$C$66:$C$71,MATCH(MONTH(Output!S5),Inputs!$D$66:$D$71,0)))</f>
        <v>500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298970</v>
      </c>
      <c r="C11" s="80">
        <f>C6+C9-C10</f>
        <v>-31030</v>
      </c>
      <c r="D11" s="80">
        <f>D6+D9-D10</f>
        <v>-31030</v>
      </c>
      <c r="E11" s="80">
        <f>E6+E9-E10</f>
        <v>-31030</v>
      </c>
      <c r="F11" s="80">
        <f>F6+F9-F10</f>
        <v>-31030</v>
      </c>
      <c r="G11" s="80">
        <f>G6+G9-G10</f>
        <v>-31030</v>
      </c>
      <c r="H11" s="80">
        <f>H6+H9-H10</f>
        <v>-31030</v>
      </c>
      <c r="I11" s="80">
        <f>I6+I9-I10</f>
        <v>-31030</v>
      </c>
      <c r="J11" s="80">
        <f>J6+J9-J10</f>
        <v>-31030</v>
      </c>
      <c r="K11" s="80">
        <f>K6+K9-K10</f>
        <v>-31030</v>
      </c>
      <c r="L11" s="80">
        <f>L6+L9-L10</f>
        <v>-31030</v>
      </c>
      <c r="M11" s="80">
        <f>M6+M9-M10</f>
        <v>-31030</v>
      </c>
      <c r="N11" s="80">
        <f>N6+N9-N10</f>
        <v>-31030</v>
      </c>
      <c r="O11" s="80">
        <f>O6+O9-O10</f>
        <v>-1030</v>
      </c>
      <c r="P11" s="80">
        <f>P6+P9-P10</f>
        <v>-1030</v>
      </c>
      <c r="Q11" s="80">
        <f>Q6+Q9-Q10</f>
        <v>-1030</v>
      </c>
      <c r="R11" s="80">
        <f>R6+R9-R10</f>
        <v>-1030</v>
      </c>
      <c r="S11" s="80">
        <f>S6+S9-S10</f>
        <v>-1030</v>
      </c>
      <c r="T11" s="80">
        <f>T6+T9-T10</f>
        <v>-1030</v>
      </c>
      <c r="U11" s="80">
        <f>U6+U9-U10</f>
        <v>-1030</v>
      </c>
      <c r="V11" s="80">
        <f>V6+V9-V10</f>
        <v>-1030</v>
      </c>
      <c r="W11" s="80">
        <f>W6+W9-W10</f>
        <v>-1030</v>
      </c>
      <c r="X11" s="80">
        <f>X6+X9-X10</f>
        <v>-1030</v>
      </c>
      <c r="Y11" s="80">
        <f>Y6+Y9-Y10</f>
        <v>-1030</v>
      </c>
      <c r="Z11" s="85">
        <f>SUMIF($B$13:$Y$13,"Yes",B11:Y11)</f>
        <v>-73390</v>
      </c>
      <c r="AA11" s="80">
        <f>SUM(B11:M11)</f>
        <v>-42360</v>
      </c>
      <c r="AB11" s="46">
        <f>SUM(B11:Y11)</f>
        <v>-84720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0.100691414378734</v>
      </c>
      <c r="D12" s="82">
        <f>IF(D13="Yes",IF(SUM($B$10:D10)/(SUM($B$6:D6)+SUM($B$9:D9))&lt;0,999.99,SUM($B$10:D10)/(SUM($B$6:D6)+SUM($B$9:D9))),"")</f>
        <v>0.2020814388198444</v>
      </c>
      <c r="E12" s="82">
        <f>IF(E13="Yes",IF(SUM($B$10:E10)/(SUM($B$6:E6)+SUM($B$9:E9))&lt;0,999.99,SUM($B$10:E10)/(SUM($B$6:E6)+SUM($B$9:E9))),"")</f>
        <v>0.3041773692037312</v>
      </c>
      <c r="F12" s="82">
        <f>IF(F13="Yes",IF(SUM($B$10:F10)/(SUM($B$6:F6)+SUM($B$9:F9))&lt;0,999.99,SUM($B$10:F10)/(SUM($B$6:F6)+SUM($B$9:F9))),"")</f>
        <v>0.4069866033576395</v>
      </c>
      <c r="G12" s="82">
        <f>IF(G13="Yes",IF(SUM($B$10:G10)/(SUM($B$6:G6)+SUM($B$9:G9))&lt;0,999.99,SUM($B$10:G10)/(SUM($B$6:G6)+SUM($B$9:G9))),"")</f>
        <v>0.5105166428425567</v>
      </c>
      <c r="H12" s="82">
        <f>IF(H13="Yes",IF(SUM($B$10:H10)/(SUM($B$6:H6)+SUM($B$9:H9))&lt;0,999.99,SUM($B$10:H10)/(SUM($B$6:H6)+SUM($B$9:H9))),"")</f>
        <v>0.6147750947778271</v>
      </c>
      <c r="I12" s="82">
        <f>IF(I13="Yes",IF(SUM($B$10:I10)/(SUM($B$6:I6)+SUM($B$9:I9))&lt;0,999.99,SUM($B$10:I10)/(SUM($B$6:I6)+SUM($B$9:I9))),"")</f>
        <v>0.7197696737044146</v>
      </c>
      <c r="J12" s="82">
        <f>IF(J13="Yes",IF(SUM($B$10:J10)/(SUM($B$6:J6)+SUM($B$9:J9))&lt;0,999.99,SUM($B$10:J10)/(SUM($B$6:J6)+SUM($B$9:J9))),"")</f>
        <v>0.8255082034877722</v>
      </c>
      <c r="K12" s="82">
        <f>IF(K13="Yes",IF(SUM($B$10:K10)/(SUM($B$6:K6)+SUM($B$9:K9))&lt;0,999.99,SUM($B$10:K10)/(SUM($B$6:K6)+SUM($B$9:K9))),"")</f>
        <v>0.9319986192613048</v>
      </c>
      <c r="L12" s="82">
        <f>IF(L13="Yes",IF(SUM($B$10:L10)/(SUM($B$6:L6)+SUM($B$9:L9))&lt;0,999.99,SUM($B$10:L10)/(SUM($B$6:L6)+SUM($B$9:L9))),"")</f>
        <v>1.039248969411439</v>
      </c>
      <c r="M12" s="82">
        <f>IF(M13="Yes",IF(SUM($B$10:M10)/(SUM($B$6:M6)+SUM($B$9:M9))&lt;0,999.99,SUM($B$10:M10)/(SUM($B$6:M6)+SUM($B$9:M9))),"")</f>
        <v>1.14726741760534</v>
      </c>
      <c r="N12" s="82">
        <f>IF(N13="Yes",IF(SUM($B$10:N10)/(SUM($B$6:N6)+SUM($B$9:N9))&lt;0,999.99,SUM($B$10:N10)/(SUM($B$6:N6)+SUM($B$9:N9))),"")</f>
        <v>1.256062244862356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2400</v>
      </c>
      <c r="C29" s="37">
        <f>Inputs!$B$30</f>
        <v>2400</v>
      </c>
      <c r="D29" s="37">
        <f>Inputs!$B$30</f>
        <v>2400</v>
      </c>
      <c r="E29" s="37">
        <f>Inputs!$B$30</f>
        <v>2400</v>
      </c>
      <c r="F29" s="37">
        <f>Inputs!$B$30</f>
        <v>2400</v>
      </c>
      <c r="G29" s="37">
        <f>Inputs!$B$30</f>
        <v>2400</v>
      </c>
      <c r="H29" s="37">
        <f>Inputs!$B$30</f>
        <v>2400</v>
      </c>
      <c r="I29" s="37">
        <f>Inputs!$B$30</f>
        <v>2400</v>
      </c>
      <c r="J29" s="37">
        <f>Inputs!$B$30</f>
        <v>2400</v>
      </c>
      <c r="K29" s="37">
        <f>Inputs!$B$30</f>
        <v>2400</v>
      </c>
      <c r="L29" s="37">
        <f>Inputs!$B$30</f>
        <v>2400</v>
      </c>
      <c r="M29" s="37">
        <f>Inputs!$B$30</f>
        <v>2400</v>
      </c>
      <c r="N29" s="37">
        <f>Inputs!$B$30</f>
        <v>2400</v>
      </c>
      <c r="O29" s="37">
        <f>Inputs!$B$30</f>
        <v>2400</v>
      </c>
      <c r="P29" s="37">
        <f>Inputs!$B$30</f>
        <v>2400</v>
      </c>
      <c r="Q29" s="37">
        <f>Inputs!$B$30</f>
        <v>2400</v>
      </c>
      <c r="R29" s="37">
        <f>Inputs!$B$30</f>
        <v>2400</v>
      </c>
      <c r="S29" s="37">
        <f>Inputs!$B$30</f>
        <v>2400</v>
      </c>
      <c r="T29" s="37">
        <f>Inputs!$B$30</f>
        <v>2400</v>
      </c>
      <c r="U29" s="37">
        <f>Inputs!$B$30</f>
        <v>2400</v>
      </c>
      <c r="V29" s="37">
        <f>Inputs!$B$30</f>
        <v>2400</v>
      </c>
      <c r="W29" s="37">
        <f>Inputs!$B$30</f>
        <v>2400</v>
      </c>
      <c r="X29" s="37">
        <f>Inputs!$B$30</f>
        <v>2400</v>
      </c>
      <c r="Y29" s="37">
        <f>Inputs!$B$30</f>
        <v>2400</v>
      </c>
      <c r="Z29" s="37">
        <f>SUMIF($B$13:$Y$13,"Yes",B29:Y29)</f>
        <v>31200</v>
      </c>
      <c r="AA29" s="37">
        <f>SUM(B29:M29)</f>
        <v>28800</v>
      </c>
      <c r="AB29" s="37">
        <f>SUM(B29:Y29)</f>
        <v>57600</v>
      </c>
    </row>
    <row r="30" spans="1:30" customHeight="1" ht="15.75">
      <c r="A30" s="1" t="s">
        <v>37</v>
      </c>
      <c r="B30" s="19">
        <f>SUM(B18:B29)</f>
        <v>2400</v>
      </c>
      <c r="C30" s="19">
        <f>SUM(C18:C29)</f>
        <v>2400</v>
      </c>
      <c r="D30" s="19">
        <f>SUM(D18:D29)</f>
        <v>2400</v>
      </c>
      <c r="E30" s="19">
        <f>SUM(E18:E29)</f>
        <v>2400</v>
      </c>
      <c r="F30" s="19">
        <f>SUM(F18:F29)</f>
        <v>2400</v>
      </c>
      <c r="G30" s="19">
        <f>SUM(G18:G29)</f>
        <v>2400</v>
      </c>
      <c r="H30" s="19">
        <f>SUM(H18:H29)</f>
        <v>2400</v>
      </c>
      <c r="I30" s="19">
        <f>SUM(I18:I29)</f>
        <v>2400</v>
      </c>
      <c r="J30" s="19">
        <f>SUM(J18:J29)</f>
        <v>2400</v>
      </c>
      <c r="K30" s="19">
        <f>SUM(K18:K29)</f>
        <v>2400</v>
      </c>
      <c r="L30" s="19">
        <f>SUM(L18:L29)</f>
        <v>2400</v>
      </c>
      <c r="M30" s="19">
        <f>SUM(M18:M29)</f>
        <v>2400</v>
      </c>
      <c r="N30" s="19">
        <f>SUM(N18:N29)</f>
        <v>2400</v>
      </c>
      <c r="O30" s="19">
        <f>SUM(O18:O29)</f>
        <v>2400</v>
      </c>
      <c r="P30" s="19">
        <f>SUM(P18:P29)</f>
        <v>2400</v>
      </c>
      <c r="Q30" s="19">
        <f>SUM(Q18:Q29)</f>
        <v>2400</v>
      </c>
      <c r="R30" s="19">
        <f>SUM(R18:R29)</f>
        <v>2400</v>
      </c>
      <c r="S30" s="19">
        <f>SUM(S18:S29)</f>
        <v>2400</v>
      </c>
      <c r="T30" s="19">
        <f>SUM(T18:T29)</f>
        <v>2400</v>
      </c>
      <c r="U30" s="19">
        <f>SUM(U18:U29)</f>
        <v>2400</v>
      </c>
      <c r="V30" s="19">
        <f>SUM(V18:V29)</f>
        <v>2400</v>
      </c>
      <c r="W30" s="19">
        <f>SUM(W18:W29)</f>
        <v>2400</v>
      </c>
      <c r="X30" s="19">
        <f>SUM(X18:X29)</f>
        <v>2400</v>
      </c>
      <c r="Y30" s="19">
        <f>SUM(Y18:Y29)</f>
        <v>2400</v>
      </c>
      <c r="Z30" s="19">
        <f>SUMIF($B$13:$Y$13,"Yes",B30:Y30)</f>
        <v>31200</v>
      </c>
      <c r="AA30" s="19">
        <f>SUM(B30:M30)</f>
        <v>28800</v>
      </c>
      <c r="AB30" s="19">
        <f>SUM(B30:Y30)</f>
        <v>57600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5416.666666666667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32500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</v>
      </c>
      <c r="C79" s="46">
        <f>Inputs!$B$31</f>
        <v>1200</v>
      </c>
      <c r="D79" s="46">
        <f>Inputs!$B$31</f>
        <v>1200</v>
      </c>
      <c r="E79" s="46">
        <f>Inputs!$B$31</f>
        <v>1200</v>
      </c>
      <c r="F79" s="46">
        <f>Inputs!$B$31</f>
        <v>1200</v>
      </c>
      <c r="G79" s="46">
        <f>Inputs!$B$31</f>
        <v>1200</v>
      </c>
      <c r="H79" s="46">
        <f>Inputs!$B$31</f>
        <v>1200</v>
      </c>
      <c r="I79" s="46">
        <f>Inputs!$B$31</f>
        <v>1200</v>
      </c>
      <c r="J79" s="46">
        <f>Inputs!$B$31</f>
        <v>1200</v>
      </c>
      <c r="K79" s="46">
        <f>Inputs!$B$31</f>
        <v>1200</v>
      </c>
      <c r="L79" s="46">
        <f>Inputs!$B$31</f>
        <v>1200</v>
      </c>
      <c r="M79" s="46">
        <f>Inputs!$B$31</f>
        <v>1200</v>
      </c>
      <c r="N79" s="46">
        <f>Inputs!$B$31</f>
        <v>1200</v>
      </c>
      <c r="O79" s="46">
        <f>Inputs!$B$31</f>
        <v>1200</v>
      </c>
      <c r="P79" s="46">
        <f>Inputs!$B$31</f>
        <v>1200</v>
      </c>
      <c r="Q79" s="46">
        <f>Inputs!$B$31</f>
        <v>1200</v>
      </c>
      <c r="R79" s="46">
        <f>Inputs!$B$31</f>
        <v>1200</v>
      </c>
      <c r="S79" s="46">
        <f>Inputs!$B$31</f>
        <v>1200</v>
      </c>
      <c r="T79" s="46">
        <f>Inputs!$B$31</f>
        <v>1200</v>
      </c>
      <c r="U79" s="46">
        <f>Inputs!$B$31</f>
        <v>1200</v>
      </c>
      <c r="V79" s="46">
        <f>Inputs!$B$31</f>
        <v>1200</v>
      </c>
      <c r="W79" s="46">
        <f>Inputs!$B$31</f>
        <v>1200</v>
      </c>
      <c r="X79" s="46">
        <f>Inputs!$B$31</f>
        <v>1200</v>
      </c>
      <c r="Y79" s="46">
        <f>Inputs!$B$31</f>
        <v>1200</v>
      </c>
      <c r="Z79" s="46">
        <f>SUMIF($B$13:$Y$13,"Yes",B79:Y79)</f>
        <v>15600</v>
      </c>
      <c r="AA79" s="46">
        <f>SUM(B79:M79)</f>
        <v>14400</v>
      </c>
      <c r="AB79" s="46">
        <f>SUM(B79:Y79)</f>
        <v>28800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-686.6666666666666</v>
      </c>
      <c r="C81" s="46">
        <f>(SUM($AA$18:$AA$29)-SUM($AA$36,$AA$42,$AA$48,$AA$54,$AA$60,$AA$66,$AA$72:$AA$79))*Parameters!$B$37/12</f>
        <v>-686.6666666666666</v>
      </c>
      <c r="D81" s="46">
        <f>(SUM($AA$18:$AA$29)-SUM($AA$36,$AA$42,$AA$48,$AA$54,$AA$60,$AA$66,$AA$72:$AA$79))*Parameters!$B$37/12</f>
        <v>-686.6666666666666</v>
      </c>
      <c r="E81" s="46">
        <f>(SUM($AA$18:$AA$29)-SUM($AA$36,$AA$42,$AA$48,$AA$54,$AA$60,$AA$66,$AA$72:$AA$79))*Parameters!$B$37/12</f>
        <v>-686.6666666666666</v>
      </c>
      <c r="F81" s="46">
        <f>(SUM($AA$18:$AA$29)-SUM($AA$36,$AA$42,$AA$48,$AA$54,$AA$60,$AA$66,$AA$72:$AA$79))*Parameters!$B$37/12</f>
        <v>-686.6666666666666</v>
      </c>
      <c r="G81" s="46">
        <f>(SUM($AA$18:$AA$29)-SUM($AA$36,$AA$42,$AA$48,$AA$54,$AA$60,$AA$66,$AA$72:$AA$79))*Parameters!$B$37/12</f>
        <v>-686.6666666666666</v>
      </c>
      <c r="H81" s="46">
        <f>(SUM($AA$18:$AA$29)-SUM($AA$36,$AA$42,$AA$48,$AA$54,$AA$60,$AA$66,$AA$72:$AA$79))*Parameters!$B$37/12</f>
        <v>-686.6666666666666</v>
      </c>
      <c r="I81" s="46">
        <f>(SUM($AA$18:$AA$29)-SUM($AA$36,$AA$42,$AA$48,$AA$54,$AA$60,$AA$66,$AA$72:$AA$79))*Parameters!$B$37/12</f>
        <v>-686.6666666666666</v>
      </c>
      <c r="J81" s="46">
        <f>(SUM($AA$18:$AA$29)-SUM($AA$36,$AA$42,$AA$48,$AA$54,$AA$60,$AA$66,$AA$72:$AA$79))*Parameters!$B$37/12</f>
        <v>-686.6666666666666</v>
      </c>
      <c r="K81" s="46">
        <f>(SUM($AA$18:$AA$29)-SUM($AA$36,$AA$42,$AA$48,$AA$54,$AA$60,$AA$66,$AA$72:$AA$79))*Parameters!$B$37/12</f>
        <v>-686.6666666666666</v>
      </c>
      <c r="L81" s="46">
        <f>(SUM($AA$18:$AA$29)-SUM($AA$36,$AA$42,$AA$48,$AA$54,$AA$60,$AA$66,$AA$72:$AA$79))*Parameters!$B$37/12</f>
        <v>-686.6666666666666</v>
      </c>
      <c r="M81" s="46">
        <f>(SUM($AA$18:$AA$29)-SUM($AA$36,$AA$42,$AA$48,$AA$54,$AA$60,$AA$66,$AA$72:$AA$79))*Parameters!$B$37/12</f>
        <v>-686.6666666666666</v>
      </c>
      <c r="N81" s="46">
        <f>(SUM($AA$18:$AA$29)-SUM($AA$36,$AA$42,$AA$48,$AA$54,$AA$60,$AA$66,$AA$72:$AA$79))*Parameters!$B$37/12</f>
        <v>-686.6666666666666</v>
      </c>
      <c r="O81" s="46">
        <f>(SUM($AA$18:$AA$29)-SUM($AA$36,$AA$42,$AA$48,$AA$54,$AA$60,$AA$66,$AA$72:$AA$79))*Parameters!$B$37/12</f>
        <v>-686.6666666666666</v>
      </c>
      <c r="P81" s="46">
        <f>(SUM($AA$18:$AA$29)-SUM($AA$36,$AA$42,$AA$48,$AA$54,$AA$60,$AA$66,$AA$72:$AA$79))*Parameters!$B$37/12</f>
        <v>-686.6666666666666</v>
      </c>
      <c r="Q81" s="46">
        <f>(SUM($AA$18:$AA$29)-SUM($AA$36,$AA$42,$AA$48,$AA$54,$AA$60,$AA$66,$AA$72:$AA$79))*Parameters!$B$37/12</f>
        <v>-686.6666666666666</v>
      </c>
      <c r="R81" s="46">
        <f>(SUM($AA$18:$AA$29)-SUM($AA$36,$AA$42,$AA$48,$AA$54,$AA$60,$AA$66,$AA$72:$AA$79))*Parameters!$B$37/12</f>
        <v>-686.6666666666666</v>
      </c>
      <c r="S81" s="46">
        <f>(SUM($AA$18:$AA$29)-SUM($AA$36,$AA$42,$AA$48,$AA$54,$AA$60,$AA$66,$AA$72:$AA$79))*Parameters!$B$37/12</f>
        <v>-686.6666666666666</v>
      </c>
      <c r="T81" s="46">
        <f>(SUM($AA$18:$AA$29)-SUM($AA$36,$AA$42,$AA$48,$AA$54,$AA$60,$AA$66,$AA$72:$AA$79))*Parameters!$B$37/12</f>
        <v>-686.6666666666666</v>
      </c>
      <c r="U81" s="46">
        <f>(SUM($AA$18:$AA$29)-SUM($AA$36,$AA$42,$AA$48,$AA$54,$AA$60,$AA$66,$AA$72:$AA$79))*Parameters!$B$37/12</f>
        <v>-686.6666666666666</v>
      </c>
      <c r="V81" s="46">
        <f>(SUM($AA$18:$AA$29)-SUM($AA$36,$AA$42,$AA$48,$AA$54,$AA$60,$AA$66,$AA$72:$AA$79))*Parameters!$B$37/12</f>
        <v>-686.6666666666666</v>
      </c>
      <c r="W81" s="46">
        <f>(SUM($AA$18:$AA$29)-SUM($AA$36,$AA$42,$AA$48,$AA$54,$AA$60,$AA$66,$AA$72:$AA$79))*Parameters!$B$37/12</f>
        <v>-686.6666666666666</v>
      </c>
      <c r="X81" s="46">
        <f>(SUM($AA$18:$AA$29)-SUM($AA$36,$AA$42,$AA$48,$AA$54,$AA$60,$AA$66,$AA$72:$AA$79))*Parameters!$B$37/12</f>
        <v>-686.6666666666666</v>
      </c>
      <c r="Y81" s="46">
        <f>(SUM($AA$18:$AA$29)-SUM($AA$36,$AA$42,$AA$48,$AA$54,$AA$60,$AA$66,$AA$72:$AA$79))*Parameters!$B$37/12</f>
        <v>-686.6666666666666</v>
      </c>
      <c r="Z81" s="46">
        <f>SUMIF($B$13:$Y$13,"Yes",B81:Y81)</f>
        <v>-8926.666666666668</v>
      </c>
      <c r="AA81" s="46">
        <f>SUM(B81:M81)</f>
        <v>-8240.000000000002</v>
      </c>
      <c r="AB81" s="46">
        <f>SUM(B81:Y81)</f>
        <v>-16480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3430</v>
      </c>
      <c r="C88" s="19">
        <f>SUM(C72:C82,C66,C60,C54,C48,C42,C36)</f>
        <v>3430</v>
      </c>
      <c r="D88" s="19">
        <f>SUM(D72:D82,D66,D60,D54,D48,D42,D36)</f>
        <v>3430</v>
      </c>
      <c r="E88" s="19">
        <f>SUM(E72:E82,E66,E60,E54,E48,E42,E36)</f>
        <v>3430</v>
      </c>
      <c r="F88" s="19">
        <f>SUM(F72:F82,F66,F60,F54,F48,F42,F36)</f>
        <v>3430</v>
      </c>
      <c r="G88" s="19">
        <f>SUM(G72:G82,G66,G60,G54,G48,G42,G36)</f>
        <v>3430</v>
      </c>
      <c r="H88" s="19">
        <f>SUM(H72:H82,H66,H60,H54,H48,H42,H36)</f>
        <v>3430</v>
      </c>
      <c r="I88" s="19">
        <f>SUM(I72:I82,I66,I60,I54,I48,I42,I36)</f>
        <v>3430</v>
      </c>
      <c r="J88" s="19">
        <f>SUM(J72:J82,J66,J60,J54,J48,J42,J36)</f>
        <v>3430</v>
      </c>
      <c r="K88" s="19">
        <f>SUM(K72:K82,K66,K60,K54,K48,K42,K36)</f>
        <v>3430</v>
      </c>
      <c r="L88" s="19">
        <f>SUM(L72:L82,L66,L60,L54,L48,L42,L36)</f>
        <v>3430</v>
      </c>
      <c r="M88" s="19">
        <f>SUM(M72:M82,M66,M60,M54,M48,M42,M36)</f>
        <v>3430</v>
      </c>
      <c r="N88" s="19">
        <f>SUM(N72:N82,N66,N60,N54,N48,N42,N36)</f>
        <v>3430</v>
      </c>
      <c r="O88" s="19">
        <f>SUM(O72:O82,O66,O60,O54,O48,O42,O36)</f>
        <v>3430</v>
      </c>
      <c r="P88" s="19">
        <f>SUM(P72:P82,P66,P60,P54,P48,P42,P36)</f>
        <v>3430</v>
      </c>
      <c r="Q88" s="19">
        <f>SUM(Q72:Q82,Q66,Q60,Q54,Q48,Q42,Q36)</f>
        <v>3430</v>
      </c>
      <c r="R88" s="19">
        <f>SUM(R72:R82,R66,R60,R54,R48,R42,R36)</f>
        <v>3430</v>
      </c>
      <c r="S88" s="19">
        <f>SUM(S72:S82,S66,S60,S54,S48,S42,S36)</f>
        <v>3430</v>
      </c>
      <c r="T88" s="19">
        <f>SUM(T72:T82,T66,T60,T54,T48,T42,T36)</f>
        <v>3430</v>
      </c>
      <c r="U88" s="19">
        <f>SUM(U72:U82,U66,U60,U54,U48,U42,U36)</f>
        <v>3430</v>
      </c>
      <c r="V88" s="19">
        <f>SUM(V72:V82,V66,V60,V54,V48,V42,V36)</f>
        <v>3430</v>
      </c>
      <c r="W88" s="19">
        <f>SUM(W72:W82,W66,W60,W54,W48,W42,W36)</f>
        <v>3430</v>
      </c>
      <c r="X88" s="19">
        <f>SUM(X72:X82,X66,X60,X54,X48,X42,X36)</f>
        <v>3430</v>
      </c>
      <c r="Y88" s="19">
        <f>SUM(Y72:Y82,Y66,Y60,Y54,Y48,Y42,Y36)</f>
        <v>3430</v>
      </c>
      <c r="Z88" s="19">
        <f>SUMIF($B$13:$Y$13,"Yes",B88:Y88)</f>
        <v>44589.99999999999</v>
      </c>
      <c r="AA88" s="19">
        <f>SUM(B88:M88)</f>
        <v>41159.99999999999</v>
      </c>
      <c r="AB88" s="19">
        <f>SUM(B88:Y88)</f>
        <v>82319.99999999999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24000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250000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974000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1300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301300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0</v>
      </c>
      <c r="E19" s="20"/>
      <c r="F19" s="145" t="s">
        <v>92</v>
      </c>
      <c r="G19" s="20"/>
      <c r="H19" s="20"/>
      <c r="I19" s="145" t="s">
        <v>109</v>
      </c>
      <c r="J19" s="145">
        <v>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2400</v>
      </c>
    </row>
    <row r="31" spans="1:48">
      <c r="A31" s="5" t="s">
        <v>116</v>
      </c>
      <c r="B31" s="158">
        <v>1200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124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124</v>
      </c>
    </row>
    <row r="45" spans="1:48">
      <c r="A45" s="56" t="s">
        <v>130</v>
      </c>
      <c r="B45" s="161">
        <v>0</v>
      </c>
    </row>
    <row r="46" spans="1:48" customHeight="1" ht="30">
      <c r="A46" s="57" t="s">
        <v>131</v>
      </c>
      <c r="B46" s="161">
        <v>0</v>
      </c>
    </row>
    <row r="47" spans="1:48" customHeight="1" ht="30">
      <c r="A47" s="57" t="s">
        <v>132</v>
      </c>
      <c r="B47" s="161">
        <v>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24000</v>
      </c>
    </row>
    <row r="50" spans="1:48">
      <c r="A50" s="43"/>
      <c r="B50" s="36"/>
    </row>
    <row r="51" spans="1:48">
      <c r="A51" s="58" t="s">
        <v>135</v>
      </c>
      <c r="B51" s="161">
        <v>1300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144</v>
      </c>
      <c r="C65" s="10" t="s">
        <v>145</v>
      </c>
    </row>
    <row r="66" spans="1:48">
      <c r="A66" s="142" t="s">
        <v>146</v>
      </c>
      <c r="B66" s="159">
        <v>120000</v>
      </c>
      <c r="C66" s="163">
        <v>199500</v>
      </c>
      <c r="D66" s="49">
        <f>INDEX(Parameters!$D$79:$D$90,MATCH(Inputs!A66,Parameters!$C$79:$C$90,0))</f>
        <v>2</v>
      </c>
    </row>
    <row r="67" spans="1:48">
      <c r="A67" s="143" t="s">
        <v>147</v>
      </c>
      <c r="B67" s="157">
        <v>95700</v>
      </c>
      <c r="C67" s="165">
        <v>95300</v>
      </c>
      <c r="D67" s="49">
        <f>INDEX(Parameters!$D$79:$D$90,MATCH(Inputs!A67,Parameters!$C$79:$C$90,0))</f>
        <v>3</v>
      </c>
    </row>
    <row r="68" spans="1:48">
      <c r="A68" s="143" t="s">
        <v>148</v>
      </c>
      <c r="B68" s="157">
        <v>105600</v>
      </c>
      <c r="C68" s="165">
        <v>100200</v>
      </c>
      <c r="D68" s="49">
        <f>INDEX(Parameters!$D$79:$D$90,MATCH(Inputs!A68,Parameters!$C$79:$C$90,0))</f>
        <v>4</v>
      </c>
    </row>
    <row r="69" spans="1:48">
      <c r="A69" s="143" t="s">
        <v>149</v>
      </c>
      <c r="B69" s="157">
        <v>150000</v>
      </c>
      <c r="C69" s="165">
        <v>145700</v>
      </c>
      <c r="D69" s="49">
        <f>INDEX(Parameters!$D$79:$D$90,MATCH(Inputs!A69,Parameters!$C$79:$C$90,0))</f>
        <v>5</v>
      </c>
    </row>
    <row r="70" spans="1:48">
      <c r="A70" s="143" t="s">
        <v>150</v>
      </c>
      <c r="B70" s="157">
        <v>136700</v>
      </c>
      <c r="C70" s="165">
        <v>130500</v>
      </c>
      <c r="D70" s="49">
        <f>INDEX(Parameters!$D$79:$D$90,MATCH(Inputs!A70,Parameters!$C$79:$C$90,0))</f>
        <v>6</v>
      </c>
    </row>
    <row r="71" spans="1:48">
      <c r="A71" s="144" t="s">
        <v>151</v>
      </c>
      <c r="B71" s="158">
        <v>100500</v>
      </c>
      <c r="C71" s="167">
        <v>100000</v>
      </c>
      <c r="D71" s="49">
        <f>INDEX(Parameters!$D$79:$D$90,MATCH(Inputs!A71,Parameters!$C$79:$C$90,0))</f>
        <v>7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5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300000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43374</v>
      </c>
      <c r="C4" s="38">
        <f>IFERROR(DATE(YEAR(B4),MONTH(B4)+ROUND(T4/2,0),DAY(B4)),B4)</f>
        <v>43374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43374</v>
      </c>
      <c r="C5" s="39">
        <f>IFERROR(DATE(YEAR(B5),MONTH(B5)+ROUND(T5/2,0),DAY(B5)),B5)</f>
        <v>43374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3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43160</v>
      </c>
      <c r="F33" t="s">
        <v>157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43191</v>
      </c>
      <c r="F34" t="s">
        <v>158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43221</v>
      </c>
      <c r="F35" t="s">
        <v>160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43252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43282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43313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43344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43374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43405</v>
      </c>
      <c r="F41" t="s">
        <v>224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43435</v>
      </c>
      <c r="F42" t="s">
        <v>225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96</v>
      </c>
      <c r="B41" s="191" t="s">
        <v>92</v>
      </c>
      <c r="C41" s="191" t="s">
        <v>124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128</v>
      </c>
      <c r="I52" s="12" t="s">
        <v>312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124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124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124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124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124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124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124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124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124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124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124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124</v>
      </c>
      <c r="B77" s="176">
        <v>0</v>
      </c>
      <c r="C77" s="12" t="s">
        <v>346</v>
      </c>
      <c r="E77" s="12" t="s">
        <v>92</v>
      </c>
      <c r="F77" s="12" t="s">
        <v>92</v>
      </c>
      <c r="G77" s="12" t="s">
        <v>109</v>
      </c>
      <c r="H77" s="12" t="s">
        <v>128</v>
      </c>
      <c r="I77" s="12" t="s">
        <v>347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312</v>
      </c>
      <c r="I78" s="12" t="s">
        <v>352</v>
      </c>
      <c r="J78" s="70" t="s">
        <v>353</v>
      </c>
      <c r="K78" s="12" t="s">
        <v>92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93</v>
      </c>
      <c r="G79" s="12" t="s">
        <v>356</v>
      </c>
      <c r="I79" s="12" t="s">
        <v>163</v>
      </c>
      <c r="J79" s="70" t="s">
        <v>357</v>
      </c>
      <c r="K79" s="12" t="s">
        <v>92</v>
      </c>
      <c r="AJ79" s="12"/>
    </row>
    <row r="80" spans="1:36">
      <c r="B80" s="176">
        <v>20</v>
      </c>
      <c r="C80" s="12" t="s">
        <v>146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124</v>
      </c>
      <c r="AJ80" s="12"/>
    </row>
    <row r="81" spans="1:36">
      <c r="B81" s="176">
        <v>30</v>
      </c>
      <c r="C81" s="12" t="s">
        <v>147</v>
      </c>
      <c r="D81" s="12">
        <f>D80+1</f>
        <v>3</v>
      </c>
      <c r="J81" s="70" t="s">
        <v>361</v>
      </c>
      <c r="K81" s="12" t="s">
        <v>124</v>
      </c>
    </row>
    <row r="82" spans="1:36">
      <c r="B82" s="176">
        <v>40</v>
      </c>
      <c r="C82" s="12" t="s">
        <v>148</v>
      </c>
      <c r="D82" s="12">
        <f>D81+1</f>
        <v>4</v>
      </c>
      <c r="J82" s="70"/>
    </row>
    <row r="83" spans="1:36">
      <c r="B83" s="176">
        <v>50</v>
      </c>
      <c r="C83" s="12" t="s">
        <v>149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362</v>
      </c>
      <c r="D86" s="12">
        <f>D85+1</f>
        <v>8</v>
      </c>
    </row>
    <row r="87" spans="1:36">
      <c r="B87" s="176">
        <v>89.99999999999999</v>
      </c>
      <c r="C87" s="12" t="s">
        <v>363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