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<sst xmlns="http://schemas.openxmlformats.org/spreadsheetml/2006/main" uniqueCount="368">
  <si>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</si>
  <si>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</si>
  <si>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</si>
  <si>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</si>
  <si>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</si>
  <si>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</si>
  <si>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</si>
  <si>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</si>
  <si>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</si>
  <si>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</si>
  <si>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</si>
  <si>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</si>
  <si>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</si>
  <si>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</si>
  <si>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</si>
  <si>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</si>
  <si>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</si>
  <si>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</si>
  <si>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</si>
  <si>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</si>
  <si>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</si>
  <si>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</si>
  <si>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</si>
  <si>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</si>
  <si>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</si>
  <si>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</si>
  <si>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</si>
  <si>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</si>
  <si>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</si>
  <si>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</si>
  <si>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</si>
  <si>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</si>
  <si>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</si>
  <si>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</si>
  <si>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</si>
  <si>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</si>
  <si>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</si>
  <si>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</si>
  <si>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</si>
  <si>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</si>
  <si>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</si>
  <si>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</si>
  <si>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</si>
  <si>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</si>
  <si>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</si>
  <si>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</si>
  <si>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</si>
  <si>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</si>
  <si>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</si>
  <si>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</si>
  <si>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</si>
  <si>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</si>
  <si>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</si>
  <si>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</si>
  <si>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</si>
  <si>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</si>
  <si>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</si>
  <si>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</si>
  <si>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</si>
  <si>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</si>
  <si>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</si>
  <si>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</si>
  <si>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</si>
  <si>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</si>
  <si>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</si>
  <si>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</si>
  <si>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</si>
  <si>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</si>
  <si>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</si>
  <si>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</si>
  <si>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</si>
  <si>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</si>
  <si>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</si>
  <si>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</si>
  <si>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</si>
  <si>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</si>
  <si>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</si>
  <si>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</si>
  <si>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</si>
  <si>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</si>
  <si>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</si>
  <si>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</si>
  <si>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</si>
  <si>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</si>
  <si>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</si>
  <si>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</si>
  <si>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</si>
  <si>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</si>
  <si>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</si>
  <si>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</si>
  <si>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</si>
  <si>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</si>
  <si>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No</t>
  </si>
  <si>
    <t>Yes using a diesel pump</t>
  </si>
  <si>
    <t>May</t>
  </si>
  <si>
    <t>Maize</t>
  </si>
  <si>
    <t>Yes Inorganic fertizers</t>
  </si>
  <si>
    <t>Yes without the use of a pump</t>
  </si>
  <si>
    <t>every month</t>
  </si>
  <si>
    <t>Yes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</si>
  <si>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</si>
  <si>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</si>
  <si>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</si>
  <si>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</si>
  <si>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</si>
  <si>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</si>
  <si>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</si>
  <si>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</si>
  <si>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</si>
  <si>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</si>
  <si>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</si>
  <si>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</si>
  <si>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</si>
  <si>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</si>
  <si>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</si>
  <si>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</si>
  <si>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</si>
  <si>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</si>
  <si>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</si>
  <si>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</si>
  <si>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</si>
  <si>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</si>
  <si>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M-Pesa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</si>
  <si>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</si>
  <si>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</si>
  <si>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</si>
  <si>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</si>
  <si>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</si>
  <si>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</si>
  <si>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</si>
  <si>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Business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</si>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</sst>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Chicken_broilers, Chicken_broilers, Chicken: sale of ex layers</v>
      </c>
    </row>
    <row r="8" spans="1:7">
      <c r="B8" s="1" t="s">
        <v>4</v>
      </c>
      <c r="C8" t="str">
        <f>IF(Inputs!B29="","None",Inputs!B29)</f>
        <v>M-Pesa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1.066172157187493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2019</v>
      </c>
    </row>
    <row r="13" spans="1:7">
      <c r="B13" s="1" t="s">
        <v>8</v>
      </c>
      <c r="C13" s="67">
        <f>IFERROR(Output!B107/Output!B101,"")</f>
        <v>0.4451038575667656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33764.99999999999</v>
      </c>
    </row>
    <row r="18" spans="1:7">
      <c r="B18" s="1" t="s">
        <v>12</v>
      </c>
      <c r="C18" s="36">
        <f>MIN(Output!B6:M6)</f>
        <v>-18852.91666666666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5147.083333333332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5147.083333333332</v>
      </c>
      <c r="C6" s="51">
        <f>C30-C88</f>
        <v>5147.083333333332</v>
      </c>
      <c r="D6" s="51">
        <f>D30-D88</f>
        <v>5147.083333333332</v>
      </c>
      <c r="E6" s="51">
        <f>E30-E88</f>
        <v>1147.083333333332</v>
      </c>
      <c r="F6" s="51">
        <f>F30-F88</f>
        <v>5147.083333333332</v>
      </c>
      <c r="G6" s="51">
        <f>G30-G88</f>
        <v>5147.083333333332</v>
      </c>
      <c r="H6" s="51">
        <f>H30-H88</f>
        <v>5147.083333333332</v>
      </c>
      <c r="I6" s="51">
        <f>I30-I88</f>
        <v>5147.083333333332</v>
      </c>
      <c r="J6" s="51">
        <f>J30-J88</f>
        <v>5147.083333333332</v>
      </c>
      <c r="K6" s="51">
        <f>K30-K88</f>
        <v>5147.083333333332</v>
      </c>
      <c r="L6" s="51">
        <f>L30-L88</f>
        <v>-18852.91666666666</v>
      </c>
      <c r="M6" s="51">
        <f>M30-M88</f>
        <v>5147.083333333332</v>
      </c>
      <c r="N6" s="51">
        <f>N30-N88</f>
        <v>5147.083333333332</v>
      </c>
      <c r="O6" s="51">
        <f>O30-O88</f>
        <v>5147.083333333332</v>
      </c>
      <c r="P6" s="51">
        <f>P30-P88</f>
        <v>5147.083333333332</v>
      </c>
      <c r="Q6" s="51">
        <f>Q30-Q88</f>
        <v>1147.083333333332</v>
      </c>
      <c r="R6" s="51">
        <f>R30-R88</f>
        <v>5147.083333333332</v>
      </c>
      <c r="S6" s="51">
        <f>S30-S88</f>
        <v>5147.083333333332</v>
      </c>
      <c r="T6" s="51">
        <f>T30-T88</f>
        <v>5147.083333333332</v>
      </c>
      <c r="U6" s="51">
        <f>U30-U88</f>
        <v>5147.083333333332</v>
      </c>
      <c r="V6" s="51">
        <f>V30-V88</f>
        <v>5147.083333333332</v>
      </c>
      <c r="W6" s="51">
        <f>W30-W88</f>
        <v>5147.083333333332</v>
      </c>
      <c r="X6" s="51">
        <f>X30-X88</f>
        <v>5147.083333333332</v>
      </c>
      <c r="Y6" s="51">
        <f>Y30-Y88</f>
        <v>5147.083333333332</v>
      </c>
      <c r="Z6" s="51">
        <f>SUMIF($B$13:$Y$13,"Yes",B6:Y6)</f>
        <v>65794.58333333328</v>
      </c>
      <c r="AA6" s="51">
        <f>AA30-AA88</f>
        <v>33764.99999999997</v>
      </c>
      <c r="AB6" s="51">
        <f>AB30-AB88</f>
        <v>91530.00000000006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21666.66666666667</v>
      </c>
      <c r="D10" s="37">
        <f>SUMPRODUCT((Calculations!$D$33:$D$84=Output!D5)+0,Calculations!$C$33:$C$84)</f>
        <v>21666.66666666667</v>
      </c>
      <c r="E10" s="37">
        <f>SUMPRODUCT((Calculations!$D$33:$D$84=Output!E5)+0,Calculations!$C$33:$C$84)</f>
        <v>21666.66666666667</v>
      </c>
      <c r="F10" s="37">
        <f>SUMPRODUCT((Calculations!$D$33:$D$84=Output!F5)+0,Calculations!$C$33:$C$84)</f>
        <v>21666.66666666667</v>
      </c>
      <c r="G10" s="37">
        <f>SUMPRODUCT((Calculations!$D$33:$D$84=Output!G5)+0,Calculations!$C$33:$C$84)</f>
        <v>21666.66666666667</v>
      </c>
      <c r="H10" s="37">
        <f>SUMPRODUCT((Calculations!$D$33:$D$84=Output!H5)+0,Calculations!$C$33:$C$84)</f>
        <v>21666.66666666667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390000.0000000001</v>
      </c>
      <c r="AA10" s="37">
        <f>SUM(B10:M10)</f>
        <v>238333.3333333333</v>
      </c>
      <c r="AB10" s="37">
        <f>SUM(B10:Y10)</f>
        <v>390000.0000000001</v>
      </c>
    </row>
    <row r="11" spans="1:30" customHeight="1" ht="15.75">
      <c r="A11" s="43" t="s">
        <v>31</v>
      </c>
      <c r="B11" s="80">
        <f>B6+B9-B10</f>
        <v>305147.0833333333</v>
      </c>
      <c r="C11" s="80">
        <f>C6+C9-C10</f>
        <v>-16519.58333333334</v>
      </c>
      <c r="D11" s="80">
        <f>D6+D9-D10</f>
        <v>-16519.58333333334</v>
      </c>
      <c r="E11" s="80">
        <f>E6+E9-E10</f>
        <v>-20519.58333333334</v>
      </c>
      <c r="F11" s="80">
        <f>F6+F9-F10</f>
        <v>-16519.58333333334</v>
      </c>
      <c r="G11" s="80">
        <f>G6+G9-G10</f>
        <v>-16519.58333333334</v>
      </c>
      <c r="H11" s="80">
        <f>H6+H9-H10</f>
        <v>-16519.58333333334</v>
      </c>
      <c r="I11" s="80">
        <f>I6+I9-I10</f>
        <v>-16519.58333333334</v>
      </c>
      <c r="J11" s="80">
        <f>J6+J9-J10</f>
        <v>-16519.58333333334</v>
      </c>
      <c r="K11" s="80">
        <f>K6+K9-K10</f>
        <v>-16519.58333333334</v>
      </c>
      <c r="L11" s="80">
        <f>L6+L9-L10</f>
        <v>-40519.58333333333</v>
      </c>
      <c r="M11" s="80">
        <f>M6+M9-M10</f>
        <v>-16519.58333333334</v>
      </c>
      <c r="N11" s="80">
        <f>N6+N9-N10</f>
        <v>-16519.58333333334</v>
      </c>
      <c r="O11" s="80">
        <f>O6+O9-O10</f>
        <v>-16519.58333333334</v>
      </c>
      <c r="P11" s="80">
        <f>P6+P9-P10</f>
        <v>-16519.58333333334</v>
      </c>
      <c r="Q11" s="80">
        <f>Q6+Q9-Q10</f>
        <v>-20519.58333333334</v>
      </c>
      <c r="R11" s="80">
        <f>R6+R9-R10</f>
        <v>-16519.58333333334</v>
      </c>
      <c r="S11" s="80">
        <f>S6+S9-S10</f>
        <v>-16519.58333333334</v>
      </c>
      <c r="T11" s="80">
        <f>T6+T9-T10</f>
        <v>-16519.58333333334</v>
      </c>
      <c r="U11" s="80">
        <f>U6+U9-U10</f>
        <v>5147.083333333332</v>
      </c>
      <c r="V11" s="80">
        <f>V6+V9-V10</f>
        <v>5147.083333333332</v>
      </c>
      <c r="W11" s="80">
        <f>W6+W9-W10</f>
        <v>5147.083333333332</v>
      </c>
      <c r="X11" s="80">
        <f>X6+X9-X10</f>
        <v>5147.083333333332</v>
      </c>
      <c r="Y11" s="80">
        <f>Y6+Y9-Y10</f>
        <v>5147.083333333332</v>
      </c>
      <c r="Z11" s="85">
        <f>SUMIF($B$13:$Y$13,"Yes",B11:Y11)</f>
        <v>-24205.41666666673</v>
      </c>
      <c r="AA11" s="80">
        <f>SUM(B11:M11)</f>
        <v>95431.66666666663</v>
      </c>
      <c r="AB11" s="46">
        <f>SUM(B11:Y11)</f>
        <v>1529.999999999931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0.06982621329759664</v>
      </c>
      <c r="D12" s="82">
        <f>IF(D13="Yes",IF(SUM($B$10:D10)/(SUM($B$6:D6)+SUM($B$9:D9))&lt;0,999.99,SUM($B$10:D10)/(SUM($B$6:D6)+SUM($B$9:D9))),"")</f>
        <v>0.1373737053518946</v>
      </c>
      <c r="E12" s="82">
        <f>IF(E13="Yes",IF(SUM($B$10:E10)/(SUM($B$6:E6)+SUM($B$9:E9))&lt;0,999.99,SUM($B$10:E10)/(SUM($B$6:E6)+SUM($B$9:E9))),"")</f>
        <v>0.2053139460813991</v>
      </c>
      <c r="F12" s="82">
        <f>IF(F13="Yes",IF(SUM($B$10:F10)/(SUM($B$6:F6)+SUM($B$9:F9))&lt;0,999.99,SUM($B$10:F10)/(SUM($B$6:F6)+SUM($B$9:F9))),"")</f>
        <v>0.2693724786800749</v>
      </c>
      <c r="G12" s="82">
        <f>IF(G13="Yes",IF(SUM($B$10:G10)/(SUM($B$6:G6)+SUM($B$9:G9))&lt;0,999.99,SUM($B$10:G10)/(SUM($B$6:G6)+SUM($B$9:G9))),"")</f>
        <v>0.3314136833061829</v>
      </c>
      <c r="H12" s="82">
        <f>IF(H13="Yes",IF(SUM($B$10:H10)/(SUM($B$6:H6)+SUM($B$9:H9))&lt;0,999.99,SUM($B$10:H10)/(SUM($B$6:H6)+SUM($B$9:H9))),"")</f>
        <v>0.3915313770986772</v>
      </c>
      <c r="I12" s="82">
        <f>IF(I13="Yes",IF(SUM($B$10:I10)/(SUM($B$6:I6)+SUM($B$9:I9))&lt;0,999.99,SUM($B$10:I10)/(SUM($B$6:I6)+SUM($B$9:I9))),"")</f>
        <v>0.4498136486312814</v>
      </c>
      <c r="J12" s="82">
        <f>IF(J13="Yes",IF(SUM($B$10:J10)/(SUM($B$6:J6)+SUM($B$9:J9))&lt;0,999.99,SUM($B$10:J10)/(SUM($B$6:J6)+SUM($B$9:J9))),"")</f>
        <v>0.5063432885779422</v>
      </c>
      <c r="K12" s="82">
        <f>IF(K13="Yes",IF(SUM($B$10:K10)/(SUM($B$6:K6)+SUM($B$9:K9))&lt;0,999.99,SUM($B$10:K10)/(SUM($B$6:K6)+SUM($B$9:K9))),"")</f>
        <v>0.5611981821016153</v>
      </c>
      <c r="L12" s="82">
        <f>IF(L13="Yes",IF(SUM($B$10:L10)/(SUM($B$6:L6)+SUM($B$9:L9))&lt;0,999.99,SUM($B$10:L10)/(SUM($B$6:L6)+SUM($B$9:L9))),"")</f>
        <v>0.6593270046393799</v>
      </c>
      <c r="M12" s="82">
        <f>IF(M13="Yes",IF(SUM($B$10:M10)/(SUM($B$6:M6)+SUM($B$9:M9))&lt;0,999.99,SUM($B$10:M10)/(SUM($B$6:M6)+SUM($B$9:M9))),"")</f>
        <v>0.7140752725220838</v>
      </c>
      <c r="N12" s="82">
        <f>IF(N13="Yes",IF(SUM($B$10:N10)/(SUM($B$6:N6)+SUM($B$9:N9))&lt;0,999.99,SUM($B$10:N10)/(SUM($B$6:N6)+SUM($B$9:N9))),"")</f>
        <v>0.7671606082698438</v>
      </c>
      <c r="O12" s="82">
        <f>IF(O13="Yes",IF(SUM($B$10:O10)/(SUM($B$6:O6)+SUM($B$9:O9))&lt;0,999.99,SUM($B$10:O10)/(SUM($B$6:O6)+SUM($B$9:O9))),"")</f>
        <v>0.8186576436707833</v>
      </c>
      <c r="P12" s="82">
        <f>IF(P13="Yes",IF(SUM($B$10:P10)/(SUM($B$6:P6)+SUM($B$9:P9))&lt;0,999.99,SUM($B$10:P10)/(SUM($B$6:P6)+SUM($B$9:P9))),"")</f>
        <v>0.8686366104081279</v>
      </c>
      <c r="Q12" s="82">
        <f>IF(Q13="Yes",IF(SUM($B$10:Q10)/(SUM($B$6:Q6)+SUM($B$9:Q9))&lt;0,999.99,SUM($B$10:Q10)/(SUM($B$6:Q6)+SUM($B$9:Q9))),"")</f>
        <v>0.9276349589937778</v>
      </c>
      <c r="R12" s="82">
        <f>IF(R13="Yes",IF(SUM($B$10:R10)/(SUM($B$6:R6)+SUM($B$9:R9))&lt;0,999.99,SUM($B$10:R10)/(SUM($B$6:R6)+SUM($B$9:R9))),"")</f>
        <v>0.9751512246235062</v>
      </c>
      <c r="S12" s="82">
        <f>IF(S13="Yes",IF(SUM($B$10:S10)/(SUM($B$6:S6)+SUM($B$9:S9))&lt;0,999.99,SUM($B$10:S10)/(SUM($B$6:S6)+SUM($B$9:S9))),"")</f>
        <v>1.0213112064643</v>
      </c>
      <c r="T12" s="82">
        <f>IF(T13="Yes",IF(SUM($B$10:T10)/(SUM($B$6:T6)+SUM($B$9:T9))&lt;0,999.99,SUM($B$10:T10)/(SUM($B$6:T6)+SUM($B$9:T9))),"")</f>
        <v>1.066172157187493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7000.000000000002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11500</v>
      </c>
      <c r="C24" s="36">
        <f>IFERROR(Calculations!$P14/12,"")</f>
        <v>11500</v>
      </c>
      <c r="D24" s="36">
        <f>IFERROR(Calculations!$P14/12,"")</f>
        <v>11500</v>
      </c>
      <c r="E24" s="36">
        <f>IFERROR(Calculations!$P14/12,"")</f>
        <v>11500</v>
      </c>
      <c r="F24" s="36">
        <f>IFERROR(Calculations!$P14/12,"")</f>
        <v>11500</v>
      </c>
      <c r="G24" s="36">
        <f>IFERROR(Calculations!$P14/12,"")</f>
        <v>11500</v>
      </c>
      <c r="H24" s="36">
        <f>IFERROR(Calculations!$P14/12,"")</f>
        <v>11500</v>
      </c>
      <c r="I24" s="36">
        <f>IFERROR(Calculations!$P14/12,"")</f>
        <v>11500</v>
      </c>
      <c r="J24" s="36">
        <f>IFERROR(Calculations!$P14/12,"")</f>
        <v>11500</v>
      </c>
      <c r="K24" s="36">
        <f>IFERROR(Calculations!$P14/12,"")</f>
        <v>11500</v>
      </c>
      <c r="L24" s="36">
        <f>IFERROR(Calculations!$P14/12,"")</f>
        <v>11500</v>
      </c>
      <c r="M24" s="36">
        <f>IFERROR(Calculations!$P14/12,"")</f>
        <v>11500</v>
      </c>
      <c r="N24" s="36">
        <f>IFERROR(Calculations!$P14/12,"")</f>
        <v>11500</v>
      </c>
      <c r="O24" s="36">
        <f>IFERROR(Calculations!$P14/12,"")</f>
        <v>11500</v>
      </c>
      <c r="P24" s="36">
        <f>IFERROR(Calculations!$P14/12,"")</f>
        <v>11500</v>
      </c>
      <c r="Q24" s="36">
        <f>IFERROR(Calculations!$P14/12,"")</f>
        <v>11500</v>
      </c>
      <c r="R24" s="36">
        <f>IFERROR(Calculations!$P14/12,"")</f>
        <v>11500</v>
      </c>
      <c r="S24" s="36">
        <f>IFERROR(Calculations!$P14/12,"")</f>
        <v>11500</v>
      </c>
      <c r="T24" s="36">
        <f>IFERROR(Calculations!$P14/12,"")</f>
        <v>11500</v>
      </c>
      <c r="U24" s="36">
        <f>IFERROR(Calculations!$P14/12,"")</f>
        <v>11500</v>
      </c>
      <c r="V24" s="36">
        <f>IFERROR(Calculations!$P14/12,"")</f>
        <v>11500</v>
      </c>
      <c r="W24" s="36">
        <f>IFERROR(Calculations!$P14/12,"")</f>
        <v>11500</v>
      </c>
      <c r="X24" s="36">
        <f>IFERROR(Calculations!$P14/12,"")</f>
        <v>11500</v>
      </c>
      <c r="Y24" s="36">
        <f>IFERROR(Calculations!$P14/12,"")</f>
        <v>11500</v>
      </c>
      <c r="Z24" s="36">
        <f>SUMIF($B$13:$Y$13,"Yes",B24:Y24)</f>
        <v>218500</v>
      </c>
      <c r="AA24" s="36">
        <f>SUM(B24:M24)</f>
        <v>138000</v>
      </c>
      <c r="AB24" s="46">
        <f>SUM(B24:Y24)</f>
        <v>275999.9999999999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</v>
      </c>
      <c r="C29" s="37">
        <f>Inputs!$B$30</f>
        <v>2400</v>
      </c>
      <c r="D29" s="37">
        <f>Inputs!$B$30</f>
        <v>2400</v>
      </c>
      <c r="E29" s="37">
        <f>Inputs!$B$30</f>
        <v>2400</v>
      </c>
      <c r="F29" s="37">
        <f>Inputs!$B$30</f>
        <v>2400</v>
      </c>
      <c r="G29" s="37">
        <f>Inputs!$B$30</f>
        <v>2400</v>
      </c>
      <c r="H29" s="37">
        <f>Inputs!$B$30</f>
        <v>2400</v>
      </c>
      <c r="I29" s="37">
        <f>Inputs!$B$30</f>
        <v>2400</v>
      </c>
      <c r="J29" s="37">
        <f>Inputs!$B$30</f>
        <v>2400</v>
      </c>
      <c r="K29" s="37">
        <f>Inputs!$B$30</f>
        <v>2400</v>
      </c>
      <c r="L29" s="37">
        <f>Inputs!$B$30</f>
        <v>2400</v>
      </c>
      <c r="M29" s="37">
        <f>Inputs!$B$30</f>
        <v>2400</v>
      </c>
      <c r="N29" s="37">
        <f>Inputs!$B$30</f>
        <v>2400</v>
      </c>
      <c r="O29" s="37">
        <f>Inputs!$B$30</f>
        <v>2400</v>
      </c>
      <c r="P29" s="37">
        <f>Inputs!$B$30</f>
        <v>2400</v>
      </c>
      <c r="Q29" s="37">
        <f>Inputs!$B$30</f>
        <v>2400</v>
      </c>
      <c r="R29" s="37">
        <f>Inputs!$B$30</f>
        <v>2400</v>
      </c>
      <c r="S29" s="37">
        <f>Inputs!$B$30</f>
        <v>2400</v>
      </c>
      <c r="T29" s="37">
        <f>Inputs!$B$30</f>
        <v>2400</v>
      </c>
      <c r="U29" s="37">
        <f>Inputs!$B$30</f>
        <v>2400</v>
      </c>
      <c r="V29" s="37">
        <f>Inputs!$B$30</f>
        <v>2400</v>
      </c>
      <c r="W29" s="37">
        <f>Inputs!$B$30</f>
        <v>2400</v>
      </c>
      <c r="X29" s="37">
        <f>Inputs!$B$30</f>
        <v>2400</v>
      </c>
      <c r="Y29" s="37">
        <f>Inputs!$B$30</f>
        <v>2400</v>
      </c>
      <c r="Z29" s="37">
        <f>SUMIF($B$13:$Y$13,"Yes",B29:Y29)</f>
        <v>45600</v>
      </c>
      <c r="AA29" s="37">
        <f>SUM(B29:M29)</f>
        <v>28800</v>
      </c>
      <c r="AB29" s="37">
        <f>SUM(B29:Y29)</f>
        <v>57600</v>
      </c>
    </row>
    <row r="30" spans="1:30" customHeight="1" ht="15.75">
      <c r="A30" s="1" t="s">
        <v>37</v>
      </c>
      <c r="B30" s="19">
        <f>SUM(B18:B29)</f>
        <v>13900</v>
      </c>
      <c r="C30" s="19">
        <f>SUM(C18:C29)</f>
        <v>13900</v>
      </c>
      <c r="D30" s="19">
        <f>SUM(D18:D29)</f>
        <v>13900</v>
      </c>
      <c r="E30" s="19">
        <f>SUM(E18:E29)</f>
        <v>13900</v>
      </c>
      <c r="F30" s="19">
        <f>SUM(F18:F29)</f>
        <v>13900</v>
      </c>
      <c r="G30" s="19">
        <f>SUM(G18:G29)</f>
        <v>13900</v>
      </c>
      <c r="H30" s="19">
        <f>SUM(H18:H29)</f>
        <v>13900</v>
      </c>
      <c r="I30" s="19">
        <f>SUM(I18:I29)</f>
        <v>13900</v>
      </c>
      <c r="J30" s="19">
        <f>SUM(J18:J29)</f>
        <v>13900</v>
      </c>
      <c r="K30" s="19">
        <f>SUM(K18:K29)</f>
        <v>13900</v>
      </c>
      <c r="L30" s="19">
        <f>SUM(L18:L29)</f>
        <v>13900</v>
      </c>
      <c r="M30" s="19">
        <f>SUM(M18:M29)</f>
        <v>13900</v>
      </c>
      <c r="N30" s="19">
        <f>SUM(N18:N29)</f>
        <v>13900</v>
      </c>
      <c r="O30" s="19">
        <f>SUM(O18:O29)</f>
        <v>13900</v>
      </c>
      <c r="P30" s="19">
        <f>SUM(P18:P29)</f>
        <v>13900</v>
      </c>
      <c r="Q30" s="19">
        <f>SUM(Q18:Q29)</f>
        <v>13900</v>
      </c>
      <c r="R30" s="19">
        <f>SUM(R18:R29)</f>
        <v>13900</v>
      </c>
      <c r="S30" s="19">
        <f>SUM(S18:S29)</f>
        <v>13900</v>
      </c>
      <c r="T30" s="19">
        <f>SUM(T18:T29)</f>
        <v>13900</v>
      </c>
      <c r="U30" s="19">
        <f>SUM(U18:U29)</f>
        <v>13900</v>
      </c>
      <c r="V30" s="19">
        <f>SUM(V18:V29)</f>
        <v>13900</v>
      </c>
      <c r="W30" s="19">
        <f>SUM(W18:W29)</f>
        <v>13900</v>
      </c>
      <c r="X30" s="19">
        <f>SUM(X18:X29)</f>
        <v>13900</v>
      </c>
      <c r="Y30" s="19">
        <f>SUM(Y18:Y29)</f>
        <v>13900</v>
      </c>
      <c r="Z30" s="19">
        <f>SUMIF($B$13:$Y$13,"Yes",B30:Y30)</f>
        <v>264099.9999999999</v>
      </c>
      <c r="AA30" s="19">
        <f>SUM(B30:M30)</f>
        <v>166800</v>
      </c>
      <c r="AB30" s="19">
        <f>SUM(B30:Y30)</f>
        <v>333599.9999999999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72239.58333333334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4750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291.6666666666667</v>
      </c>
      <c r="C76" s="46">
        <f>SUM(Calculations!$S$14:$S$16)/12</f>
        <v>291.6666666666667</v>
      </c>
      <c r="D76" s="46">
        <f>SUM(Calculations!$S$14:$S$16)/12</f>
        <v>291.6666666666667</v>
      </c>
      <c r="E76" s="46">
        <f>SUM(Calculations!$S$14:$S$16)/12</f>
        <v>291.6666666666667</v>
      </c>
      <c r="F76" s="46">
        <f>SUM(Calculations!$S$14:$S$16)/12</f>
        <v>291.6666666666667</v>
      </c>
      <c r="G76" s="46">
        <f>SUM(Calculations!$S$14:$S$16)/12</f>
        <v>291.6666666666667</v>
      </c>
      <c r="H76" s="46">
        <f>SUM(Calculations!$S$14:$S$16)/12</f>
        <v>291.6666666666667</v>
      </c>
      <c r="I76" s="46">
        <f>SUM(Calculations!$S$14:$S$16)/12</f>
        <v>291.6666666666667</v>
      </c>
      <c r="J76" s="46">
        <f>SUM(Calculations!$S$14:$S$16)/12</f>
        <v>291.6666666666667</v>
      </c>
      <c r="K76" s="46">
        <f>SUM(Calculations!$S$14:$S$16)/12</f>
        <v>291.6666666666667</v>
      </c>
      <c r="L76" s="46">
        <f>SUM(Calculations!$S$14:$S$16)/12</f>
        <v>291.6666666666667</v>
      </c>
      <c r="M76" s="46">
        <f>SUM(Calculations!$S$14:$S$16)/12</f>
        <v>291.6666666666667</v>
      </c>
      <c r="N76" s="46">
        <f>SUM(Calculations!$S$14:$S$16)/12</f>
        <v>291.6666666666667</v>
      </c>
      <c r="O76" s="46">
        <f>SUM(Calculations!$S$14:$S$16)/12</f>
        <v>291.6666666666667</v>
      </c>
      <c r="P76" s="46">
        <f>SUM(Calculations!$S$14:$S$16)/12</f>
        <v>291.6666666666667</v>
      </c>
      <c r="Q76" s="46">
        <f>SUM(Calculations!$S$14:$S$16)/12</f>
        <v>291.6666666666667</v>
      </c>
      <c r="R76" s="46">
        <f>SUM(Calculations!$S$14:$S$16)/12</f>
        <v>291.6666666666667</v>
      </c>
      <c r="S76" s="46">
        <f>SUM(Calculations!$S$14:$S$16)/12</f>
        <v>291.6666666666667</v>
      </c>
      <c r="T76" s="46">
        <f>SUM(Calculations!$S$14:$S$16)/12</f>
        <v>291.6666666666667</v>
      </c>
      <c r="U76" s="46">
        <f>SUM(Calculations!$S$14:$S$16)/12</f>
        <v>291.6666666666667</v>
      </c>
      <c r="V76" s="46">
        <f>SUM(Calculations!$S$14:$S$16)/12</f>
        <v>291.6666666666667</v>
      </c>
      <c r="W76" s="46">
        <f>SUM(Calculations!$S$14:$S$16)/12</f>
        <v>291.6666666666667</v>
      </c>
      <c r="X76" s="46">
        <f>SUM(Calculations!$S$14:$S$16)/12</f>
        <v>291.6666666666667</v>
      </c>
      <c r="Y76" s="46">
        <f>SUM(Calculations!$S$14:$S$16)/12</f>
        <v>291.6666666666667</v>
      </c>
      <c r="Z76" s="46">
        <f>SUMIF($B$13:$Y$13,"Yes",B76:Y76)</f>
        <v>5541.666666666667</v>
      </c>
      <c r="AA76" s="46">
        <f>SUM(B76:M76)</f>
        <v>3500</v>
      </c>
      <c r="AB76" s="46">
        <f>SUM(B76:Y76)</f>
        <v>7000.000000000002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</v>
      </c>
      <c r="C79" s="46">
        <f>Inputs!$B$31</f>
        <v>1200</v>
      </c>
      <c r="D79" s="46">
        <f>Inputs!$B$31</f>
        <v>1200</v>
      </c>
      <c r="E79" s="46">
        <f>Inputs!$B$31</f>
        <v>1200</v>
      </c>
      <c r="F79" s="46">
        <f>Inputs!$B$31</f>
        <v>1200</v>
      </c>
      <c r="G79" s="46">
        <f>Inputs!$B$31</f>
        <v>1200</v>
      </c>
      <c r="H79" s="46">
        <f>Inputs!$B$31</f>
        <v>1200</v>
      </c>
      <c r="I79" s="46">
        <f>Inputs!$B$31</f>
        <v>1200</v>
      </c>
      <c r="J79" s="46">
        <f>Inputs!$B$31</f>
        <v>1200</v>
      </c>
      <c r="K79" s="46">
        <f>Inputs!$B$31</f>
        <v>1200</v>
      </c>
      <c r="L79" s="46">
        <f>Inputs!$B$31</f>
        <v>1200</v>
      </c>
      <c r="M79" s="46">
        <f>Inputs!$B$31</f>
        <v>1200</v>
      </c>
      <c r="N79" s="46">
        <f>Inputs!$B$31</f>
        <v>1200</v>
      </c>
      <c r="O79" s="46">
        <f>Inputs!$B$31</f>
        <v>1200</v>
      </c>
      <c r="P79" s="46">
        <f>Inputs!$B$31</f>
        <v>1200</v>
      </c>
      <c r="Q79" s="46">
        <f>Inputs!$B$31</f>
        <v>1200</v>
      </c>
      <c r="R79" s="46">
        <f>Inputs!$B$31</f>
        <v>1200</v>
      </c>
      <c r="S79" s="46">
        <f>Inputs!$B$31</f>
        <v>1200</v>
      </c>
      <c r="T79" s="46">
        <f>Inputs!$B$31</f>
        <v>1200</v>
      </c>
      <c r="U79" s="46">
        <f>Inputs!$B$31</f>
        <v>1200</v>
      </c>
      <c r="V79" s="46">
        <f>Inputs!$B$31</f>
        <v>1200</v>
      </c>
      <c r="W79" s="46">
        <f>Inputs!$B$31</f>
        <v>1200</v>
      </c>
      <c r="X79" s="46">
        <f>Inputs!$B$31</f>
        <v>1200</v>
      </c>
      <c r="Y79" s="46">
        <f>Inputs!$B$31</f>
        <v>1200</v>
      </c>
      <c r="Z79" s="46">
        <f>SUMIF($B$13:$Y$13,"Yes",B79:Y79)</f>
        <v>22800</v>
      </c>
      <c r="AA79" s="46">
        <f>SUM(B79:M79)</f>
        <v>14400</v>
      </c>
      <c r="AB79" s="46">
        <f>SUM(B79:Y79)</f>
        <v>28800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24000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24000</v>
      </c>
      <c r="AA80" s="46">
        <f>SUM(B80:M80)</f>
        <v>24000</v>
      </c>
      <c r="AB80" s="46">
        <f>SUM(B80:Y80)</f>
        <v>24000</v>
      </c>
    </row>
    <row r="81" spans="1:30">
      <c r="A81" s="43" t="s">
        <v>51</v>
      </c>
      <c r="B81" s="46">
        <f>(SUM($AA$18:$AA$29)-SUM($AA$36,$AA$42,$AA$48,$AA$54,$AA$60,$AA$66,$AA$72:$AA$79))*Parameters!$B$37/12</f>
        <v>3209.166666666666</v>
      </c>
      <c r="C81" s="46">
        <f>(SUM($AA$18:$AA$29)-SUM($AA$36,$AA$42,$AA$48,$AA$54,$AA$60,$AA$66,$AA$72:$AA$79))*Parameters!$B$37/12</f>
        <v>3209.166666666666</v>
      </c>
      <c r="D81" s="46">
        <f>(SUM($AA$18:$AA$29)-SUM($AA$36,$AA$42,$AA$48,$AA$54,$AA$60,$AA$66,$AA$72:$AA$79))*Parameters!$B$37/12</f>
        <v>3209.166666666666</v>
      </c>
      <c r="E81" s="46">
        <f>(SUM($AA$18:$AA$29)-SUM($AA$36,$AA$42,$AA$48,$AA$54,$AA$60,$AA$66,$AA$72:$AA$79))*Parameters!$B$37/12</f>
        <v>3209.166666666666</v>
      </c>
      <c r="F81" s="46">
        <f>(SUM($AA$18:$AA$29)-SUM($AA$36,$AA$42,$AA$48,$AA$54,$AA$60,$AA$66,$AA$72:$AA$79))*Parameters!$B$37/12</f>
        <v>3209.166666666666</v>
      </c>
      <c r="G81" s="46">
        <f>(SUM($AA$18:$AA$29)-SUM($AA$36,$AA$42,$AA$48,$AA$54,$AA$60,$AA$66,$AA$72:$AA$79))*Parameters!$B$37/12</f>
        <v>3209.166666666666</v>
      </c>
      <c r="H81" s="46">
        <f>(SUM($AA$18:$AA$29)-SUM($AA$36,$AA$42,$AA$48,$AA$54,$AA$60,$AA$66,$AA$72:$AA$79))*Parameters!$B$37/12</f>
        <v>3209.166666666666</v>
      </c>
      <c r="I81" s="46">
        <f>(SUM($AA$18:$AA$29)-SUM($AA$36,$AA$42,$AA$48,$AA$54,$AA$60,$AA$66,$AA$72:$AA$79))*Parameters!$B$37/12</f>
        <v>3209.166666666666</v>
      </c>
      <c r="J81" s="46">
        <f>(SUM($AA$18:$AA$29)-SUM($AA$36,$AA$42,$AA$48,$AA$54,$AA$60,$AA$66,$AA$72:$AA$79))*Parameters!$B$37/12</f>
        <v>3209.166666666666</v>
      </c>
      <c r="K81" s="46">
        <f>(SUM($AA$18:$AA$29)-SUM($AA$36,$AA$42,$AA$48,$AA$54,$AA$60,$AA$66,$AA$72:$AA$79))*Parameters!$B$37/12</f>
        <v>3209.166666666666</v>
      </c>
      <c r="L81" s="46">
        <f>(SUM($AA$18:$AA$29)-SUM($AA$36,$AA$42,$AA$48,$AA$54,$AA$60,$AA$66,$AA$72:$AA$79))*Parameters!$B$37/12</f>
        <v>3209.166666666666</v>
      </c>
      <c r="M81" s="46">
        <f>(SUM($AA$18:$AA$29)-SUM($AA$36,$AA$42,$AA$48,$AA$54,$AA$60,$AA$66,$AA$72:$AA$79))*Parameters!$B$37/12</f>
        <v>3209.166666666666</v>
      </c>
      <c r="N81" s="46">
        <f>(SUM($AA$18:$AA$29)-SUM($AA$36,$AA$42,$AA$48,$AA$54,$AA$60,$AA$66,$AA$72:$AA$79))*Parameters!$B$37/12</f>
        <v>3209.166666666666</v>
      </c>
      <c r="O81" s="46">
        <f>(SUM($AA$18:$AA$29)-SUM($AA$36,$AA$42,$AA$48,$AA$54,$AA$60,$AA$66,$AA$72:$AA$79))*Parameters!$B$37/12</f>
        <v>3209.166666666666</v>
      </c>
      <c r="P81" s="46">
        <f>(SUM($AA$18:$AA$29)-SUM($AA$36,$AA$42,$AA$48,$AA$54,$AA$60,$AA$66,$AA$72:$AA$79))*Parameters!$B$37/12</f>
        <v>3209.166666666666</v>
      </c>
      <c r="Q81" s="46">
        <f>(SUM($AA$18:$AA$29)-SUM($AA$36,$AA$42,$AA$48,$AA$54,$AA$60,$AA$66,$AA$72:$AA$79))*Parameters!$B$37/12</f>
        <v>3209.166666666666</v>
      </c>
      <c r="R81" s="46">
        <f>(SUM($AA$18:$AA$29)-SUM($AA$36,$AA$42,$AA$48,$AA$54,$AA$60,$AA$66,$AA$72:$AA$79))*Parameters!$B$37/12</f>
        <v>3209.166666666666</v>
      </c>
      <c r="S81" s="46">
        <f>(SUM($AA$18:$AA$29)-SUM($AA$36,$AA$42,$AA$48,$AA$54,$AA$60,$AA$66,$AA$72:$AA$79))*Parameters!$B$37/12</f>
        <v>3209.166666666666</v>
      </c>
      <c r="T81" s="46">
        <f>(SUM($AA$18:$AA$29)-SUM($AA$36,$AA$42,$AA$48,$AA$54,$AA$60,$AA$66,$AA$72:$AA$79))*Parameters!$B$37/12</f>
        <v>3209.166666666666</v>
      </c>
      <c r="U81" s="46">
        <f>(SUM($AA$18:$AA$29)-SUM($AA$36,$AA$42,$AA$48,$AA$54,$AA$60,$AA$66,$AA$72:$AA$79))*Parameters!$B$37/12</f>
        <v>3209.166666666666</v>
      </c>
      <c r="V81" s="46">
        <f>(SUM($AA$18:$AA$29)-SUM($AA$36,$AA$42,$AA$48,$AA$54,$AA$60,$AA$66,$AA$72:$AA$79))*Parameters!$B$37/12</f>
        <v>3209.166666666666</v>
      </c>
      <c r="W81" s="46">
        <f>(SUM($AA$18:$AA$29)-SUM($AA$36,$AA$42,$AA$48,$AA$54,$AA$60,$AA$66,$AA$72:$AA$79))*Parameters!$B$37/12</f>
        <v>3209.166666666666</v>
      </c>
      <c r="X81" s="46">
        <f>(SUM($AA$18:$AA$29)-SUM($AA$36,$AA$42,$AA$48,$AA$54,$AA$60,$AA$66,$AA$72:$AA$79))*Parameters!$B$37/12</f>
        <v>3209.166666666666</v>
      </c>
      <c r="Y81" s="46">
        <f>(SUM($AA$18:$AA$29)-SUM($AA$36,$AA$42,$AA$48,$AA$54,$AA$60,$AA$66,$AA$72:$AA$79))*Parameters!$B$37/12</f>
        <v>3209.166666666666</v>
      </c>
      <c r="Z81" s="46">
        <f>SUMIF($B$13:$Y$13,"Yes",B81:Y81)</f>
        <v>60974.16666666664</v>
      </c>
      <c r="AA81" s="46">
        <f>SUM(B81:M81)</f>
        <v>38509.99999999999</v>
      </c>
      <c r="AB81" s="46">
        <f>SUM(B81:Y81)</f>
        <v>77019.99999999999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8752.916666666666</v>
      </c>
      <c r="C88" s="19">
        <f>SUM(C72:C82,C66,C60,C54,C48,C42,C36)</f>
        <v>8752.916666666666</v>
      </c>
      <c r="D88" s="19">
        <f>SUM(D72:D82,D66,D60,D54,D48,D42,D36)</f>
        <v>8752.916666666666</v>
      </c>
      <c r="E88" s="19">
        <f>SUM(E72:E82,E66,E60,E54,E48,E42,E36)</f>
        <v>12752.91666666667</v>
      </c>
      <c r="F88" s="19">
        <f>SUM(F72:F82,F66,F60,F54,F48,F42,F36)</f>
        <v>8752.916666666666</v>
      </c>
      <c r="G88" s="19">
        <f>SUM(G72:G82,G66,G60,G54,G48,G42,G36)</f>
        <v>8752.916666666666</v>
      </c>
      <c r="H88" s="19">
        <f>SUM(H72:H82,H66,H60,H54,H48,H42,H36)</f>
        <v>8752.916666666666</v>
      </c>
      <c r="I88" s="19">
        <f>SUM(I72:I82,I66,I60,I54,I48,I42,I36)</f>
        <v>8752.916666666666</v>
      </c>
      <c r="J88" s="19">
        <f>SUM(J72:J82,J66,J60,J54,J48,J42,J36)</f>
        <v>8752.916666666666</v>
      </c>
      <c r="K88" s="19">
        <f>SUM(K72:K82,K66,K60,K54,K48,K42,K36)</f>
        <v>8752.916666666666</v>
      </c>
      <c r="L88" s="19">
        <f>SUM(L72:L82,L66,L60,L54,L48,L42,L36)</f>
        <v>32752.91666666666</v>
      </c>
      <c r="M88" s="19">
        <f>SUM(M72:M82,M66,M60,M54,M48,M42,M36)</f>
        <v>8752.916666666666</v>
      </c>
      <c r="N88" s="19">
        <f>SUM(N72:N82,N66,N60,N54,N48,N42,N36)</f>
        <v>8752.916666666666</v>
      </c>
      <c r="O88" s="19">
        <f>SUM(O72:O82,O66,O60,O54,O48,O42,O36)</f>
        <v>8752.916666666666</v>
      </c>
      <c r="P88" s="19">
        <f>SUM(P72:P82,P66,P60,P54,P48,P42,P36)</f>
        <v>8752.916666666666</v>
      </c>
      <c r="Q88" s="19">
        <f>SUM(Q72:Q82,Q66,Q60,Q54,Q48,Q42,Q36)</f>
        <v>12752.91666666667</v>
      </c>
      <c r="R88" s="19">
        <f>SUM(R72:R82,R66,R60,R54,R48,R42,R36)</f>
        <v>8752.916666666666</v>
      </c>
      <c r="S88" s="19">
        <f>SUM(S72:S82,S66,S60,S54,S48,S42,S36)</f>
        <v>8752.916666666666</v>
      </c>
      <c r="T88" s="19">
        <f>SUM(T72:T82,T66,T60,T54,T48,T42,T36)</f>
        <v>8752.916666666666</v>
      </c>
      <c r="U88" s="19">
        <f>SUM(U72:U82,U66,U60,U54,U48,U42,U36)</f>
        <v>8752.916666666666</v>
      </c>
      <c r="V88" s="19">
        <f>SUM(V72:V82,V66,V60,V54,V48,V42,V36)</f>
        <v>8752.916666666666</v>
      </c>
      <c r="W88" s="19">
        <f>SUM(W72:W82,W66,W60,W54,W48,W42,W36)</f>
        <v>8752.916666666666</v>
      </c>
      <c r="X88" s="19">
        <f>SUM(X72:X82,X66,X60,X54,X48,X42,X36)</f>
        <v>8752.916666666666</v>
      </c>
      <c r="Y88" s="19">
        <f>SUM(Y72:Y82,Y66,Y60,Y54,Y48,Y42,Y36)</f>
        <v>8752.916666666666</v>
      </c>
      <c r="Z88" s="19">
        <f>SUMIF($B$13:$Y$13,"Yes",B88:Y88)</f>
        <v>198305.4166666666</v>
      </c>
      <c r="AA88" s="19">
        <f>SUM(B88:M88)</f>
        <v>133035</v>
      </c>
      <c r="AB88" s="19">
        <f>SUM(B88:Y88)</f>
        <v>242069.9999999999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24000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674000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99</v>
      </c>
      <c r="I9" s="147" t="s">
        <v>97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100</v>
      </c>
      <c r="F10" s="149" t="s">
        <v>91</v>
      </c>
      <c r="G10" s="147"/>
      <c r="H10" s="147" t="s">
        <v>99</v>
      </c>
      <c r="I10" s="147" t="s">
        <v>97</v>
      </c>
      <c r="J10" s="148" t="s">
        <v>98</v>
      </c>
      <c r="K10" s="138" t="s">
        <v>101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100</v>
      </c>
      <c r="F11" s="151" t="s">
        <v>91</v>
      </c>
      <c r="G11" s="150"/>
      <c r="H11" s="150" t="s">
        <v>99</v>
      </c>
      <c r="I11" s="150" t="s">
        <v>97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5</v>
      </c>
      <c r="D19" s="145"/>
      <c r="E19" s="20"/>
      <c r="F19" s="145" t="s">
        <v>99</v>
      </c>
      <c r="G19" s="20"/>
      <c r="H19" s="20"/>
      <c r="I19" s="145" t="s">
        <v>116</v>
      </c>
      <c r="J19" s="145"/>
      <c r="K19" s="145"/>
      <c r="L19" s="25"/>
    </row>
    <row r="20" spans="1:48">
      <c r="A20" s="143" t="s">
        <v>117</v>
      </c>
      <c r="B20" s="16"/>
      <c r="C20" s="143">
        <v>0</v>
      </c>
      <c r="D20" s="147"/>
      <c r="E20" s="16"/>
      <c r="F20" s="147" t="s">
        <v>99</v>
      </c>
      <c r="G20" s="16"/>
      <c r="H20" s="16"/>
      <c r="I20" s="147" t="s">
        <v>116</v>
      </c>
      <c r="J20" s="147"/>
      <c r="K20" s="147"/>
      <c r="L20" s="30"/>
    </row>
    <row r="21" spans="1:48">
      <c r="A21" s="144" t="s">
        <v>117</v>
      </c>
      <c r="B21" s="23"/>
      <c r="C21" s="144">
        <v>0</v>
      </c>
      <c r="D21" s="150">
        <v>0</v>
      </c>
      <c r="E21" s="23"/>
      <c r="F21" s="150" t="s">
        <v>99</v>
      </c>
      <c r="G21" s="23"/>
      <c r="H21" s="23"/>
      <c r="I21" s="150" t="s">
        <v>116</v>
      </c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30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2400</v>
      </c>
    </row>
    <row r="31" spans="1:48">
      <c r="A31" s="5" t="s">
        <v>124</v>
      </c>
      <c r="B31" s="158">
        <v>1200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 t="s">
        <v>130</v>
      </c>
      <c r="B35" s="159">
        <v>24000</v>
      </c>
      <c r="C35" s="145" t="s">
        <v>131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131</v>
      </c>
      <c r="D36" s="49">
        <f>IFERROR(VLOOKUP(C36,Parameters!$C$79:$D$90,2,0),"")</f>
        <v>12</v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99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99</v>
      </c>
    </row>
    <row r="45" spans="1:48">
      <c r="A45" s="56" t="s">
        <v>139</v>
      </c>
      <c r="B45" s="161">
        <v>0</v>
      </c>
    </row>
    <row r="46" spans="1:48" customHeight="1" ht="30">
      <c r="A46" s="57" t="s">
        <v>140</v>
      </c>
      <c r="B46" s="161">
        <v>0</v>
      </c>
    </row>
    <row r="47" spans="1:48" customHeight="1" ht="30">
      <c r="A47" s="57" t="s">
        <v>141</v>
      </c>
      <c r="B47" s="161">
        <v>24000</v>
      </c>
    </row>
    <row r="48" spans="1:48" customHeight="1" ht="30">
      <c r="A48" s="57" t="s">
        <v>142</v>
      </c>
      <c r="B48" s="161">
        <v>0</v>
      </c>
    </row>
    <row r="49" spans="1:48" customHeight="1" ht="30">
      <c r="A49" s="57" t="s">
        <v>143</v>
      </c>
      <c r="B49" s="161">
        <v>0</v>
      </c>
    </row>
    <row r="50" spans="1:48">
      <c r="A50" s="43"/>
      <c r="B50" s="36"/>
    </row>
    <row r="51" spans="1:48">
      <c r="A51" s="58" t="s">
        <v>144</v>
      </c>
      <c r="B51" s="161">
        <v>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153</v>
      </c>
      <c r="C65" s="10" t="s">
        <v>154</v>
      </c>
    </row>
    <row r="66" spans="1:48">
      <c r="A66" s="142" t="s">
        <v>131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131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131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131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131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131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18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18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43221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1100.966442924039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43221</v>
      </c>
      <c r="C6" s="39">
        <f>IFERROR(DATE(YEAR(B6),MONTH(B6)+ROUND(T6/2,0),DAY(B6)),B6)</f>
        <v>43221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43221</v>
      </c>
      <c r="C7" s="39">
        <f>IFERROR(DATE(YEAR(B7),MONTH(B7)+ROUND(T7/2,0),DAY(B7)),B7)</f>
        <v>43221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43221</v>
      </c>
      <c r="C8" s="40">
        <f>IFERROR(DATE(YEAR(B8),MONTH(B8)+ROUND(T8/2,0),DAY(B8)),B8)</f>
        <v>43221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138000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3500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21666.66666666667</v>
      </c>
      <c r="D33" s="170">
        <f>IFERROR(DATE(YEAR(B33),MONTH(B33),1)," ")</f>
        <v>43160</v>
      </c>
      <c r="F33" t="s">
        <v>160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21666.66666666667</v>
      </c>
      <c r="D34" s="170">
        <f>IFERROR(DATE(YEAR(B34),MONTH(B34),1)," ")</f>
        <v>43191</v>
      </c>
      <c r="F34" t="s">
        <v>161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21666.66666666667</v>
      </c>
      <c r="D35" s="170">
        <f>IFERROR(DATE(YEAR(B35),MONTH(B35),1)," ")</f>
        <v>43221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21666.66666666667</v>
      </c>
      <c r="D36" s="170">
        <f>IFERROR(DATE(YEAR(B36),MONTH(B36),1)," ")</f>
        <v>43252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21666.66666666667</v>
      </c>
      <c r="D37" s="170">
        <f>IFERROR(DATE(YEAR(B37),MONTH(B37),1)," ")</f>
        <v>43282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21666.66666666667</v>
      </c>
      <c r="D38" s="170">
        <f>IFERROR(DATE(YEAR(B38),MONTH(B38),1)," ")</f>
        <v>43313</v>
      </c>
      <c r="F38" t="s">
        <v>226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43344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43374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43405</v>
      </c>
      <c r="F41" t="s">
        <v>227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43435</v>
      </c>
      <c r="F42" t="s">
        <v>228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43532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43563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43593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43624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43654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43685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43678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117</v>
      </c>
      <c r="B24" s="21" t="s">
        <v>295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115</v>
      </c>
      <c r="B26" s="16" t="s">
        <v>295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103</v>
      </c>
      <c r="B41" s="191" t="s">
        <v>92</v>
      </c>
      <c r="C41" s="191" t="s">
        <v>99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117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115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312</v>
      </c>
      <c r="H52" s="12" t="s">
        <v>137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99</v>
      </c>
      <c r="B77" s="176">
        <v>0</v>
      </c>
      <c r="C77" s="12" t="s">
        <v>347</v>
      </c>
      <c r="E77" s="12" t="s">
        <v>92</v>
      </c>
      <c r="F77" s="12" t="s">
        <v>92</v>
      </c>
      <c r="G77" s="12" t="s">
        <v>348</v>
      </c>
      <c r="H77" s="12" t="s">
        <v>137</v>
      </c>
      <c r="I77" s="12" t="s">
        <v>349</v>
      </c>
      <c r="J77" s="136" t="s">
        <v>350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101</v>
      </c>
      <c r="D78" s="133"/>
      <c r="E78" s="12" t="s">
        <v>351</v>
      </c>
      <c r="F78" s="12" t="s">
        <v>93</v>
      </c>
      <c r="G78" s="12" t="s">
        <v>116</v>
      </c>
      <c r="H78" s="12" t="s">
        <v>313</v>
      </c>
      <c r="I78" s="12" t="s">
        <v>352</v>
      </c>
      <c r="J78" s="70" t="s">
        <v>353</v>
      </c>
      <c r="K78" s="12" t="s">
        <v>92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166</v>
      </c>
      <c r="J79" s="70" t="s">
        <v>358</v>
      </c>
      <c r="K79" s="12" t="s">
        <v>92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97</v>
      </c>
      <c r="J80" s="70" t="s">
        <v>90</v>
      </c>
      <c r="K80" s="12" t="s">
        <v>99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100</v>
      </c>
      <c r="K81" s="12" t="s">
        <v>99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131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