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<sst xmlns="http://schemas.openxmlformats.org/spreadsheetml/2006/main" uniqueCount="365">
  <si>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</si>
  <si>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</si>
  <si>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</si>
  <si>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</si>
  <si>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</si>
  <si>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</si>
  <si>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</si>
  <si>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</si>
  <si>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</si>
  <si>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</si>
  <si>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</si>
  <si>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</si>
  <si>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</si>
  <si>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</si>
  <si>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</si>
  <si>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</si>
  <si>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</si>
  <si>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</si>
  <si>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</si>
  <si>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</si>
  <si>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</si>
  <si>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</si>
  <si>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</si>
  <si>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</si>
  <si>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</si>
  <si>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</si>
  <si>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</si>
  <si>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</si>
  <si>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</si>
  <si>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</si>
  <si>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</si>
  <si>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</si>
  <si>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</si>
  <si>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</si>
  <si>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</si>
  <si>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</si>
  <si>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</si>
  <si>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</si>
  <si>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</si>
  <si>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</si>
  <si>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</si>
  <si>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</si>
  <si>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</si>
  <si>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</si>
  <si>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</si>
  <si>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</si>
  <si>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</si>
  <si>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</si>
  <si>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</si>
  <si>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</si>
  <si>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</si>
  <si>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</si>
  <si>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</si>
  <si>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</si>
  <si>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</si>
  <si>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</si>
  <si>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</si>
  <si>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</si>
  <si>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</si>
  <si>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</si>
  <si>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</si>
  <si>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</si>
  <si>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</si>
  <si>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</si>
  <si>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</si>
  <si>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</si>
  <si>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</si>
  <si>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</si>
  <si>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</si>
  <si>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</si>
  <si>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</si>
  <si>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</si>
  <si>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</si>
  <si>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</si>
  <si>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</si>
  <si>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</si>
  <si>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</si>
  <si>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</si>
  <si>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</si>
  <si>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</si>
  <si>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</si>
  <si>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</si>
  <si>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</si>
  <si>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</si>
  <si>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</si>
  <si>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</si>
  <si>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</si>
  <si>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</si>
  <si>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</si>
  <si>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</si>
  <si>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</si>
  <si>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</si>
  <si>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</si>
  <si>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</si>
  <si>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</si>
  <si>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</si>
  <si>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</si>
  <si>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</si>
  <si>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</si>
  <si>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</si>
  <si>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</si>
  <si>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</si>
  <si>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</si>
  <si>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</si>
  <si>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</si>
  <si>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</si>
  <si>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</si>
  <si>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</si>
  <si>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</si>
  <si>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</si>
  <si>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</si>
  <si>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</si>
  <si>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</si>
  <si>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</si>
  <si>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</si>
  <si>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</si>
  <si>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</si>
  <si>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</si>
  <si>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</si>
  <si>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</si>
  <si>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</si>
  <si>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</si>
  <si>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</si>
  <si>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</si>
  <si>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</si>
  <si>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</si>
  <si>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</si>
  <si>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</si>
  <si>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</si>
  <si>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</si>
  <si>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</si>
  <si>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</si>
  <si>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</si>
  <si>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</si>
  <si>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</si>
  <si>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</si>
  <si>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</si>
  <si>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</si>
  <si>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</si>
  <si>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</si>
  <si>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</si>
  <si>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</si>
  <si>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</si>
  <si>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</si>
  <si>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</si>
  <si>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</si>
  <si>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</si>
  <si>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</si>
  <si>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</si>
  <si>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2018/2/17</t>
  </si>
  <si>
    <t>Loan terms</t>
  </si>
  <si>
    <t>Expected disbursement date</t>
  </si>
  <si>
    <t>2018/2/19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</si>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</sst>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0.0547945205479452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91009</v>
      </c>
      <c r="H7" s="80">
        <f>IF(ISERROR(VLOOKUP(MONTH(H5),Inputs!$D$66:$D$71,1,0)),"",INDEX(Inputs!$B$66:$B$71,MATCH(MONTH(Output!H5),Inputs!$D$66:$D$71,0))-INDEX(Inputs!$C$66:$C$71,MATCH(MONTH(Output!H5),Inputs!$D$66:$D$71,0)))</f>
        <v>30404</v>
      </c>
      <c r="I7" s="80">
        <f>IF(ISERROR(VLOOKUP(MONTH(I5),Inputs!$D$66:$D$71,1,0)),"",INDEX(Inputs!$B$66:$B$71,MATCH(MONTH(Output!I5),Inputs!$D$66:$D$71,0))-INDEX(Inputs!$C$66:$C$71,MATCH(MONTH(Output!I5),Inputs!$D$66:$D$71,0)))</f>
        <v>3477</v>
      </c>
      <c r="J7" s="80">
        <f>IF(ISERROR(VLOOKUP(MONTH(J5),Inputs!$D$66:$D$71,1,0)),"",INDEX(Inputs!$B$66:$B$71,MATCH(MONTH(Output!J5),Inputs!$D$66:$D$71,0))-INDEX(Inputs!$C$66:$C$71,MATCH(MONTH(Output!J5),Inputs!$D$66:$D$71,0)))</f>
        <v>18541</v>
      </c>
      <c r="K7" s="80">
        <f>IF(ISERROR(VLOOKUP(MONTH(K5),Inputs!$D$66:$D$71,1,0)),"",INDEX(Inputs!$B$66:$B$71,MATCH(MONTH(Output!K5),Inputs!$D$66:$D$71,0))-INDEX(Inputs!$C$66:$C$71,MATCH(MONTH(Output!K5),Inputs!$D$66:$D$71,0)))</f>
        <v>13958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91009</v>
      </c>
      <c r="T7" s="80">
        <f>IF(ISERROR(VLOOKUP(MONTH(T5),Inputs!$D$66:$D$71,1,0)),"",INDEX(Inputs!$B$66:$B$71,MATCH(MONTH(Output!T5),Inputs!$D$66:$D$71,0))-INDEX(Inputs!$C$66:$C$71,MATCH(MONTH(Output!T5),Inputs!$D$66:$D$71,0)))</f>
        <v>30404</v>
      </c>
      <c r="U7" s="80">
        <f>IF(ISERROR(VLOOKUP(MONTH(U5),Inputs!$D$66:$D$71,1,0)),"",INDEX(Inputs!$B$66:$B$71,MATCH(MONTH(Output!U5),Inputs!$D$66:$D$71,0))-INDEX(Inputs!$C$66:$C$71,MATCH(MONTH(Output!U5),Inputs!$D$66:$D$71,0)))</f>
        <v>3477</v>
      </c>
      <c r="V7" s="80">
        <f>IF(ISERROR(VLOOKUP(MONTH(V5),Inputs!$D$66:$D$71,1,0)),"",INDEX(Inputs!$B$66:$B$71,MATCH(MONTH(Output!V5),Inputs!$D$66:$D$71,0))-INDEX(Inputs!$C$66:$C$71,MATCH(MONTH(Output!V5),Inputs!$D$66:$D$71,0)))</f>
        <v>18541</v>
      </c>
      <c r="W7" s="80">
        <f>IF(ISERROR(VLOOKUP(MONTH(W5),Inputs!$D$66:$D$71,1,0)),"",INDEX(Inputs!$B$66:$B$71,MATCH(MONTH(Output!W5),Inputs!$D$66:$D$71,0))-INDEX(Inputs!$C$66:$C$71,MATCH(MONTH(Output!W5),Inputs!$D$66:$D$71,0)))</f>
        <v>13958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11500</v>
      </c>
      <c r="E10" s="37">
        <f>SUMPRODUCT((Calculations!$D$33:$D$84=Output!E5)+0,Calculations!$C$33:$C$84)</f>
        <v>11500</v>
      </c>
      <c r="F10" s="37">
        <f>SUMPRODUCT((Calculations!$D$33:$D$84=Output!F5)+0,Calculations!$C$33:$C$84)</f>
        <v>11500</v>
      </c>
      <c r="G10" s="37">
        <f>SUMPRODUCT((Calculations!$D$33:$D$84=Output!G5)+0,Calculations!$C$33:$C$84)</f>
        <v>11500</v>
      </c>
      <c r="H10" s="37">
        <f>SUMPRODUCT((Calculations!$D$33:$D$84=Output!H5)+0,Calculations!$C$33:$C$84)</f>
        <v>11500</v>
      </c>
      <c r="I10" s="37">
        <f>SUMPRODUCT((Calculations!$D$33:$D$84=Output!I5)+0,Calculations!$C$33:$C$84)</f>
        <v>11500</v>
      </c>
      <c r="J10" s="37">
        <f>SUMPRODUCT((Calculations!$D$33:$D$84=Output!J5)+0,Calculations!$C$33:$C$84)</f>
        <v>11500</v>
      </c>
      <c r="K10" s="37">
        <f>SUMPRODUCT((Calculations!$D$33:$D$84=Output!K5)+0,Calculations!$C$33:$C$84)</f>
        <v>11500</v>
      </c>
      <c r="L10" s="37">
        <f>SUMPRODUCT((Calculations!$D$33:$D$84=Output!L5)+0,Calculations!$C$33:$C$84)</f>
        <v>11500</v>
      </c>
      <c r="M10" s="37">
        <f>SUMPRODUCT((Calculations!$D$33:$D$84=Output!M5)+0,Calculations!$C$33:$C$84)</f>
        <v>11500</v>
      </c>
      <c r="N10" s="37">
        <f>SUMPRODUCT((Calculations!$D$33:$D$84=Output!N5)+0,Calculations!$C$33:$C$84)</f>
        <v>11500</v>
      </c>
      <c r="O10" s="37">
        <f>SUMPRODUCT((Calculations!$D$33:$D$84=Output!O5)+0,Calculations!$C$33:$C$84)</f>
        <v>11500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115000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0</v>
      </c>
      <c r="D11" s="80">
        <f>D6+D9-D10</f>
        <v>-11500</v>
      </c>
      <c r="E11" s="80">
        <f>E6+E9-E10</f>
        <v>-11500</v>
      </c>
      <c r="F11" s="80">
        <f>F6+F9-F10</f>
        <v>-11500</v>
      </c>
      <c r="G11" s="80">
        <f>G6+G9-G10</f>
        <v>-11500</v>
      </c>
      <c r="H11" s="80">
        <f>H6+H9-H10</f>
        <v>-11500</v>
      </c>
      <c r="I11" s="80">
        <f>I6+I9-I10</f>
        <v>-11500</v>
      </c>
      <c r="J11" s="80">
        <f>J6+J9-J10</f>
        <v>-11500</v>
      </c>
      <c r="K11" s="80">
        <f>K6+K9-K10</f>
        <v>-11500</v>
      </c>
      <c r="L11" s="80">
        <f>L6+L9-L10</f>
        <v>-11500</v>
      </c>
      <c r="M11" s="80">
        <f>M6+M9-M10</f>
        <v>-11500</v>
      </c>
      <c r="N11" s="80">
        <f>N6+N9-N10</f>
        <v>-11500</v>
      </c>
      <c r="O11" s="80">
        <f>O6+O9-O10</f>
        <v>-11500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-38000</v>
      </c>
      <c r="AA11" s="80">
        <f>SUM(B11:M11)</f>
        <v>-15000</v>
      </c>
      <c r="AB11" s="46">
        <f>SUM(B11:Y11)</f>
        <v>-38000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0.115</v>
      </c>
      <c r="E12" s="82">
        <f>IF(E13="Yes",IF(SUM($B$10:E10)/(SUM($B$6:E6)+SUM($B$9:E9))&lt;0,999.99,SUM($B$10:E10)/(SUM($B$6:E6)+SUM($B$9:E9))),"")</f>
        <v>0.23</v>
      </c>
      <c r="F12" s="82">
        <f>IF(F13="Yes",IF(SUM($B$10:F10)/(SUM($B$6:F6)+SUM($B$9:F9))&lt;0,999.99,SUM($B$10:F10)/(SUM($B$6:F6)+SUM($B$9:F9))),"")</f>
        <v>0.345</v>
      </c>
      <c r="G12" s="82">
        <f>IF(G13="Yes",IF(SUM($B$10:G10)/(SUM($B$6:G6)+SUM($B$9:G9))&lt;0,999.99,SUM($B$10:G10)/(SUM($B$6:G6)+SUM($B$9:G9))),"")</f>
        <v>0.46</v>
      </c>
      <c r="H12" s="82">
        <f>IF(H13="Yes",IF(SUM($B$10:H10)/(SUM($B$6:H6)+SUM($B$9:H9))&lt;0,999.99,SUM($B$10:H10)/(SUM($B$6:H6)+SUM($B$9:H9))),"")</f>
        <v>0.575</v>
      </c>
      <c r="I12" s="82">
        <f>IF(I13="Yes",IF(SUM($B$10:I10)/(SUM($B$6:I6)+SUM($B$9:I9))&lt;0,999.99,SUM($B$10:I10)/(SUM($B$6:I6)+SUM($B$9:I9))),"")</f>
        <v>0.6899999999999999</v>
      </c>
      <c r="J12" s="82">
        <f>IF(J13="Yes",IF(SUM($B$10:J10)/(SUM($B$6:J6)+SUM($B$9:J9))&lt;0,999.99,SUM($B$10:J10)/(SUM($B$6:J6)+SUM($B$9:J9))),"")</f>
        <v>0.805</v>
      </c>
      <c r="K12" s="82">
        <f>IF(K13="Yes",IF(SUM($B$10:K10)/(SUM($B$6:K6)+SUM($B$9:K9))&lt;0,999.99,SUM($B$10:K10)/(SUM($B$6:K6)+SUM($B$9:K9))),"")</f>
        <v>0.92</v>
      </c>
      <c r="L12" s="82">
        <f>IF(L13="Yes",IF(SUM($B$10:L10)/(SUM($B$6:L6)+SUM($B$9:L9))&lt;0,999.99,SUM($B$10:L10)/(SUM($B$6:L6)+SUM($B$9:L9))),"")</f>
        <v>1.035</v>
      </c>
      <c r="M12" s="82">
        <f>IF(M13="Yes",IF(SUM($B$10:M10)/(SUM($B$6:M6)+SUM($B$9:M9))&lt;0,999.99,SUM($B$10:M10)/(SUM($B$6:M6)+SUM($B$9:M9))),"")</f>
        <v>1.15</v>
      </c>
      <c r="N12" s="82">
        <f>IF(N13="Yes",IF(SUM($B$10:N10)/(SUM($B$6:N6)+SUM($B$9:N9))&lt;0,999.99,SUM($B$10:N10)/(SUM($B$6:N6)+SUM($B$9:N9))),"")</f>
        <v>1.265</v>
      </c>
      <c r="O12" s="82">
        <f>IF(O13="Yes",IF(SUM($B$10:O10)/(SUM($B$6:O6)+SUM($B$9:O9))&lt;0,999.99,SUM($B$10:O10)/(SUM($B$6:O6)+SUM($B$9:O9))),"")</f>
        <v>1.38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 t="str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1825000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800000</v>
      </c>
    </row>
    <row r="46" spans="1:48" customHeight="1" ht="30">
      <c r="A46" s="57" t="s">
        <v>126</v>
      </c>
      <c r="B46" s="161">
        <v>250000</v>
      </c>
    </row>
    <row r="47" spans="1:48" customHeight="1" ht="30">
      <c r="A47" s="57" t="s">
        <v>127</v>
      </c>
      <c r="B47" s="161">
        <v>150000</v>
      </c>
    </row>
    <row r="48" spans="1:48" customHeight="1" ht="30">
      <c r="A48" s="57" t="s">
        <v>128</v>
      </c>
      <c r="B48" s="161">
        <v>600000</v>
      </c>
    </row>
    <row r="49" spans="1:48" customHeight="1" ht="30">
      <c r="A49" s="57" t="s">
        <v>129</v>
      </c>
      <c r="B49" s="161">
        <v>25000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216470</v>
      </c>
      <c r="C66" s="163">
        <v>125461</v>
      </c>
      <c r="D66" s="49">
        <f>INDEX(Parameters!$D$79:$D$90,MATCH(Inputs!A66,Parameters!$C$79:$C$90,0))</f>
        <v>7</v>
      </c>
    </row>
    <row r="67" spans="1:48">
      <c r="A67" s="143" t="s">
        <v>142</v>
      </c>
      <c r="B67" s="157">
        <v>176005</v>
      </c>
      <c r="C67" s="165">
        <v>145601</v>
      </c>
      <c r="D67" s="49">
        <f>INDEX(Parameters!$D$79:$D$90,MATCH(Inputs!A67,Parameters!$C$79:$C$90,0))</f>
        <v>8</v>
      </c>
    </row>
    <row r="68" spans="1:48">
      <c r="A68" s="143" t="s">
        <v>143</v>
      </c>
      <c r="B68" s="157">
        <v>131464</v>
      </c>
      <c r="C68" s="165">
        <v>127987</v>
      </c>
      <c r="D68" s="49">
        <f>INDEX(Parameters!$D$79:$D$90,MATCH(Inputs!A68,Parameters!$C$79:$C$90,0))</f>
        <v>9</v>
      </c>
    </row>
    <row r="69" spans="1:48">
      <c r="A69" s="143" t="s">
        <v>144</v>
      </c>
      <c r="B69" s="157">
        <v>151087</v>
      </c>
      <c r="C69" s="165">
        <v>132546</v>
      </c>
      <c r="D69" s="49">
        <f>INDEX(Parameters!$D$79:$D$90,MATCH(Inputs!A69,Parameters!$C$79:$C$90,0))</f>
        <v>10</v>
      </c>
    </row>
    <row r="70" spans="1:48">
      <c r="A70" s="143" t="s">
        <v>145</v>
      </c>
      <c r="B70" s="157">
        <v>224645</v>
      </c>
      <c r="C70" s="165">
        <v>210687</v>
      </c>
      <c r="D70" s="49">
        <f>INDEX(Parameters!$D$79:$D$90,MATCH(Inputs!A70,Parameters!$C$79:$C$90,0))</f>
        <v>11</v>
      </c>
    </row>
    <row r="71" spans="1:48">
      <c r="A71" s="144" t="s">
        <v>145</v>
      </c>
      <c r="B71" s="158">
        <v>189120</v>
      </c>
      <c r="C71" s="167">
        <v>156472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26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38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43466</v>
      </c>
      <c r="D4" s="38">
        <f>IFERROR(DATE(YEAR(B4),MONTH(B4)+T4,DAY(B4)),"")</f>
        <v>43466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11500</v>
      </c>
      <c r="D33" s="170">
        <f>IFERROR(DATE(YEAR(B33),MONTH(B33),1)," ")</f>
        <v>43191</v>
      </c>
      <c r="F33" t="s">
        <v>151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11500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11500</v>
      </c>
      <c r="D35" s="170">
        <f>IFERROR(DATE(YEAR(B35),MONTH(B35),1)," ")</f>
        <v>43252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11500</v>
      </c>
      <c r="D36" s="170">
        <f>IFERROR(DATE(YEAR(B36),MONTH(B36),1)," ")</f>
        <v>43282</v>
      </c>
      <c r="F36" t="s">
        <v>156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11500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11500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11500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11500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11500</v>
      </c>
      <c r="D41" s="170">
        <f>IFERROR(DATE(YEAR(B41),MONTH(B41),1)," ")</f>
        <v>43435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11500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11500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11500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94</v>
      </c>
      <c r="B41" s="191" t="s">
        <v>91</v>
      </c>
      <c r="C41" s="191" t="s">
        <v>119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91</v>
      </c>
      <c r="F77" s="12" t="s">
        <v>91</v>
      </c>
      <c r="G77" s="12" t="s">
        <v>343</v>
      </c>
      <c r="H77" s="12" t="s">
        <v>123</v>
      </c>
      <c r="I77" s="12" t="s">
        <v>344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308</v>
      </c>
      <c r="I78" s="12" t="s">
        <v>349</v>
      </c>
      <c r="J78" s="70" t="s">
        <v>350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91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119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119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