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<sst xmlns="http://schemas.openxmlformats.org/spreadsheetml/2006/main" uniqueCount="367">
  <si>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</si>
  <si>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</si>
  <si>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</si>
  <si>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</si>
  <si>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</si>
  <si>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</si>
  <si>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</si>
  <si>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</si>
  <si>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</si>
  <si>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</si>
  <si>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</si>
  <si>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</si>
  <si>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</si>
  <si>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</si>
  <si>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</si>
  <si>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</si>
  <si>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</si>
  <si>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</si>
  <si>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</si>
  <si>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</si>
  <si>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</si>
  <si>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</si>
  <si>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</si>
  <si>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</si>
  <si>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</si>
  <si>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</si>
  <si>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</si>
  <si>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</si>
  <si>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</si>
  <si>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</si>
  <si>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</si>
  <si>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</si>
  <si>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</si>
  <si>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</si>
  <si>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</si>
  <si>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</si>
  <si>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</si>
  <si>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</si>
  <si>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</si>
  <si>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</si>
  <si>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</si>
  <si>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</si>
  <si>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</si>
  <si>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</si>
  <si>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</si>
  <si>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</si>
  <si>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</si>
  <si>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</si>
  <si>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</si>
  <si>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</si>
  <si>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</si>
  <si>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</si>
  <si>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</si>
  <si>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</si>
  <si>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</si>
  <si>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</si>
  <si>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</si>
  <si>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</si>
  <si>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</si>
  <si>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</si>
  <si>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</si>
  <si>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</si>
  <si>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</si>
  <si>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</si>
  <si>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</si>
  <si>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</si>
  <si>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</si>
  <si>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</si>
  <si>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</si>
  <si>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</si>
  <si>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</si>
  <si>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</si>
  <si>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</si>
  <si>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</si>
  <si>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</si>
  <si>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</si>
  <si>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</si>
  <si>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</si>
  <si>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</si>
  <si>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</si>
  <si>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</si>
  <si>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</si>
  <si>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</si>
  <si>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</si>
  <si>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</si>
  <si>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</si>
  <si>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</si>
  <si>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</si>
  <si>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</si>
  <si>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</si>
  <si>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</si>
  <si>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</si>
  <si>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</si>
  <si>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</si>
  <si>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</si>
  <si>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</si>
  <si>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</si>
  <si>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</si>
  <si>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</si>
  <si>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</si>
  <si>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</si>
  <si>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</si>
  <si>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</si>
  <si>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</si>
  <si>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</si>
  <si>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</si>
  <si>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</si>
  <si>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</si>
  <si>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</si>
  <si>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</si>
  <si>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</si>
  <si>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</si>
  <si>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</si>
  <si>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Water and Soda supply</t>
  </si>
  <si>
    <t>January</t>
  </si>
  <si>
    <t>Rentals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</si>
  <si>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</si>
  <si>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</si>
  <si>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</si>
  <si>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</si>
  <si>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</si>
  <si>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</si>
  <si>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</si>
  <si>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</si>
  <si>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</si>
  <si>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</si>
  <si>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</si>
  <si>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</si>
  <si>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</si>
  <si>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</si>
  <si>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</si>
  <si>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</si>
  <si>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</si>
  <si>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</si>
  <si>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</si>
  <si>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</si>
  <si>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</si>
  <si>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</si>
  <si>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</si>
  <si>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</si>
  <si>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February</t>
  </si>
  <si>
    <t>December</t>
  </si>
  <si>
    <t>November</t>
  </si>
  <si>
    <t>October</t>
  </si>
  <si>
    <t>September</t>
  </si>
  <si>
    <t>Loan info</t>
  </si>
  <si>
    <t>Branch ID</t>
  </si>
  <si>
    <t>Submission date</t>
  </si>
  <si>
    <t>2018/2/20</t>
  </si>
  <si>
    <t>Loan terms</t>
  </si>
  <si>
    <t>Expected disbursement date</t>
  </si>
  <si>
    <t>2018/2/23</t>
  </si>
  <si>
    <t>Expected first repayment date</t>
  </si>
  <si>
    <t>2018/4/2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</si>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</sst>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April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2019</v>
      </c>
    </row>
    <row r="13" spans="1:7">
      <c r="B13" s="1" t="s">
        <v>8</v>
      </c>
      <c r="C13" s="67">
        <f>IFERROR(Output!B107/Output!B101,"")</f>
        <v>0.07223001402524544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-300000</v>
      </c>
    </row>
    <row r="18" spans="1:7">
      <c r="B18" s="1" t="s">
        <v>12</v>
      </c>
      <c r="C18" s="36">
        <f>MIN(Output!B6:M6)</f>
        <v>-300000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2019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1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-300000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-300000</v>
      </c>
      <c r="AA6" s="51">
        <f>AA30-AA88</f>
        <v>-300000</v>
      </c>
      <c r="AB6" s="51">
        <f>AB30-AB88</f>
        <v>-300000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4012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5267</v>
      </c>
      <c r="J7" s="80">
        <f>IF(ISERROR(VLOOKUP(MONTH(J5),Inputs!$D$66:$D$71,1,0)),"",INDEX(Inputs!$B$66:$B$71,MATCH(MONTH(Output!J5),Inputs!$D$66:$D$71,0))-INDEX(Inputs!$C$66:$C$71,MATCH(MONTH(Output!J5),Inputs!$D$66:$D$71,0)))</f>
        <v>4589</v>
      </c>
      <c r="K7" s="80">
        <f>IF(ISERROR(VLOOKUP(MONTH(K5),Inputs!$D$66:$D$71,1,0)),"",INDEX(Inputs!$B$66:$B$71,MATCH(MONTH(Output!K5),Inputs!$D$66:$D$71,0))-INDEX(Inputs!$C$66:$C$71,MATCH(MONTH(Output!K5),Inputs!$D$66:$D$71,0)))</f>
        <v>4574</v>
      </c>
      <c r="L7" s="80">
        <f>IF(ISERROR(VLOOKUP(MONTH(L5),Inputs!$D$66:$D$71,1,0)),"",INDEX(Inputs!$B$66:$B$71,MATCH(MONTH(Output!L5),Inputs!$D$66:$D$71,0))-INDEX(Inputs!$C$66:$C$71,MATCH(MONTH(Output!L5),Inputs!$D$66:$D$71,0)))</f>
        <v>12153</v>
      </c>
      <c r="M7" s="80">
        <f>IF(ISERROR(VLOOKUP(MONTH(M5),Inputs!$D$66:$D$71,1,0)),"",INDEX(Inputs!$B$66:$B$71,MATCH(MONTH(Output!M5),Inputs!$D$66:$D$71,0))-INDEX(Inputs!$C$66:$C$71,MATCH(MONTH(Output!M5),Inputs!$D$66:$D$71,0)))</f>
        <v>8611</v>
      </c>
      <c r="N7" s="80">
        <f>IF(ISERROR(VLOOKUP(MONTH(N5),Inputs!$D$66:$D$71,1,0)),"",INDEX(Inputs!$B$66:$B$71,MATCH(MONTH(Output!N5),Inputs!$D$66:$D$71,0))-INDEX(Inputs!$C$66:$C$71,MATCH(MONTH(Output!N5),Inputs!$D$66:$D$71,0)))</f>
        <v>4012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5267</v>
      </c>
      <c r="V7" s="80">
        <f>IF(ISERROR(VLOOKUP(MONTH(V5),Inputs!$D$66:$D$71,1,0)),"",INDEX(Inputs!$B$66:$B$71,MATCH(MONTH(Output!V5),Inputs!$D$66:$D$71,0))-INDEX(Inputs!$C$66:$C$71,MATCH(MONTH(Output!V5),Inputs!$D$66:$D$71,0)))</f>
        <v>4589</v>
      </c>
      <c r="W7" s="80">
        <f>IF(ISERROR(VLOOKUP(MONTH(W5),Inputs!$D$66:$D$71,1,0)),"",INDEX(Inputs!$B$66:$B$71,MATCH(MONTH(Output!W5),Inputs!$D$66:$D$71,0))-INDEX(Inputs!$C$66:$C$71,MATCH(MONTH(Output!W5),Inputs!$D$66:$D$71,0)))</f>
        <v>4574</v>
      </c>
      <c r="X7" s="80">
        <f>IF(ISERROR(VLOOKUP(MONTH(X5),Inputs!$D$66:$D$71,1,0)),"",INDEX(Inputs!$B$66:$B$71,MATCH(MONTH(Output!X5),Inputs!$D$66:$D$71,0))-INDEX(Inputs!$C$66:$C$71,MATCH(MONTH(Output!X5),Inputs!$D$66:$D$71,0)))</f>
        <v>12153</v>
      </c>
      <c r="Y7" s="80">
        <f>IF(ISERROR(VLOOKUP(MONTH(Y5),Inputs!$D$66:$D$71,1,0)),"",INDEX(Inputs!$B$66:$B$71,MATCH(MONTH(Output!Y5),Inputs!$D$66:$D$71,0))-INDEX(Inputs!$C$66:$C$71,MATCH(MONTH(Output!Y5),Inputs!$D$66:$D$71,0)))</f>
        <v>8611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20000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200000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200000</v>
      </c>
      <c r="C11" s="80">
        <f>C6+C9-C10</f>
        <v>0</v>
      </c>
      <c r="D11" s="80">
        <f>D6+D9-D10</f>
        <v>-20000</v>
      </c>
      <c r="E11" s="80">
        <f>E6+E9-E10</f>
        <v>-20000</v>
      </c>
      <c r="F11" s="80">
        <f>F6+F9-F10</f>
        <v>-20000</v>
      </c>
      <c r="G11" s="80">
        <f>G6+G9-G10</f>
        <v>-20000</v>
      </c>
      <c r="H11" s="80">
        <f>H6+H9-H10</f>
        <v>-20000</v>
      </c>
      <c r="I11" s="80">
        <f>I6+I9-I10</f>
        <v>-20000</v>
      </c>
      <c r="J11" s="80">
        <f>J6+J9-J10</f>
        <v>-20000</v>
      </c>
      <c r="K11" s="80">
        <f>K6+K9-K10</f>
        <v>-20000</v>
      </c>
      <c r="L11" s="80">
        <f>L6+L9-L10</f>
        <v>-20000</v>
      </c>
      <c r="M11" s="80">
        <f>M6+M9-M10</f>
        <v>-320000</v>
      </c>
      <c r="N11" s="80">
        <f>N6+N9-N10</f>
        <v>-20000</v>
      </c>
      <c r="O11" s="80">
        <f>O6+O9-O10</f>
        <v>-20000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-340000</v>
      </c>
      <c r="AA11" s="80">
        <f>SUM(B11:M11)</f>
        <v>-300000</v>
      </c>
      <c r="AB11" s="46">
        <f>SUM(B11:Y11)</f>
        <v>-340000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0.1</v>
      </c>
      <c r="E12" s="82">
        <f>IF(E13="Yes",IF(SUM($B$10:E10)/(SUM($B$6:E6)+SUM($B$9:E9))&lt;0,999.99,SUM($B$10:E10)/(SUM($B$6:E6)+SUM($B$9:E9))),"")</f>
        <v>0.2</v>
      </c>
      <c r="F12" s="82">
        <f>IF(F13="Yes",IF(SUM($B$10:F10)/(SUM($B$6:F6)+SUM($B$9:F9))&lt;0,999.99,SUM($B$10:F10)/(SUM($B$6:F6)+SUM($B$9:F9))),"")</f>
        <v>0.3</v>
      </c>
      <c r="G12" s="82">
        <f>IF(G13="Yes",IF(SUM($B$10:G10)/(SUM($B$6:G6)+SUM($B$9:G9))&lt;0,999.99,SUM($B$10:G10)/(SUM($B$6:G6)+SUM($B$9:G9))),"")</f>
        <v>0.4</v>
      </c>
      <c r="H12" s="82">
        <f>IF(H13="Yes",IF(SUM($B$10:H10)/(SUM($B$6:H6)+SUM($B$9:H9))&lt;0,999.99,SUM($B$10:H10)/(SUM($B$6:H6)+SUM($B$9:H9))),"")</f>
        <v>0.5</v>
      </c>
      <c r="I12" s="82">
        <f>IF(I13="Yes",IF(SUM($B$10:I10)/(SUM($B$6:I6)+SUM($B$9:I9))&lt;0,999.99,SUM($B$10:I10)/(SUM($B$6:I6)+SUM($B$9:I9))),"")</f>
        <v>0.6</v>
      </c>
      <c r="J12" s="82">
        <f>IF(J13="Yes",IF(SUM($B$10:J10)/(SUM($B$6:J6)+SUM($B$9:J9))&lt;0,999.99,SUM($B$10:J10)/(SUM($B$6:J6)+SUM($B$9:J9))),"")</f>
        <v>0.7</v>
      </c>
      <c r="K12" s="82">
        <f>IF(K13="Yes",IF(SUM($B$10:K10)/(SUM($B$6:K6)+SUM($B$9:K9))&lt;0,999.99,SUM($B$10:K10)/(SUM($B$6:K6)+SUM($B$9:K9))),"")</f>
        <v>0.8</v>
      </c>
      <c r="L12" s="82">
        <f>IF(L13="Yes",IF(SUM($B$10:L10)/(SUM($B$6:L6)+SUM($B$9:L9))&lt;0,999.99,SUM($B$10:L10)/(SUM($B$6:L6)+SUM($B$9:L9))),"")</f>
        <v>0.9</v>
      </c>
      <c r="M12" s="82">
        <f>IF(M13="Yes",IF(SUM($B$10:M10)/(SUM($B$6:M6)+SUM($B$9:M9))&lt;0,999.99,SUM($B$10:M10)/(SUM($B$6:M6)+SUM($B$9:M9))),"")</f>
        <v>999.99</v>
      </c>
      <c r="N12" s="82">
        <f>IF(N13="Yes",IF(SUM($B$10:N10)/(SUM($B$6:N6)+SUM($B$9:N9))&lt;0,999.99,SUM($B$10:N10)/(SUM($B$6:N6)+SUM($B$9:N9))),"")</f>
        <v>999.99</v>
      </c>
      <c r="O12" s="82">
        <f>IF(O13="Yes",IF(SUM($B$10:O10)/(SUM($B$6:O6)+SUM($B$9:O9))&lt;0,999.99,SUM($B$10:O10)/(SUM($B$6:O6)+SUM($B$9:O9))),"")</f>
        <v>999.99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300000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300000</v>
      </c>
      <c r="AA80" s="46">
        <f>SUM(B80:M80)</f>
        <v>300000</v>
      </c>
      <c r="AB80" s="46">
        <f>SUM(B80:Y80)</f>
        <v>300000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300000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300000</v>
      </c>
      <c r="AA88" s="19">
        <f>SUM(B88:M88)</f>
        <v>300000</v>
      </c>
      <c r="AB88" s="19">
        <f>SUM(B88:Y88)</f>
        <v>300000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52000</v>
      </c>
    </row>
    <row r="95" spans="1:30">
      <c r="A95" t="s">
        <v>61</v>
      </c>
      <c r="B95" s="36">
        <f>Inputs!B47</f>
        <v>300000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2852000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6000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206000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100</v>
      </c>
    </row>
    <row r="27" spans="1:48">
      <c r="A27" s="14" t="s">
        <v>104</v>
      </c>
    </row>
    <row r="29" spans="1:48">
      <c r="A29" s="45" t="s">
        <v>105</v>
      </c>
      <c r="B29" s="156"/>
    </row>
    <row r="30" spans="1:48">
      <c r="A30" s="44" t="s">
        <v>106</v>
      </c>
      <c r="B30" s="157">
        <v>0</v>
      </c>
    </row>
    <row r="31" spans="1:48">
      <c r="A31" s="5" t="s">
        <v>107</v>
      </c>
      <c r="B31" s="158">
        <v>0</v>
      </c>
    </row>
    <row r="33" spans="1:48">
      <c r="A33" s="14" t="s">
        <v>108</v>
      </c>
    </row>
    <row r="34" spans="1:48">
      <c r="A34" s="10" t="s">
        <v>109</v>
      </c>
      <c r="B34" s="10" t="s">
        <v>110</v>
      </c>
      <c r="C34" s="10" t="s">
        <v>111</v>
      </c>
      <c r="D34" s="48" t="s">
        <v>112</v>
      </c>
    </row>
    <row r="35" spans="1:48">
      <c r="A35" s="142" t="s">
        <v>113</v>
      </c>
      <c r="B35" s="159">
        <v>300000</v>
      </c>
      <c r="C35" s="145" t="s">
        <v>114</v>
      </c>
      <c r="D35" s="49">
        <f>IFERROR(VLOOKUP(C35,Parameters!$C$79:$D$90,2,0),"")</f>
        <v>1</v>
      </c>
    </row>
    <row r="36" spans="1:48">
      <c r="A36" s="144" t="s">
        <v>115</v>
      </c>
      <c r="B36" s="158">
        <v>0</v>
      </c>
      <c r="C36" s="150" t="s">
        <v>114</v>
      </c>
      <c r="D36" s="49">
        <f>IFERROR(VLOOKUP(C36,Parameters!$C$79:$D$90,2,0),"")</f>
        <v>1</v>
      </c>
    </row>
    <row r="38" spans="1:48">
      <c r="A38" s="3" t="s">
        <v>116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117</v>
      </c>
      <c r="B40" s="160" t="s">
        <v>118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118</v>
      </c>
    </row>
    <row r="45" spans="1:48">
      <c r="A45" s="56" t="s">
        <v>124</v>
      </c>
      <c r="B45" s="161">
        <v>0</v>
      </c>
    </row>
    <row r="46" spans="1:48" customHeight="1" ht="30">
      <c r="A46" s="57" t="s">
        <v>125</v>
      </c>
      <c r="B46" s="161">
        <v>500000</v>
      </c>
    </row>
    <row r="47" spans="1:48" customHeight="1" ht="30">
      <c r="A47" s="57" t="s">
        <v>126</v>
      </c>
      <c r="B47" s="161">
        <v>300000</v>
      </c>
    </row>
    <row r="48" spans="1:48" customHeight="1" ht="30">
      <c r="A48" s="57" t="s">
        <v>127</v>
      </c>
      <c r="B48" s="161">
        <v>2000000</v>
      </c>
    </row>
    <row r="49" spans="1:48" customHeight="1" ht="30">
      <c r="A49" s="57" t="s">
        <v>128</v>
      </c>
      <c r="B49" s="161">
        <v>52000</v>
      </c>
    </row>
    <row r="50" spans="1:48">
      <c r="A50" s="43"/>
      <c r="B50" s="36"/>
    </row>
    <row r="51" spans="1:48">
      <c r="A51" s="58" t="s">
        <v>129</v>
      </c>
      <c r="B51" s="161">
        <v>6000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112</v>
      </c>
      <c r="B65" s="10" t="s">
        <v>138</v>
      </c>
      <c r="C65" s="10" t="s">
        <v>139</v>
      </c>
    </row>
    <row r="66" spans="1:48">
      <c r="A66" s="142" t="s">
        <v>140</v>
      </c>
      <c r="B66" s="159">
        <v>101510</v>
      </c>
      <c r="C66" s="163">
        <v>97498</v>
      </c>
      <c r="D66" s="49">
        <f>INDEX(Parameters!$D$79:$D$90,MATCH(Inputs!A66,Parameters!$C$79:$C$90,0))</f>
        <v>2</v>
      </c>
    </row>
    <row r="67" spans="1:48">
      <c r="A67" s="143" t="s">
        <v>114</v>
      </c>
      <c r="B67" s="157">
        <v>130194</v>
      </c>
      <c r="C67" s="165">
        <v>121583</v>
      </c>
      <c r="D67" s="49">
        <f>INDEX(Parameters!$D$79:$D$90,MATCH(Inputs!A67,Parameters!$C$79:$C$90,0))</f>
        <v>1</v>
      </c>
    </row>
    <row r="68" spans="1:48">
      <c r="A68" s="143" t="s">
        <v>141</v>
      </c>
      <c r="B68" s="157">
        <v>182740</v>
      </c>
      <c r="C68" s="165">
        <v>170587</v>
      </c>
      <c r="D68" s="49">
        <f>INDEX(Parameters!$D$79:$D$90,MATCH(Inputs!A68,Parameters!$C$79:$C$90,0))</f>
        <v>12</v>
      </c>
    </row>
    <row r="69" spans="1:48">
      <c r="A69" s="143" t="s">
        <v>142</v>
      </c>
      <c r="B69" s="157">
        <v>190831</v>
      </c>
      <c r="C69" s="165">
        <v>186257</v>
      </c>
      <c r="D69" s="49">
        <f>INDEX(Parameters!$D$79:$D$90,MATCH(Inputs!A69,Parameters!$C$79:$C$90,0))</f>
        <v>11</v>
      </c>
    </row>
    <row r="70" spans="1:48">
      <c r="A70" s="143" t="s">
        <v>143</v>
      </c>
      <c r="B70" s="157">
        <v>96184</v>
      </c>
      <c r="C70" s="165">
        <v>91595</v>
      </c>
      <c r="D70" s="49">
        <f>INDEX(Parameters!$D$79:$D$90,MATCH(Inputs!A70,Parameters!$C$79:$C$90,0))</f>
        <v>10</v>
      </c>
    </row>
    <row r="71" spans="1:48">
      <c r="A71" s="144" t="s">
        <v>144</v>
      </c>
      <c r="B71" s="158">
        <v>224990</v>
      </c>
      <c r="C71" s="167">
        <v>219723</v>
      </c>
      <c r="D71" s="49">
        <f>INDEX(Parameters!$D$79:$D$90,MATCH(Inputs!A71,Parameters!$C$79:$C$90,0))</f>
        <v>9</v>
      </c>
    </row>
    <row r="73" spans="1:48">
      <c r="A73" s="3" t="s">
        <v>145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146</v>
      </c>
      <c r="B75" s="161">
        <v>4</v>
      </c>
    </row>
    <row r="76" spans="1:48">
      <c r="A76" t="s">
        <v>147</v>
      </c>
      <c r="B76" s="168" t="s">
        <v>148</v>
      </c>
    </row>
    <row r="78" spans="1:48" customHeight="1" ht="20.25">
      <c r="B78" s="127" t="s">
        <v>149</v>
      </c>
    </row>
    <row r="79" spans="1:48">
      <c r="A79" t="s">
        <v>150</v>
      </c>
      <c r="B79" s="168" t="s">
        <v>151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152</v>
      </c>
      <c r="B80" s="168" t="s">
        <v>153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154</v>
      </c>
      <c r="B81" s="161">
        <v>200000</v>
      </c>
    </row>
    <row r="82" spans="1:48">
      <c r="A82" t="s">
        <v>155</v>
      </c>
      <c r="B82" s="161">
        <v>20</v>
      </c>
    </row>
    <row r="83" spans="1:48">
      <c r="A83" t="s">
        <v>156</v>
      </c>
      <c r="B83" s="169" t="s">
        <v>157</v>
      </c>
    </row>
    <row r="84" spans="1:48">
      <c r="A84" t="s">
        <v>158</v>
      </c>
      <c r="B84" s="169">
        <v>1</v>
      </c>
    </row>
    <row r="85" spans="1:48">
      <c r="A85" t="s">
        <v>159</v>
      </c>
      <c r="B85" s="169">
        <v>12</v>
      </c>
    </row>
    <row r="86" spans="1:48">
      <c r="A86" t="s">
        <v>160</v>
      </c>
      <c r="B86" s="161"/>
    </row>
    <row r="87" spans="1:48">
      <c r="A87" t="s">
        <v>161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162</v>
      </c>
      <c r="C3" s="15" t="s">
        <v>163</v>
      </c>
      <c r="D3" s="15" t="s">
        <v>164</v>
      </c>
      <c r="E3" s="15" t="s">
        <v>165</v>
      </c>
      <c r="F3" s="15" t="s">
        <v>166</v>
      </c>
      <c r="G3" s="15" t="s">
        <v>167</v>
      </c>
      <c r="H3" s="15" t="s">
        <v>168</v>
      </c>
      <c r="I3" s="15" t="s">
        <v>169</v>
      </c>
      <c r="J3" s="15" t="s">
        <v>170</v>
      </c>
      <c r="K3" s="15" t="s">
        <v>171</v>
      </c>
      <c r="L3" s="15" t="s">
        <v>172</v>
      </c>
      <c r="M3" s="15" t="s">
        <v>173</v>
      </c>
      <c r="N3" s="15" t="s">
        <v>174</v>
      </c>
      <c r="O3" s="15" t="s">
        <v>175</v>
      </c>
      <c r="P3" s="15" t="s">
        <v>176</v>
      </c>
      <c r="Q3" s="32" t="s">
        <v>177</v>
      </c>
      <c r="R3" s="15" t="s">
        <v>178</v>
      </c>
      <c r="S3" s="15" t="s">
        <v>179</v>
      </c>
      <c r="T3" s="15" t="s">
        <v>180</v>
      </c>
      <c r="U3" s="178" t="s">
        <v>87</v>
      </c>
      <c r="V3" s="32" t="s">
        <v>181</v>
      </c>
      <c r="W3" s="32" t="s">
        <v>182</v>
      </c>
      <c r="X3" s="32" t="s">
        <v>183</v>
      </c>
      <c r="Y3" s="32" t="s">
        <v>184</v>
      </c>
      <c r="Z3" s="32" t="s">
        <v>43</v>
      </c>
      <c r="AA3" s="32" t="s">
        <v>185</v>
      </c>
      <c r="AB3" s="32" t="s">
        <v>186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2</v>
      </c>
      <c r="AD4" s="60">
        <f>IF($A4=0,1/12,IFERROR(INDEX(Parameters!$X$2:$AI$17,MATCH(Calculations!$A4,Parameters!$A$2:$A$17,0),MONTH(Calculations!AD$3)),1/12))</f>
        <v>3</v>
      </c>
      <c r="AE4" s="60">
        <f>IF($A4=0,1/12,IFERROR(INDEX(Parameters!$X$2:$AI$17,MATCH(Calculations!$A4,Parameters!$A$2:$A$17,0),MONTH(Calculations!AE$3)),1/12))</f>
        <v>4</v>
      </c>
      <c r="AF4" s="60">
        <f>IF($A4=0,1/12,IFERROR(INDEX(Parameters!$X$2:$AI$17,MATCH(Calculations!$A4,Parameters!$A$2:$A$17,0),MONTH(Calculations!AF$3)),1/12))</f>
        <v>5</v>
      </c>
      <c r="AG4" s="60">
        <f>IF($A4=0,1/12,IFERROR(INDEX(Parameters!$X$2:$AI$17,MATCH(Calculations!$A4,Parameters!$A$2:$A$17,0),MONTH(Calculations!AG$3)),1/12))</f>
        <v>6</v>
      </c>
      <c r="AH4" s="60">
        <f>IF($A4=0,1/12,IFERROR(INDEX(Parameters!$X$2:$AI$17,MATCH(Calculations!$A4,Parameters!$A$2:$A$17,0),MONTH(Calculations!AH$3)),1/12))</f>
        <v>7</v>
      </c>
      <c r="AI4" s="60">
        <f>IF($A4=0,1/12,IFERROR(INDEX(Parameters!$X$2:$AI$17,MATCH(Calculations!$A4,Parameters!$A$2:$A$17,0),MONTH(Calculations!AI$3)),1/12))</f>
        <v>8</v>
      </c>
      <c r="AJ4" s="60">
        <f>IF($A4=0,1/12,IFERROR(INDEX(Parameters!$X$2:$AI$17,MATCH(Calculations!$A4,Parameters!$A$2:$A$17,0),MONTH(Calculations!AJ$3)),1/12))</f>
        <v>9</v>
      </c>
      <c r="AK4" s="60">
        <f>IF($A4=0,1/12,IFERROR(INDEX(Parameters!$X$2:$AI$17,MATCH(Calculations!$A4,Parameters!$A$2:$A$17,0),MONTH(Calculations!AK$3)),1/12))</f>
        <v>10</v>
      </c>
      <c r="AL4" s="60">
        <f>IF($A4=0,1/12,IFERROR(INDEX(Parameters!$X$2:$AI$17,MATCH(Calculations!$A4,Parameters!$A$2:$A$17,0),MONTH(Calculations!AL$3)),1/12))</f>
        <v>11</v>
      </c>
      <c r="AM4" s="60">
        <f>IF($A4=0,1/12,IFERROR(INDEX(Parameters!$X$2:$AI$17,MATCH(Calculations!$A4,Parameters!$A$2:$A$17,0),MONTH(Calculations!AM$3)),1/12))</f>
        <v>12</v>
      </c>
      <c r="AN4" s="60">
        <f>IF($A4=0,1/12,IFERROR(INDEX(Parameters!$X$2:$AI$17,MATCH(Calculations!$A4,Parameters!$A$2:$A$17,0),MONTH(Calculations!AN$3)),1/12))</f>
        <v>1</v>
      </c>
      <c r="AO4" s="60">
        <f>IF($A4=0,1/12,IFERROR(INDEX(Parameters!$X$2:$AI$17,MATCH(Calculations!$A4,Parameters!$A$2:$A$17,0),MONTH(Calculations!AO$3)),1/12))</f>
        <v>2</v>
      </c>
      <c r="AP4" s="60">
        <f>IF($A4=0,1/12,IFERROR(INDEX(Parameters!$X$2:$AI$17,MATCH(Calculations!$A4,Parameters!$A$2:$A$17,0),MONTH(Calculations!AP$3)),1/12))</f>
        <v>3</v>
      </c>
      <c r="AQ4" s="60">
        <f>IF($A4=0,1/12,IFERROR(INDEX(Parameters!$X$2:$AI$17,MATCH(Calculations!$A4,Parameters!$A$2:$A$17,0),MONTH(Calculations!AQ$3)),1/12))</f>
        <v>4</v>
      </c>
      <c r="AR4" s="60">
        <f>IF($A4=0,1/12,IFERROR(INDEX(Parameters!$X$2:$AI$17,MATCH(Calculations!$A4,Parameters!$A$2:$A$17,0),MONTH(Calculations!AR$3)),1/12))</f>
        <v>5</v>
      </c>
      <c r="AS4" s="60">
        <f>IF($A4=0,1/12,IFERROR(INDEX(Parameters!$X$2:$AI$17,MATCH(Calculations!$A4,Parameters!$A$2:$A$17,0),MONTH(Calculations!AS$3)),1/12))</f>
        <v>6</v>
      </c>
      <c r="AT4" s="60">
        <f>IF($A4=0,1/12,IFERROR(INDEX(Parameters!$X$2:$AI$17,MATCH(Calculations!$A4,Parameters!$A$2:$A$17,0),MONTH(Calculations!AT$3)),1/12))</f>
        <v>7</v>
      </c>
      <c r="AU4" s="60">
        <f>IF($A4=0,1/12,IFERROR(INDEX(Parameters!$X$2:$AI$17,MATCH(Calculations!$A4,Parameters!$A$2:$A$17,0),MONTH(Calculations!AU$3)),1/12))</f>
        <v>8</v>
      </c>
      <c r="AV4" s="60">
        <f>IF($A4=0,1/12,IFERROR(INDEX(Parameters!$X$2:$AI$17,MATCH(Calculations!$A4,Parameters!$A$2:$A$17,0),MONTH(Calculations!AV$3)),1/12))</f>
        <v>9</v>
      </c>
      <c r="AW4" s="60">
        <f>IF($A4=0,1/12,IFERROR(INDEX(Parameters!$X$2:$AI$17,MATCH(Calculations!$A4,Parameters!$A$2:$A$17,0),MONTH(Calculations!AW$3)),1/12))</f>
        <v>10</v>
      </c>
      <c r="AX4" s="60">
        <f>IF($A4=0,1/12,IFERROR(INDEX(Parameters!$X$2:$AI$17,MATCH(Calculations!$A4,Parameters!$A$2:$A$17,0),MONTH(Calculations!AX$3)),1/12))</f>
        <v>11</v>
      </c>
      <c r="AY4" s="60">
        <f>IF($A4=0,1/12,IFERROR(INDEX(Parameters!$X$2:$AI$17,MATCH(Calculations!$A4,Parameters!$A$2:$A$17,0),MONTH(Calculations!AY$3)),1/12))</f>
        <v>12</v>
      </c>
      <c r="AZ4" s="60">
        <f>IF($A4=0,1/12,IFERROR(INDEX(Parameters!$X$2:$AI$17,MATCH(Calculations!$A4,Parameters!$A$2:$A$17,0),MONTH(Calculations!AZ$3)),1/12))</f>
        <v>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187</v>
      </c>
      <c r="D13" s="15" t="s">
        <v>188</v>
      </c>
      <c r="E13" s="15" t="s">
        <v>189</v>
      </c>
      <c r="F13" s="15" t="s">
        <v>190</v>
      </c>
      <c r="G13" s="15" t="s">
        <v>191</v>
      </c>
      <c r="H13" s="15" t="s">
        <v>192</v>
      </c>
      <c r="I13" s="15" t="s">
        <v>193</v>
      </c>
      <c r="J13" s="15" t="s">
        <v>194</v>
      </c>
      <c r="K13" s="15" t="s">
        <v>195</v>
      </c>
      <c r="L13" s="15" t="s">
        <v>196</v>
      </c>
      <c r="M13" s="178" t="s">
        <v>197</v>
      </c>
      <c r="N13" s="178" t="s">
        <v>198</v>
      </c>
      <c r="O13" s="62" t="s">
        <v>199</v>
      </c>
      <c r="P13" s="62" t="s">
        <v>200</v>
      </c>
      <c r="Q13" s="62" t="s">
        <v>201</v>
      </c>
      <c r="R13" s="62" t="s">
        <v>202</v>
      </c>
      <c r="S13" s="62" t="s">
        <v>203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131</v>
      </c>
      <c r="B22" s="74" t="s">
        <v>204</v>
      </c>
      <c r="C22" s="74" t="s">
        <v>205</v>
      </c>
      <c r="D22" s="74" t="s">
        <v>206</v>
      </c>
      <c r="E22" s="74" t="s">
        <v>207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209</v>
      </c>
      <c r="B32" s="129" t="s">
        <v>210</v>
      </c>
      <c r="C32" s="129" t="s">
        <v>211</v>
      </c>
      <c r="D32" s="129" t="s">
        <v>212</v>
      </c>
      <c r="F32" s="132" t="s">
        <v>213</v>
      </c>
      <c r="G32" s="132" t="s">
        <v>214</v>
      </c>
      <c r="I32" s="174" t="s">
        <v>215</v>
      </c>
      <c r="J32" s="175" t="str">
        <f>VLOOKUP(VALUE(Inputs!B75),Parameters!A54:B71,2,0)</f>
        <v> Thika</v>
      </c>
    </row>
    <row r="33" spans="1:52">
      <c r="A33">
        <v>1</v>
      </c>
      <c r="B33" s="128">
        <f>G34</f>
        <v>43192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43191</v>
      </c>
      <c r="F33" t="s">
        <v>150</v>
      </c>
      <c r="G33" s="128">
        <f>IF(Inputs!B79="","",DATE(YEAR(Inputs!B79),MONTH(Inputs!B79),DAY(Inputs!B79)))</f>
        <v>43154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43222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43221</v>
      </c>
      <c r="F34" t="s">
        <v>152</v>
      </c>
      <c r="G34" s="128">
        <f>IF(Inputs!B80="","",DATE(YEAR(Inputs!B80),MONTH(Inputs!B80),DAY(Inputs!B80)))</f>
        <v>43192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43253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43252</v>
      </c>
      <c r="F35" t="s">
        <v>154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43283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43282</v>
      </c>
      <c r="F36" t="s">
        <v>155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43314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43313</v>
      </c>
      <c r="F37" t="s">
        <v>216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43345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43344</v>
      </c>
      <c r="F38" t="s">
        <v>217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43375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43374</v>
      </c>
      <c r="F39" t="s">
        <v>160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43406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43405</v>
      </c>
      <c r="F40" t="s">
        <v>161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43436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43435</v>
      </c>
      <c r="F41" t="s">
        <v>218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43467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43466</v>
      </c>
      <c r="F42" t="s">
        <v>219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43498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43526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220</v>
      </c>
      <c r="C3" s="10" t="s">
        <v>221</v>
      </c>
      <c r="D3" s="10" t="s">
        <v>222</v>
      </c>
      <c r="E3" s="10" t="s">
        <v>223</v>
      </c>
      <c r="F3" s="10" t="s">
        <v>224</v>
      </c>
      <c r="G3" s="10" t="s">
        <v>225</v>
      </c>
      <c r="H3" s="10" t="s">
        <v>226</v>
      </c>
      <c r="I3" s="10" t="s">
        <v>227</v>
      </c>
      <c r="J3" s="10" t="s">
        <v>228</v>
      </c>
      <c r="K3" s="10" t="s">
        <v>229</v>
      </c>
      <c r="L3" s="10" t="s">
        <v>230</v>
      </c>
      <c r="M3" s="10" t="s">
        <v>231</v>
      </c>
      <c r="N3" s="10" t="s">
        <v>232</v>
      </c>
      <c r="O3" s="10" t="s">
        <v>233</v>
      </c>
      <c r="P3" s="10" t="s">
        <v>234</v>
      </c>
      <c r="Q3" s="10" t="s">
        <v>235</v>
      </c>
      <c r="R3" s="10" t="s">
        <v>236</v>
      </c>
      <c r="S3" s="10" t="s">
        <v>237</v>
      </c>
      <c r="T3" s="10" t="s">
        <v>238</v>
      </c>
      <c r="U3" s="10" t="s">
        <v>178</v>
      </c>
      <c r="V3" s="10" t="s">
        <v>176</v>
      </c>
      <c r="W3" s="10" t="s">
        <v>239</v>
      </c>
      <c r="X3" s="10" t="s">
        <v>240</v>
      </c>
      <c r="Y3" s="10" t="s">
        <v>241</v>
      </c>
      <c r="Z3" s="10" t="s">
        <v>242</v>
      </c>
      <c r="AA3" s="10" t="s">
        <v>243</v>
      </c>
      <c r="AB3" s="10" t="s">
        <v>244</v>
      </c>
      <c r="AC3" s="10" t="s">
        <v>245</v>
      </c>
      <c r="AD3" s="10" t="s">
        <v>246</v>
      </c>
      <c r="AE3" s="10" t="s">
        <v>247</v>
      </c>
      <c r="AF3" s="10" t="s">
        <v>248</v>
      </c>
      <c r="AG3" s="10" t="s">
        <v>249</v>
      </c>
      <c r="AH3" s="10" t="s">
        <v>250</v>
      </c>
      <c r="AI3" s="10" t="s">
        <v>251</v>
      </c>
    </row>
    <row r="4" spans="1:36" s="93" customFormat="1">
      <c r="A4" s="93" t="s">
        <v>252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271</v>
      </c>
      <c r="C22" s="10" t="s">
        <v>272</v>
      </c>
      <c r="D22" s="10" t="s">
        <v>273</v>
      </c>
      <c r="E22" s="10" t="s">
        <v>274</v>
      </c>
      <c r="F22" s="10" t="s">
        <v>275</v>
      </c>
      <c r="G22" s="10" t="s">
        <v>276</v>
      </c>
      <c r="H22" s="10" t="s">
        <v>277</v>
      </c>
      <c r="I22" s="10" t="s">
        <v>192</v>
      </c>
      <c r="J22" s="10" t="s">
        <v>278</v>
      </c>
      <c r="K22" s="10" t="s">
        <v>279</v>
      </c>
      <c r="L22" s="10" t="s">
        <v>280</v>
      </c>
      <c r="M22" s="10" t="s">
        <v>281</v>
      </c>
      <c r="N22" s="10" t="s">
        <v>282</v>
      </c>
      <c r="O22" s="10" t="s">
        <v>283</v>
      </c>
      <c r="P22" s="10" t="s">
        <v>284</v>
      </c>
    </row>
    <row r="23" spans="1:36" s="21" customFormat="1">
      <c r="A23" s="21" t="s">
        <v>285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288</v>
      </c>
      <c r="B24" s="21" t="s">
        <v>289</v>
      </c>
      <c r="C24" s="116" t="s">
        <v>254</v>
      </c>
      <c r="D24" s="115" t="s">
        <v>254</v>
      </c>
      <c r="E24" s="106">
        <v>0.05</v>
      </c>
      <c r="F24" s="106">
        <v>0.1</v>
      </c>
      <c r="G24" s="106">
        <v>0.2</v>
      </c>
      <c r="H24" s="116" t="s">
        <v>254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290</v>
      </c>
      <c r="B25" s="16" t="s">
        <v>291</v>
      </c>
      <c r="C25" s="30" t="s">
        <v>292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254</v>
      </c>
      <c r="J25" s="72" t="s">
        <v>254</v>
      </c>
      <c r="K25" s="72" t="s">
        <v>254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293</v>
      </c>
      <c r="B26" s="16" t="s">
        <v>289</v>
      </c>
      <c r="C26" s="116" t="s">
        <v>254</v>
      </c>
      <c r="D26" s="115" t="s">
        <v>254</v>
      </c>
      <c r="E26" s="106">
        <v>0.2</v>
      </c>
      <c r="F26" s="106">
        <v>0.7</v>
      </c>
      <c r="G26" s="106">
        <v>2</v>
      </c>
      <c r="H26" s="116" t="s">
        <v>254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294</v>
      </c>
      <c r="B27" s="71" t="s">
        <v>289</v>
      </c>
      <c r="C27" s="116" t="s">
        <v>254</v>
      </c>
      <c r="D27" s="115" t="s">
        <v>254</v>
      </c>
      <c r="E27" s="106">
        <v>0.15</v>
      </c>
      <c r="F27" s="106">
        <v>0.25</v>
      </c>
      <c r="G27" s="106">
        <v>1</v>
      </c>
      <c r="H27" s="116" t="s">
        <v>254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295</v>
      </c>
      <c r="B28" s="71" t="s">
        <v>289</v>
      </c>
      <c r="C28" s="116" t="s">
        <v>254</v>
      </c>
      <c r="D28" s="115" t="s">
        <v>254</v>
      </c>
      <c r="E28" s="106">
        <v>0.15</v>
      </c>
      <c r="F28" s="106">
        <v>0.25</v>
      </c>
      <c r="G28" s="106">
        <v>1</v>
      </c>
      <c r="H28" s="116" t="s">
        <v>254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296</v>
      </c>
      <c r="B29" s="118" t="s">
        <v>289</v>
      </c>
      <c r="C29" s="31" t="s">
        <v>254</v>
      </c>
      <c r="D29" s="31" t="s">
        <v>254</v>
      </c>
      <c r="E29" s="24">
        <v>0.1</v>
      </c>
      <c r="F29" s="24">
        <v>0.2</v>
      </c>
      <c r="G29" s="24">
        <v>0</v>
      </c>
      <c r="H29" s="31" t="s">
        <v>254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297</v>
      </c>
      <c r="B30" s="70" t="s">
        <v>289</v>
      </c>
    </row>
    <row r="31" spans="1:36">
      <c r="H31" s="86"/>
      <c r="I31" s="86"/>
      <c r="AI31" s="12"/>
    </row>
    <row r="32" spans="1:36">
      <c r="A32" s="3" t="s">
        <v>298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299</v>
      </c>
      <c r="B34" s="11" t="s">
        <v>300</v>
      </c>
    </row>
    <row r="35" spans="1:36">
      <c r="A35" t="s">
        <v>301</v>
      </c>
      <c r="B35" s="72">
        <v>60</v>
      </c>
      <c r="C35" s="86"/>
    </row>
    <row r="36" spans="1:36">
      <c r="A36" t="s">
        <v>302</v>
      </c>
      <c r="B36" s="72">
        <v>2000</v>
      </c>
      <c r="C36" s="86"/>
    </row>
    <row r="37" spans="1:36">
      <c r="A37" t="s">
        <v>303</v>
      </c>
      <c r="B37" s="2">
        <v>0.4</v>
      </c>
    </row>
    <row r="39" spans="1:36">
      <c r="A39" s="3" t="s">
        <v>304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305</v>
      </c>
      <c r="C40" s="193"/>
    </row>
    <row r="41" spans="1:36">
      <c r="A41" s="5" t="s">
        <v>90</v>
      </c>
      <c r="B41" s="191" t="s">
        <v>306</v>
      </c>
      <c r="C41" s="191" t="s">
        <v>118</v>
      </c>
    </row>
    <row r="42" spans="1:36">
      <c r="A42" t="s">
        <v>285</v>
      </c>
      <c r="B42" s="72">
        <v>450</v>
      </c>
      <c r="C42" s="72">
        <v>450</v>
      </c>
    </row>
    <row r="43" spans="1:36">
      <c r="A43" t="s">
        <v>288</v>
      </c>
      <c r="B43" s="72">
        <v>450</v>
      </c>
      <c r="C43" s="72">
        <v>250</v>
      </c>
    </row>
    <row r="44" spans="1:36">
      <c r="A44" t="s">
        <v>290</v>
      </c>
      <c r="B44" s="72">
        <v>50000</v>
      </c>
      <c r="C44" s="72">
        <v>200000</v>
      </c>
    </row>
    <row r="45" spans="1:36">
      <c r="A45" t="s">
        <v>293</v>
      </c>
      <c r="B45" s="72">
        <v>25000</v>
      </c>
      <c r="C45" s="72">
        <v>50000</v>
      </c>
    </row>
    <row r="46" spans="1:36">
      <c r="A46" t="s">
        <v>294</v>
      </c>
      <c r="B46" s="72">
        <v>6000</v>
      </c>
      <c r="C46" s="72">
        <v>12000</v>
      </c>
    </row>
    <row r="47" spans="1:36">
      <c r="A47" t="s">
        <v>295</v>
      </c>
      <c r="B47" s="72">
        <v>4500</v>
      </c>
      <c r="C47" s="72">
        <v>12000</v>
      </c>
    </row>
    <row r="48" spans="1:36">
      <c r="A48" t="s">
        <v>296</v>
      </c>
      <c r="B48" s="72">
        <v>20000</v>
      </c>
      <c r="C48" s="72">
        <v>20000</v>
      </c>
      <c r="D48" s="72"/>
    </row>
    <row r="50" spans="1:36">
      <c r="A50" s="3" t="s">
        <v>307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262</v>
      </c>
      <c r="E52" s="12" t="s">
        <v>262</v>
      </c>
      <c r="F52" s="12" t="s">
        <v>262</v>
      </c>
      <c r="G52" s="12" t="s">
        <v>308</v>
      </c>
      <c r="H52" s="12" t="s">
        <v>309</v>
      </c>
      <c r="I52" s="12" t="s">
        <v>122</v>
      </c>
      <c r="AJ52" s="12"/>
    </row>
    <row r="53" spans="1:36" customHeight="1" ht="30">
      <c r="A53" s="11" t="s">
        <v>310</v>
      </c>
      <c r="B53" s="11" t="s">
        <v>311</v>
      </c>
      <c r="C53" s="11" t="s">
        <v>312</v>
      </c>
      <c r="D53" s="10" t="s">
        <v>220</v>
      </c>
      <c r="E53" s="10" t="s">
        <v>179</v>
      </c>
      <c r="F53" s="10" t="s">
        <v>239</v>
      </c>
      <c r="G53" s="10" t="s">
        <v>313</v>
      </c>
      <c r="H53" s="10" t="s">
        <v>314</v>
      </c>
      <c r="I53" s="10" t="s">
        <v>314</v>
      </c>
      <c r="AJ53" s="12"/>
    </row>
    <row r="54" spans="1:36">
      <c r="A54">
        <v>8</v>
      </c>
      <c r="B54" s="12" t="s">
        <v>315</v>
      </c>
      <c r="C54" s="12" t="s">
        <v>316</v>
      </c>
      <c r="D54" s="89">
        <v>465</v>
      </c>
      <c r="E54" s="89">
        <v>2</v>
      </c>
      <c r="F54" s="89">
        <v>4</v>
      </c>
      <c r="G54" s="7" t="s">
        <v>118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317</v>
      </c>
      <c r="C55" s="12" t="s">
        <v>316</v>
      </c>
      <c r="D55" s="89">
        <v>465</v>
      </c>
      <c r="E55" s="89">
        <v>2</v>
      </c>
      <c r="F55" s="89">
        <v>4</v>
      </c>
      <c r="G55" s="7" t="s">
        <v>118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318</v>
      </c>
      <c r="C56" s="116" t="s">
        <v>319</v>
      </c>
      <c r="D56" s="189">
        <v>930</v>
      </c>
      <c r="E56" s="189">
        <v>1</v>
      </c>
      <c r="F56" s="189">
        <v>6</v>
      </c>
      <c r="G56" s="72" t="s">
        <v>306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320</v>
      </c>
      <c r="C57" s="116" t="s">
        <v>316</v>
      </c>
      <c r="D57" s="189">
        <v>465</v>
      </c>
      <c r="E57" s="189">
        <v>2</v>
      </c>
      <c r="F57" s="189">
        <v>4</v>
      </c>
      <c r="G57" s="72" t="s">
        <v>118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321</v>
      </c>
      <c r="C58" s="116" t="s">
        <v>316</v>
      </c>
      <c r="D58" s="189">
        <v>465</v>
      </c>
      <c r="E58" s="189">
        <v>2</v>
      </c>
      <c r="F58" s="189">
        <v>4</v>
      </c>
      <c r="G58" s="72" t="s">
        <v>118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322</v>
      </c>
      <c r="C59" s="116" t="s">
        <v>319</v>
      </c>
      <c r="D59" s="189">
        <v>465</v>
      </c>
      <c r="E59" s="189">
        <v>2</v>
      </c>
      <c r="F59" s="189">
        <v>4</v>
      </c>
      <c r="G59" s="72" t="s">
        <v>306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323</v>
      </c>
      <c r="C60" s="116" t="s">
        <v>319</v>
      </c>
      <c r="D60" s="189">
        <v>465</v>
      </c>
      <c r="E60" s="189">
        <v>1</v>
      </c>
      <c r="F60" s="189">
        <v>5</v>
      </c>
      <c r="G60" s="72" t="s">
        <v>306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324</v>
      </c>
      <c r="C61" s="116" t="s">
        <v>319</v>
      </c>
      <c r="D61" s="189">
        <v>465</v>
      </c>
      <c r="E61" s="189">
        <v>2</v>
      </c>
      <c r="F61" s="189">
        <v>4</v>
      </c>
      <c r="G61" s="72" t="s">
        <v>118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325</v>
      </c>
      <c r="C62" s="116" t="s">
        <v>319</v>
      </c>
      <c r="D62" s="189">
        <v>465</v>
      </c>
      <c r="E62" s="189">
        <v>2</v>
      </c>
      <c r="F62" s="189">
        <v>4</v>
      </c>
      <c r="G62" s="72" t="s">
        <v>118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326</v>
      </c>
      <c r="C63" s="116" t="s">
        <v>319</v>
      </c>
      <c r="D63" s="189">
        <v>465</v>
      </c>
      <c r="E63" s="189">
        <v>2</v>
      </c>
      <c r="F63" s="189">
        <v>4</v>
      </c>
      <c r="G63" s="72" t="s">
        <v>118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327</v>
      </c>
      <c r="C64" s="116" t="s">
        <v>319</v>
      </c>
      <c r="D64" s="189">
        <v>930</v>
      </c>
      <c r="E64" s="189">
        <v>1</v>
      </c>
      <c r="F64" s="189">
        <v>6</v>
      </c>
      <c r="G64" s="72" t="s">
        <v>306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328</v>
      </c>
      <c r="C65" s="12" t="s">
        <v>319</v>
      </c>
      <c r="D65" s="89">
        <v>465</v>
      </c>
      <c r="E65" s="89">
        <v>2</v>
      </c>
      <c r="F65" s="89">
        <v>4</v>
      </c>
      <c r="G65" s="7" t="s">
        <v>306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329</v>
      </c>
      <c r="C66" s="12" t="s">
        <v>319</v>
      </c>
      <c r="D66" s="89">
        <v>465</v>
      </c>
      <c r="E66" s="89">
        <v>2</v>
      </c>
      <c r="F66" s="89">
        <v>4</v>
      </c>
      <c r="G66" s="7" t="s">
        <v>306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330</v>
      </c>
      <c r="C67" s="12" t="s">
        <v>319</v>
      </c>
      <c r="D67" s="89">
        <v>930</v>
      </c>
      <c r="E67" s="89">
        <v>1</v>
      </c>
      <c r="F67" s="89">
        <v>6</v>
      </c>
      <c r="G67" s="7" t="s">
        <v>306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331</v>
      </c>
      <c r="C68" s="12" t="s">
        <v>319</v>
      </c>
      <c r="D68" s="89">
        <v>930</v>
      </c>
      <c r="E68" s="89">
        <v>1</v>
      </c>
      <c r="F68" s="89">
        <v>6</v>
      </c>
      <c r="G68" s="7" t="s">
        <v>118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332</v>
      </c>
      <c r="C69" s="12" t="s">
        <v>319</v>
      </c>
      <c r="D69" s="89">
        <v>465</v>
      </c>
      <c r="E69" s="89">
        <v>2</v>
      </c>
      <c r="F69" s="89">
        <v>4</v>
      </c>
      <c r="G69" s="7" t="s">
        <v>118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333</v>
      </c>
      <c r="C70" s="12" t="s">
        <v>319</v>
      </c>
      <c r="D70" s="89">
        <v>465</v>
      </c>
      <c r="E70" s="89">
        <v>2</v>
      </c>
      <c r="F70" s="89">
        <v>4</v>
      </c>
      <c r="G70" s="7" t="s">
        <v>118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334</v>
      </c>
      <c r="C71" s="12" t="s">
        <v>316</v>
      </c>
      <c r="D71" s="89">
        <v>465</v>
      </c>
      <c r="E71" s="89">
        <v>2</v>
      </c>
      <c r="F71" s="89">
        <v>4</v>
      </c>
      <c r="G71" s="7" t="s">
        <v>118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336</v>
      </c>
      <c r="B76" s="11" t="s">
        <v>337</v>
      </c>
      <c r="C76" s="11" t="s">
        <v>157</v>
      </c>
      <c r="D76" s="11" t="s">
        <v>338</v>
      </c>
      <c r="E76" s="11" t="s">
        <v>80</v>
      </c>
      <c r="F76" s="11" t="s">
        <v>339</v>
      </c>
      <c r="G76" s="11" t="s">
        <v>340</v>
      </c>
      <c r="H76" s="11" t="s">
        <v>341</v>
      </c>
      <c r="I76" s="11" t="s">
        <v>216</v>
      </c>
      <c r="J76" s="11" t="s">
        <v>342</v>
      </c>
      <c r="K76" s="11" t="s">
        <v>169</v>
      </c>
      <c r="AJ76" s="12"/>
    </row>
    <row r="77" spans="1:36">
      <c r="A77" t="s">
        <v>118</v>
      </c>
      <c r="B77" s="176">
        <v>0</v>
      </c>
      <c r="C77" s="12" t="s">
        <v>343</v>
      </c>
      <c r="E77" s="12" t="s">
        <v>306</v>
      </c>
      <c r="F77" s="12" t="s">
        <v>306</v>
      </c>
      <c r="G77" s="12" t="s">
        <v>344</v>
      </c>
      <c r="H77" s="12" t="s">
        <v>309</v>
      </c>
      <c r="I77" s="12" t="s">
        <v>345</v>
      </c>
      <c r="J77" s="136" t="s">
        <v>346</v>
      </c>
      <c r="K77" s="12" t="s">
        <v>306</v>
      </c>
      <c r="AJ77" s="12"/>
    </row>
    <row r="78" spans="1:36">
      <c r="A78" t="s">
        <v>306</v>
      </c>
      <c r="B78" s="176">
        <v>5</v>
      </c>
      <c r="C78" s="134" t="s">
        <v>347</v>
      </c>
      <c r="D78" s="133"/>
      <c r="E78" s="12" t="s">
        <v>348</v>
      </c>
      <c r="F78" s="12" t="s">
        <v>349</v>
      </c>
      <c r="G78" s="12" t="s">
        <v>350</v>
      </c>
      <c r="H78" s="12" t="s">
        <v>122</v>
      </c>
      <c r="I78" s="12" t="s">
        <v>351</v>
      </c>
      <c r="J78" s="70" t="s">
        <v>352</v>
      </c>
      <c r="K78" s="12" t="s">
        <v>306</v>
      </c>
      <c r="AJ78" s="12"/>
    </row>
    <row r="79" spans="1:36">
      <c r="B79" s="176">
        <v>10</v>
      </c>
      <c r="C79" s="12" t="s">
        <v>114</v>
      </c>
      <c r="D79" s="12">
        <v>1</v>
      </c>
      <c r="E79" s="12" t="s">
        <v>353</v>
      </c>
      <c r="F79" s="12" t="s">
        <v>354</v>
      </c>
      <c r="G79" s="12" t="s">
        <v>355</v>
      </c>
      <c r="I79" s="12" t="s">
        <v>157</v>
      </c>
      <c r="J79" s="70" t="s">
        <v>356</v>
      </c>
      <c r="K79" s="12" t="s">
        <v>306</v>
      </c>
      <c r="AJ79" s="12"/>
    </row>
    <row r="80" spans="1:36">
      <c r="B80" s="176">
        <v>20</v>
      </c>
      <c r="C80" s="12" t="s">
        <v>140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118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118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365</v>
      </c>
      <c r="D85" s="12">
        <f>D84+1</f>
        <v>7</v>
      </c>
    </row>
    <row r="86" spans="1:36">
      <c r="B86" s="176">
        <v>80</v>
      </c>
      <c r="C86" s="12" t="s">
        <v>366</v>
      </c>
      <c r="D86" s="12">
        <f>D85+1</f>
        <v>8</v>
      </c>
    </row>
    <row r="87" spans="1:36">
      <c r="B87" s="176">
        <v>89.99999999999999</v>
      </c>
      <c r="C87" s="12" t="s">
        <v>144</v>
      </c>
      <c r="D87" s="12">
        <f>D86+1</f>
        <v>9</v>
      </c>
    </row>
    <row r="88" spans="1:36">
      <c r="B88" s="176">
        <v>99.99999999999999</v>
      </c>
      <c r="C88" s="12" t="s">
        <v>143</v>
      </c>
      <c r="D88" s="12">
        <f>D87+1</f>
        <v>10</v>
      </c>
    </row>
    <row r="89" spans="1:36">
      <c r="C89" s="12" t="s">
        <v>142</v>
      </c>
      <c r="D89" s="12">
        <f>D88+1</f>
        <v>11</v>
      </c>
    </row>
    <row r="90" spans="1:36">
      <c r="C90" s="12" t="s">
        <v>141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