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<sst xmlns="http://schemas.openxmlformats.org/spreadsheetml/2006/main" uniqueCount="365">
  <si>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</si>
  <si>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</si>
  <si>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</si>
  <si>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</si>
  <si>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</si>
  <si>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</si>
  <si>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</si>
  <si>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</si>
  <si>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</si>
  <si>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</si>
  <si>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</si>
  <si>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</si>
  <si>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</si>
  <si>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</si>
  <si>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</si>
  <si>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</si>
  <si>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</si>
  <si>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</si>
  <si>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</si>
  <si>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</si>
  <si>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</si>
  <si>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</si>
  <si>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</si>
  <si>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</si>
  <si>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</si>
  <si>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</si>
  <si>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</si>
  <si>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</si>
  <si>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</si>
  <si>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</si>
  <si>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</si>
  <si>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</si>
  <si>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</si>
  <si>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</si>
  <si>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</si>
  <si>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</si>
  <si>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</si>
  <si>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</si>
  <si>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</si>
  <si>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</si>
  <si>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</si>
  <si>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</si>
  <si>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</si>
  <si>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</si>
  <si>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</si>
  <si>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</si>
  <si>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</si>
  <si>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</si>
  <si>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</si>
  <si>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</si>
  <si>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</si>
  <si>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</si>
  <si>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</si>
  <si>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</si>
  <si>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</si>
  <si>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</si>
  <si>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</si>
  <si>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</si>
  <si>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</si>
  <si>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</si>
  <si>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</si>
  <si>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</si>
  <si>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</si>
  <si>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</si>
  <si>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</si>
  <si>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</si>
  <si>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</si>
  <si>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</si>
  <si>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</si>
  <si>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</si>
  <si>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</si>
  <si>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</si>
  <si>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</si>
  <si>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</si>
  <si>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</si>
  <si>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</si>
  <si>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</si>
  <si>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</si>
  <si>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</si>
  <si>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</si>
  <si>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</si>
  <si>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</si>
  <si>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</si>
  <si>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</si>
  <si>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</si>
  <si>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</si>
  <si>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</si>
  <si>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</si>
  <si>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</si>
  <si>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</si>
  <si>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</si>
  <si>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</si>
  <si>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</si>
  <si>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diesel pump</t>
  </si>
  <si>
    <t>March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</si>
  <si>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</si>
  <si>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</si>
  <si>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</si>
  <si>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</si>
  <si>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</si>
  <si>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</si>
  <si>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</si>
  <si>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</si>
  <si>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</si>
  <si>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</si>
  <si>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</si>
  <si>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</si>
  <si>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</si>
  <si>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</si>
  <si>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</si>
  <si>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</si>
  <si>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</si>
  <si>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</si>
  <si>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Retailing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</si>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</sst>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Retailing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0.2248106107575755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745197.9593926638</v>
      </c>
    </row>
    <row r="18" spans="1:7">
      <c r="B18" s="1" t="s">
        <v>12</v>
      </c>
      <c r="C18" s="36">
        <f>MIN(Output!B6:M6)</f>
        <v>-44899.8866329258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552098.412860961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552098.412860961</v>
      </c>
      <c r="C6" s="51">
        <f>C30-C88</f>
        <v>-44899.8866329258</v>
      </c>
      <c r="D6" s="51">
        <f>D30-D88</f>
        <v>-32399.8866329258</v>
      </c>
      <c r="E6" s="51">
        <f>E30-E88</f>
        <v>-32399.8866329258</v>
      </c>
      <c r="F6" s="51">
        <f>F30-F88</f>
        <v>-38399.8866329258</v>
      </c>
      <c r="G6" s="51">
        <f>G30-G88</f>
        <v>-32399.8866329258</v>
      </c>
      <c r="H6" s="51">
        <f>H30-H88</f>
        <v>552098.412860961</v>
      </c>
      <c r="I6" s="51">
        <f>I30-I88</f>
        <v>-42899.8866329258</v>
      </c>
      <c r="J6" s="51">
        <f>J30-J88</f>
        <v>-32399.8866329258</v>
      </c>
      <c r="K6" s="51">
        <f>K30-K88</f>
        <v>-32399.8866329258</v>
      </c>
      <c r="L6" s="51">
        <f>L30-L88</f>
        <v>-38399.8866329258</v>
      </c>
      <c r="M6" s="51">
        <f>M30-M88</f>
        <v>-32399.8866329258</v>
      </c>
      <c r="N6" s="51">
        <f>N30-N88</f>
        <v>552098.412860961</v>
      </c>
      <c r="O6" s="51">
        <f>O30-O88</f>
        <v>-44899.8866329258</v>
      </c>
      <c r="P6" s="51">
        <f>P30-P88</f>
        <v>-32399.8866329258</v>
      </c>
      <c r="Q6" s="51">
        <f>Q30-Q88</f>
        <v>-32399.8866329258</v>
      </c>
      <c r="R6" s="51">
        <f>R30-R88</f>
        <v>-38399.8866329258</v>
      </c>
      <c r="S6" s="51">
        <f>S30-S88</f>
        <v>-32399.8866329258</v>
      </c>
      <c r="T6" s="51">
        <f>T30-T88</f>
        <v>552098.412860961</v>
      </c>
      <c r="U6" s="51">
        <f>U30-U88</f>
        <v>-42899.8866329258</v>
      </c>
      <c r="V6" s="51">
        <f>V30-V88</f>
        <v>-32399.8866329258</v>
      </c>
      <c r="W6" s="51">
        <f>W30-W88</f>
        <v>-32399.8866329258</v>
      </c>
      <c r="X6" s="51">
        <f>X30-X88</f>
        <v>-38399.8866329258</v>
      </c>
      <c r="Y6" s="51">
        <f>Y30-Y88</f>
        <v>-32399.8866329258</v>
      </c>
      <c r="Z6" s="51">
        <f>SUMIF($B$13:$Y$13,"Yes",B6:Y6)</f>
        <v>1490395.918785328</v>
      </c>
      <c r="AA6" s="51">
        <f>AA30-AA88</f>
        <v>745197.9593926639</v>
      </c>
      <c r="AB6" s="51">
        <f>AB30-AB88</f>
        <v>1490395.918785328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30000</v>
      </c>
      <c r="I7" s="80">
        <f>IF(ISERROR(VLOOKUP(MONTH(I5),Inputs!$D$66:$D$71,1,0)),"",INDEX(Inputs!$B$66:$B$71,MATCH(MONTH(Output!I5),Inputs!$D$66:$D$71,0))-INDEX(Inputs!$C$66:$C$71,MATCH(MONTH(Output!I5),Inputs!$D$66:$D$71,0)))</f>
        <v>40000</v>
      </c>
      <c r="J7" s="80">
        <f>IF(ISERROR(VLOOKUP(MONTH(J5),Inputs!$D$66:$D$71,1,0)),"",INDEX(Inputs!$B$66:$B$71,MATCH(MONTH(Output!J5),Inputs!$D$66:$D$71,0))-INDEX(Inputs!$C$66:$C$71,MATCH(MONTH(Output!J5),Inputs!$D$66:$D$71,0)))</f>
        <v>50000</v>
      </c>
      <c r="K7" s="80">
        <f>IF(ISERROR(VLOOKUP(MONTH(K5),Inputs!$D$66:$D$71,1,0)),"",INDEX(Inputs!$B$66:$B$71,MATCH(MONTH(Output!K5),Inputs!$D$66:$D$71,0))-INDEX(Inputs!$C$66:$C$71,MATCH(MONTH(Output!K5),Inputs!$D$66:$D$71,0)))</f>
        <v>40000</v>
      </c>
      <c r="L7" s="80">
        <f>IF(ISERROR(VLOOKUP(MONTH(L5),Inputs!$D$66:$D$71,1,0)),"",INDEX(Inputs!$B$66:$B$71,MATCH(MONTH(Output!L5),Inputs!$D$66:$D$71,0))-INDEX(Inputs!$C$66:$C$71,MATCH(MONTH(Output!L5),Inputs!$D$66:$D$71,0)))</f>
        <v>30000</v>
      </c>
      <c r="M7" s="80">
        <f>IF(ISERROR(VLOOKUP(MONTH(M5),Inputs!$D$66:$D$71,1,0)),"",INDEX(Inputs!$B$66:$B$71,MATCH(MONTH(Output!M5),Inputs!$D$66:$D$71,0))-INDEX(Inputs!$C$66:$C$71,MATCH(MONTH(Output!M5),Inputs!$D$66:$D$71,0)))</f>
        <v>50000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30000</v>
      </c>
      <c r="U7" s="80">
        <f>IF(ISERROR(VLOOKUP(MONTH(U5),Inputs!$D$66:$D$71,1,0)),"",INDEX(Inputs!$B$66:$B$71,MATCH(MONTH(Output!U5),Inputs!$D$66:$D$71,0))-INDEX(Inputs!$C$66:$C$71,MATCH(MONTH(Output!U5),Inputs!$D$66:$D$71,0)))</f>
        <v>40000</v>
      </c>
      <c r="V7" s="80">
        <f>IF(ISERROR(VLOOKUP(MONTH(V5),Inputs!$D$66:$D$71,1,0)),"",INDEX(Inputs!$B$66:$B$71,MATCH(MONTH(Output!V5),Inputs!$D$66:$D$71,0))-INDEX(Inputs!$C$66:$C$71,MATCH(MONTH(Output!V5),Inputs!$D$66:$D$71,0)))</f>
        <v>50000</v>
      </c>
      <c r="W7" s="80">
        <f>IF(ISERROR(VLOOKUP(MONTH(W5),Inputs!$D$66:$D$71,1,0)),"",INDEX(Inputs!$B$66:$B$71,MATCH(MONTH(Output!W5),Inputs!$D$66:$D$71,0))-INDEX(Inputs!$C$66:$C$71,MATCH(MONTH(Output!W5),Inputs!$D$66:$D$71,0)))</f>
        <v>40000</v>
      </c>
      <c r="X7" s="80">
        <f>IF(ISERROR(VLOOKUP(MONTH(X5),Inputs!$D$66:$D$71,1,0)),"",INDEX(Inputs!$B$66:$B$71,MATCH(MONTH(Output!X5),Inputs!$D$66:$D$71,0))-INDEX(Inputs!$C$66:$C$71,MATCH(MONTH(Output!X5),Inputs!$D$66:$D$71,0)))</f>
        <v>30000</v>
      </c>
      <c r="Y7" s="80">
        <f>IF(ISERROR(VLOOKUP(MONTH(Y5),Inputs!$D$66:$D$71,1,0)),"",INDEX(Inputs!$B$66:$B$71,MATCH(MONTH(Output!Y5),Inputs!$D$66:$D$71,0))-INDEX(Inputs!$C$66:$C$71,MATCH(MONTH(Output!Y5),Inputs!$D$66:$D$71,0)))</f>
        <v>50000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852098.412860961</v>
      </c>
      <c r="C11" s="80">
        <f>C6+C9-C10</f>
        <v>-62399.8866329258</v>
      </c>
      <c r="D11" s="80">
        <f>D6+D9-D10</f>
        <v>-49899.8866329258</v>
      </c>
      <c r="E11" s="80">
        <f>E6+E9-E10</f>
        <v>-49899.8866329258</v>
      </c>
      <c r="F11" s="80">
        <f>F6+F9-F10</f>
        <v>-55899.8866329258</v>
      </c>
      <c r="G11" s="80">
        <f>G6+G9-G10</f>
        <v>-49899.8866329258</v>
      </c>
      <c r="H11" s="80">
        <f>H6+H9-H10</f>
        <v>534598.412860961</v>
      </c>
      <c r="I11" s="80">
        <f>I6+I9-I10</f>
        <v>-60399.8866329258</v>
      </c>
      <c r="J11" s="80">
        <f>J6+J9-J10</f>
        <v>-49899.8866329258</v>
      </c>
      <c r="K11" s="80">
        <f>K6+K9-K10</f>
        <v>-49899.8866329258</v>
      </c>
      <c r="L11" s="80">
        <f>L6+L9-L10</f>
        <v>-55899.8866329258</v>
      </c>
      <c r="M11" s="80">
        <f>M6+M9-M10</f>
        <v>-49899.8866329258</v>
      </c>
      <c r="N11" s="80">
        <f>N6+N9-N10</f>
        <v>534598.412860961</v>
      </c>
      <c r="O11" s="80">
        <f>O6+O9-O10</f>
        <v>-62399.8866329258</v>
      </c>
      <c r="P11" s="80">
        <f>P6+P9-P10</f>
        <v>-49899.8866329258</v>
      </c>
      <c r="Q11" s="80">
        <f>Q6+Q9-Q10</f>
        <v>-49899.8866329258</v>
      </c>
      <c r="R11" s="80">
        <f>R6+R9-R10</f>
        <v>-55899.8866329258</v>
      </c>
      <c r="S11" s="80">
        <f>S6+S9-S10</f>
        <v>-49899.8866329258</v>
      </c>
      <c r="T11" s="80">
        <f>T6+T9-T10</f>
        <v>534598.412860961</v>
      </c>
      <c r="U11" s="80">
        <f>U6+U9-U10</f>
        <v>-60399.8866329258</v>
      </c>
      <c r="V11" s="80">
        <f>V6+V9-V10</f>
        <v>-49899.8866329258</v>
      </c>
      <c r="W11" s="80">
        <f>W6+W9-W10</f>
        <v>-49899.8866329258</v>
      </c>
      <c r="X11" s="80">
        <f>X6+X9-X10</f>
        <v>-55899.8866329258</v>
      </c>
      <c r="Y11" s="80">
        <f>Y6+Y9-Y10</f>
        <v>-49899.8866329258</v>
      </c>
      <c r="Z11" s="85">
        <f>SUMIF($B$13:$Y$13,"Yes",B11:Y11)</f>
        <v>1387895.918785328</v>
      </c>
      <c r="AA11" s="80">
        <f>SUM(B11:M11)</f>
        <v>852697.9593926638</v>
      </c>
      <c r="AB11" s="46">
        <f>SUM(B11:Y11)</f>
        <v>1387895.918785328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0.02167992065319531</v>
      </c>
      <c r="D12" s="82">
        <f>IF(D13="Yes",IF(SUM($B$10:D10)/(SUM($B$6:D6)+SUM($B$9:D9))&lt;0,999.99,SUM($B$10:D10)/(SUM($B$6:D6)+SUM($B$9:D9))),"")</f>
        <v>0.04517302717295701</v>
      </c>
      <c r="E12" s="82">
        <f>IF(E13="Yes",IF(SUM($B$10:E10)/(SUM($B$6:E6)+SUM($B$9:E9))&lt;0,999.99,SUM($B$10:E10)/(SUM($B$6:E6)+SUM($B$9:E9))),"")</f>
        <v>0.07071671361316828</v>
      </c>
      <c r="F12" s="82">
        <f>IF(F13="Yes",IF(SUM($B$10:F10)/(SUM($B$6:F6)+SUM($B$9:F9))&lt;0,999.99,SUM($B$10:F10)/(SUM($B$6:F6)+SUM($B$9:F9))),"")</f>
        <v>0.09943197829989296</v>
      </c>
      <c r="G12" s="82">
        <f>IF(G13="Yes",IF(SUM($B$10:G10)/(SUM($B$6:G6)+SUM($B$9:G9))&lt;0,999.99,SUM($B$10:G10)/(SUM($B$6:G6)+SUM($B$9:G9))),"")</f>
        <v>0.130286082387385</v>
      </c>
      <c r="H12" s="82">
        <f>IF(H13="Yes",IF(SUM($B$10:H10)/(SUM($B$6:H6)+SUM($B$9:H9))&lt;0,999.99,SUM($B$10:H10)/(SUM($B$6:H6)+SUM($B$9:H9))),"")</f>
        <v>0.08580552728037619</v>
      </c>
      <c r="I12" s="82">
        <f>IF(I13="Yes",IF(SUM($B$10:I10)/(SUM($B$6:I6)+SUM($B$9:I9))&lt;0,999.99,SUM($B$10:I10)/(SUM($B$6:I6)+SUM($B$9:I9))),"")</f>
        <v>0.1037434440582621</v>
      </c>
      <c r="J12" s="82">
        <f>IF(J13="Yes",IF(SUM($B$10:J10)/(SUM($B$6:J6)+SUM($B$9:J9))&lt;0,999.99,SUM($B$10:J10)/(SUM($B$6:J6)+SUM($B$9:J9))),"")</f>
        <v>0.1219089953237448</v>
      </c>
      <c r="K12" s="82">
        <f>IF(K13="Yes",IF(SUM($B$10:K10)/(SUM($B$6:K6)+SUM($B$9:K9))&lt;0,999.99,SUM($B$10:K10)/(SUM($B$6:K6)+SUM($B$9:K9))),"")</f>
        <v>0.1411293189859853</v>
      </c>
      <c r="L12" s="82">
        <f>IF(L13="Yes",IF(SUM($B$10:L10)/(SUM($B$6:L6)+SUM($B$9:L9))&lt;0,999.99,SUM($B$10:L10)/(SUM($B$6:L6)+SUM($B$9:L9))),"")</f>
        <v>0.1623982459183983</v>
      </c>
      <c r="M12" s="82">
        <f>IF(M13="Yes",IF(SUM($B$10:M10)/(SUM($B$6:M6)+SUM($B$9:M9))&lt;0,999.99,SUM($B$10:M10)/(SUM($B$6:M6)+SUM($B$9:M9))),"")</f>
        <v>0.1841756370361233</v>
      </c>
      <c r="N12" s="82">
        <f>IF(N13="Yes",IF(SUM($B$10:N10)/(SUM($B$6:N6)+SUM($B$9:N9))&lt;0,999.99,SUM($B$10:N10)/(SUM($B$6:N6)+SUM($B$9:N9))),"")</f>
        <v>0.1314721573578178</v>
      </c>
      <c r="O12" s="82">
        <f>IF(O13="Yes",IF(SUM($B$10:O10)/(SUM($B$6:O6)+SUM($B$9:O9))&lt;0,999.99,SUM($B$10:O10)/(SUM($B$6:O6)+SUM($B$9:O9))),"")</f>
        <v>0.146547613388237</v>
      </c>
      <c r="P12" s="82">
        <f>IF(P13="Yes",IF(SUM($B$10:P10)/(SUM($B$6:P6)+SUM($B$9:P9))&lt;0,999.99,SUM($B$10:P10)/(SUM($B$6:P6)+SUM($B$9:P9))),"")</f>
        <v>0.1611845711780904</v>
      </c>
      <c r="Q12" s="82">
        <f>IF(Q13="Yes",IF(SUM($B$10:Q10)/(SUM($B$6:Q6)+SUM($B$9:Q9))&lt;0,999.99,SUM($B$10:Q10)/(SUM($B$6:Q6)+SUM($B$9:Q9))),"")</f>
        <v>0.17645911544431</v>
      </c>
      <c r="R12" s="82">
        <f>IF(R13="Yes",IF(SUM($B$10:R10)/(SUM($B$6:R6)+SUM($B$9:R9))&lt;0,999.99,SUM($B$10:R10)/(SUM($B$6:R6)+SUM($B$9:R9))),"")</f>
        <v>0.1932104701240408</v>
      </c>
      <c r="S12" s="82">
        <f>IF(S13="Yes",IF(SUM($B$10:S10)/(SUM($B$6:S6)+SUM($B$9:S9))&lt;0,999.99,SUM($B$10:S10)/(SUM($B$6:S6)+SUM($B$9:S9))),"")</f>
        <v>0.2099806908047764</v>
      </c>
      <c r="T12" s="82">
        <f>IF(T13="Yes",IF(SUM($B$10:T10)/(SUM($B$6:T6)+SUM($B$9:T9))&lt;0,999.99,SUM($B$10:T10)/(SUM($B$6:T6)+SUM($B$9:T9))),"")</f>
        <v>0.159988188142163</v>
      </c>
      <c r="U12" s="82">
        <f>IF(U13="Yes",IF(SUM($B$10:U10)/(SUM($B$6:U6)+SUM($B$9:U9))&lt;0,999.99,SUM($B$10:U10)/(SUM($B$6:U6)+SUM($B$9:U9))),"")</f>
        <v>0.1726379973305225</v>
      </c>
      <c r="V12" s="82">
        <f>IF(V13="Yes",IF(SUM($B$10:V10)/(SUM($B$6:V6)+SUM($B$9:V9))&lt;0,999.99,SUM($B$10:V10)/(SUM($B$6:V6)+SUM($B$9:V9))),"")</f>
        <v>0.1848335536583907</v>
      </c>
      <c r="W12" s="82">
        <f>IF(W13="Yes",IF(SUM($B$10:W10)/(SUM($B$6:W6)+SUM($B$9:W9))&lt;0,999.99,SUM($B$10:W10)/(SUM($B$6:W6)+SUM($B$9:W9))),"")</f>
        <v>0.1974537129918816</v>
      </c>
      <c r="X12" s="82">
        <f>IF(X13="Yes",IF(SUM($B$10:X10)/(SUM($B$6:X6)+SUM($B$9:X9))&lt;0,999.99,SUM($B$10:X10)/(SUM($B$6:X6)+SUM($B$9:X9))),"")</f>
        <v>0.2112140037055105</v>
      </c>
      <c r="Y12" s="82">
        <f>IF(Y13="Yes",IF(SUM($B$10:Y10)/(SUM($B$6:Y6)+SUM($B$9:Y9))&lt;0,999.99,SUM($B$10:Y10)/(SUM($B$6:Y6)+SUM($B$9:Y9))),"")</f>
        <v>0.2248106107575755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584498.2994938869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584498.2994938869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584498.2994938869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584498.2994938869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2337993.197975548</v>
      </c>
      <c r="AA18" s="36">
        <f>SUM(B18:M18)</f>
        <v>1168996.598987774</v>
      </c>
      <c r="AB18" s="36">
        <f>SUM(B18:Y18)</f>
        <v>2337993.197975548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634498.2994938869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634498.2994938869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634498.2994938869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634498.2994938869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3537993.197975548</v>
      </c>
      <c r="AA30" s="19">
        <f>SUM(B30:M30)</f>
        <v>1768996.598987774</v>
      </c>
      <c r="AB30" s="19">
        <f>SUM(B30:Y30)</f>
        <v>3537993.197975548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28000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18000</v>
      </c>
      <c r="AA42" s="36">
        <f>SUM(B42:M42)</f>
        <v>9000</v>
      </c>
      <c r="AB42" s="36">
        <f>SUM(B42:Y42)</f>
        <v>18000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4500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4500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4500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4500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18000</v>
      </c>
      <c r="AA43" s="36">
        <f>SUM(B43:M43)</f>
        <v>9000</v>
      </c>
      <c r="AB43" s="36">
        <f>SUM(B43:Y43)</f>
        <v>18000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6000</v>
      </c>
      <c r="Y48" s="46">
        <f>SUM(Y49:Y53)</f>
        <v>0</v>
      </c>
      <c r="Z48" s="46">
        <f>SUMIF($B$13:$Y$13,"Yes",B48:Y48)</f>
        <v>24000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6000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6000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6000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6000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3500</v>
      </c>
      <c r="C60" s="36">
        <f>O60</f>
        <v>3500</v>
      </c>
      <c r="D60" s="36">
        <f>P60</f>
        <v>3500</v>
      </c>
      <c r="E60" s="36">
        <f>Q60</f>
        <v>3500</v>
      </c>
      <c r="F60" s="36">
        <f>R60</f>
        <v>3500</v>
      </c>
      <c r="G60" s="36">
        <f>S60</f>
        <v>3500</v>
      </c>
      <c r="H60" s="36">
        <f>T60</f>
        <v>3500</v>
      </c>
      <c r="I60" s="36">
        <f>U60</f>
        <v>3500</v>
      </c>
      <c r="J60" s="36">
        <f>V60</f>
        <v>3500</v>
      </c>
      <c r="K60" s="36">
        <f>W60</f>
        <v>3500</v>
      </c>
      <c r="L60" s="36">
        <f>X60</f>
        <v>3500</v>
      </c>
      <c r="M60" s="36">
        <f>Y60</f>
        <v>3500</v>
      </c>
      <c r="N60" s="46">
        <f>SUM(N61:N65)</f>
        <v>3500</v>
      </c>
      <c r="O60" s="46">
        <f>SUM(O61:O65)</f>
        <v>3500</v>
      </c>
      <c r="P60" s="46">
        <f>SUM(P61:P65)</f>
        <v>3500</v>
      </c>
      <c r="Q60" s="46">
        <f>SUM(Q61:Q65)</f>
        <v>3500</v>
      </c>
      <c r="R60" s="46">
        <f>SUM(R61:R65)</f>
        <v>3500</v>
      </c>
      <c r="S60" s="46">
        <f>SUM(S61:S65)</f>
        <v>3500</v>
      </c>
      <c r="T60" s="46">
        <f>SUM(T61:T65)</f>
        <v>3500</v>
      </c>
      <c r="U60" s="46">
        <f>SUM(U61:U65)</f>
        <v>3500</v>
      </c>
      <c r="V60" s="46">
        <f>SUM(V61:V65)</f>
        <v>3500</v>
      </c>
      <c r="W60" s="46">
        <f>SUM(W61:W65)</f>
        <v>3500</v>
      </c>
      <c r="X60" s="46">
        <f>SUM(X61:X65)</f>
        <v>3500</v>
      </c>
      <c r="Y60" s="46">
        <f>SUM(Y61:Y65)</f>
        <v>3500</v>
      </c>
      <c r="Z60" s="46">
        <f>SUMIF($B$13:$Y$13,"Yes",B60:Y60)</f>
        <v>84000</v>
      </c>
      <c r="AA60" s="46">
        <f>SUM(B60:M60)</f>
        <v>42000</v>
      </c>
      <c r="AB60" s="46">
        <f>SUM(B60:Y60)</f>
        <v>84000</v>
      </c>
    </row>
    <row r="61" spans="1:30" hidden="true" outlineLevel="1">
      <c r="A61" s="181" t="str">
        <f>Calculations!$A$4</f>
        <v>Onions</v>
      </c>
      <c r="B61" s="36">
        <f>N61</f>
        <v>3500</v>
      </c>
      <c r="C61" s="36">
        <f>O61</f>
        <v>3500</v>
      </c>
      <c r="D61" s="36">
        <f>P61</f>
        <v>3500</v>
      </c>
      <c r="E61" s="36">
        <f>Q61</f>
        <v>3500</v>
      </c>
      <c r="F61" s="36">
        <f>R61</f>
        <v>3500</v>
      </c>
      <c r="G61" s="36">
        <f>S61</f>
        <v>3500</v>
      </c>
      <c r="H61" s="36">
        <f>T61</f>
        <v>3500</v>
      </c>
      <c r="I61" s="36">
        <f>U61</f>
        <v>3500</v>
      </c>
      <c r="J61" s="36">
        <f>V61</f>
        <v>3500</v>
      </c>
      <c r="K61" s="36">
        <f>W61</f>
        <v>3500</v>
      </c>
      <c r="L61" s="36">
        <f>X61</f>
        <v>3500</v>
      </c>
      <c r="M61" s="36">
        <f>Y61</f>
        <v>3500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3500</v>
      </c>
      <c r="Z61" s="46">
        <f>SUMIF($B$13:$Y$13,"Yes",B61:Y61)</f>
        <v>84000</v>
      </c>
      <c r="AA61" s="46">
        <f>SUM(B61:M61)</f>
        <v>42000</v>
      </c>
      <c r="AB61" s="46">
        <f>SUM(B61:Y61)</f>
        <v>84000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7500</v>
      </c>
      <c r="C66" s="36">
        <f>O66</f>
        <v>7500</v>
      </c>
      <c r="D66" s="36">
        <f>P66</f>
        <v>7500</v>
      </c>
      <c r="E66" s="36">
        <f>Q66</f>
        <v>7500</v>
      </c>
      <c r="F66" s="36">
        <f>R66</f>
        <v>7500</v>
      </c>
      <c r="G66" s="36">
        <f>S66</f>
        <v>7500</v>
      </c>
      <c r="H66" s="36">
        <f>T66</f>
        <v>7500</v>
      </c>
      <c r="I66" s="36">
        <f>U66</f>
        <v>7500</v>
      </c>
      <c r="J66" s="36">
        <f>V66</f>
        <v>7500</v>
      </c>
      <c r="K66" s="36">
        <f>W66</f>
        <v>7500</v>
      </c>
      <c r="L66" s="36">
        <f>X66</f>
        <v>7500</v>
      </c>
      <c r="M66" s="36">
        <f>Y66</f>
        <v>7500</v>
      </c>
      <c r="N66" s="46">
        <f>SUM(N67:N71)</f>
        <v>7500</v>
      </c>
      <c r="O66" s="46">
        <f>SUM(O67:O71)</f>
        <v>7500</v>
      </c>
      <c r="P66" s="46">
        <f>SUM(P67:P71)</f>
        <v>7500</v>
      </c>
      <c r="Q66" s="46">
        <f>SUM(Q67:Q71)</f>
        <v>7500</v>
      </c>
      <c r="R66" s="46">
        <f>SUM(R67:R71)</f>
        <v>7500</v>
      </c>
      <c r="S66" s="46">
        <f>SUM(S67:S71)</f>
        <v>7500</v>
      </c>
      <c r="T66" s="46">
        <f>SUM(T67:T71)</f>
        <v>7500</v>
      </c>
      <c r="U66" s="46">
        <f>SUM(U67:U71)</f>
        <v>7500</v>
      </c>
      <c r="V66" s="46">
        <f>SUM(V67:V71)</f>
        <v>7500</v>
      </c>
      <c r="W66" s="46">
        <f>SUM(W67:W71)</f>
        <v>7500</v>
      </c>
      <c r="X66" s="46">
        <f>SUM(X67:X71)</f>
        <v>7500</v>
      </c>
      <c r="Y66" s="46">
        <f>SUM(Y67:Y71)</f>
        <v>7500</v>
      </c>
      <c r="Z66" s="46">
        <f>SUMIF($B$13:$Y$13,"Yes",B66:Y66)</f>
        <v>180000</v>
      </c>
      <c r="AA66" s="46">
        <f>SUM(B66:M66)</f>
        <v>90000</v>
      </c>
      <c r="AB66" s="46">
        <f>SUM(B66:Y66)</f>
        <v>180000</v>
      </c>
    </row>
    <row r="67" spans="1:30" hidden="true" outlineLevel="1">
      <c r="A67" s="181" t="str">
        <f>Calculations!$A$4</f>
        <v>Onions</v>
      </c>
      <c r="B67" s="36">
        <f>N67</f>
        <v>7500</v>
      </c>
      <c r="C67" s="36">
        <f>O67</f>
        <v>7500</v>
      </c>
      <c r="D67" s="36">
        <f>P67</f>
        <v>7500</v>
      </c>
      <c r="E67" s="36">
        <f>Q67</f>
        <v>7500</v>
      </c>
      <c r="F67" s="36">
        <f>R67</f>
        <v>7500</v>
      </c>
      <c r="G67" s="36">
        <f>S67</f>
        <v>7500</v>
      </c>
      <c r="H67" s="36">
        <f>T67</f>
        <v>7500</v>
      </c>
      <c r="I67" s="36">
        <f>U67</f>
        <v>7500</v>
      </c>
      <c r="J67" s="36">
        <f>V67</f>
        <v>7500</v>
      </c>
      <c r="K67" s="36">
        <f>W67</f>
        <v>7500</v>
      </c>
      <c r="L67" s="36">
        <f>X67</f>
        <v>7500</v>
      </c>
      <c r="M67" s="36">
        <f>Y67</f>
        <v>7500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7500</v>
      </c>
      <c r="Z67" s="46">
        <f>SUMIF($B$13:$Y$13,"Yes",B67:Y67)</f>
        <v>180000</v>
      </c>
      <c r="AA67" s="46">
        <f>SUM(B67:M67)</f>
        <v>90000</v>
      </c>
      <c r="AB67" s="46">
        <f>SUM(B67:Y67)</f>
        <v>180000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41399.88663292579</v>
      </c>
      <c r="C81" s="46">
        <f>(SUM($AA$18:$AA$29)-SUM($AA$36,$AA$42,$AA$48,$AA$54,$AA$60,$AA$66,$AA$72:$AA$79))*Parameters!$B$37/12</f>
        <v>41399.88663292579</v>
      </c>
      <c r="D81" s="46">
        <f>(SUM($AA$18:$AA$29)-SUM($AA$36,$AA$42,$AA$48,$AA$54,$AA$60,$AA$66,$AA$72:$AA$79))*Parameters!$B$37/12</f>
        <v>41399.88663292579</v>
      </c>
      <c r="E81" s="46">
        <f>(SUM($AA$18:$AA$29)-SUM($AA$36,$AA$42,$AA$48,$AA$54,$AA$60,$AA$66,$AA$72:$AA$79))*Parameters!$B$37/12</f>
        <v>41399.88663292579</v>
      </c>
      <c r="F81" s="46">
        <f>(SUM($AA$18:$AA$29)-SUM($AA$36,$AA$42,$AA$48,$AA$54,$AA$60,$AA$66,$AA$72:$AA$79))*Parameters!$B$37/12</f>
        <v>41399.88663292579</v>
      </c>
      <c r="G81" s="46">
        <f>(SUM($AA$18:$AA$29)-SUM($AA$36,$AA$42,$AA$48,$AA$54,$AA$60,$AA$66,$AA$72:$AA$79))*Parameters!$B$37/12</f>
        <v>41399.88663292579</v>
      </c>
      <c r="H81" s="46">
        <f>(SUM($AA$18:$AA$29)-SUM($AA$36,$AA$42,$AA$48,$AA$54,$AA$60,$AA$66,$AA$72:$AA$79))*Parameters!$B$37/12</f>
        <v>41399.88663292579</v>
      </c>
      <c r="I81" s="46">
        <f>(SUM($AA$18:$AA$29)-SUM($AA$36,$AA$42,$AA$48,$AA$54,$AA$60,$AA$66,$AA$72:$AA$79))*Parameters!$B$37/12</f>
        <v>41399.88663292579</v>
      </c>
      <c r="J81" s="46">
        <f>(SUM($AA$18:$AA$29)-SUM($AA$36,$AA$42,$AA$48,$AA$54,$AA$60,$AA$66,$AA$72:$AA$79))*Parameters!$B$37/12</f>
        <v>41399.88663292579</v>
      </c>
      <c r="K81" s="46">
        <f>(SUM($AA$18:$AA$29)-SUM($AA$36,$AA$42,$AA$48,$AA$54,$AA$60,$AA$66,$AA$72:$AA$79))*Parameters!$B$37/12</f>
        <v>41399.88663292579</v>
      </c>
      <c r="L81" s="46">
        <f>(SUM($AA$18:$AA$29)-SUM($AA$36,$AA$42,$AA$48,$AA$54,$AA$60,$AA$66,$AA$72:$AA$79))*Parameters!$B$37/12</f>
        <v>41399.88663292579</v>
      </c>
      <c r="M81" s="46">
        <f>(SUM($AA$18:$AA$29)-SUM($AA$36,$AA$42,$AA$48,$AA$54,$AA$60,$AA$66,$AA$72:$AA$79))*Parameters!$B$37/12</f>
        <v>41399.88663292579</v>
      </c>
      <c r="N81" s="46">
        <f>(SUM($AA$18:$AA$29)-SUM($AA$36,$AA$42,$AA$48,$AA$54,$AA$60,$AA$66,$AA$72:$AA$79))*Parameters!$B$37/12</f>
        <v>41399.88663292579</v>
      </c>
      <c r="O81" s="46">
        <f>(SUM($AA$18:$AA$29)-SUM($AA$36,$AA$42,$AA$48,$AA$54,$AA$60,$AA$66,$AA$72:$AA$79))*Parameters!$B$37/12</f>
        <v>41399.88663292579</v>
      </c>
      <c r="P81" s="46">
        <f>(SUM($AA$18:$AA$29)-SUM($AA$36,$AA$42,$AA$48,$AA$54,$AA$60,$AA$66,$AA$72:$AA$79))*Parameters!$B$37/12</f>
        <v>41399.88663292579</v>
      </c>
      <c r="Q81" s="46">
        <f>(SUM($AA$18:$AA$29)-SUM($AA$36,$AA$42,$AA$48,$AA$54,$AA$60,$AA$66,$AA$72:$AA$79))*Parameters!$B$37/12</f>
        <v>41399.88663292579</v>
      </c>
      <c r="R81" s="46">
        <f>(SUM($AA$18:$AA$29)-SUM($AA$36,$AA$42,$AA$48,$AA$54,$AA$60,$AA$66,$AA$72:$AA$79))*Parameters!$B$37/12</f>
        <v>41399.88663292579</v>
      </c>
      <c r="S81" s="46">
        <f>(SUM($AA$18:$AA$29)-SUM($AA$36,$AA$42,$AA$48,$AA$54,$AA$60,$AA$66,$AA$72:$AA$79))*Parameters!$B$37/12</f>
        <v>41399.88663292579</v>
      </c>
      <c r="T81" s="46">
        <f>(SUM($AA$18:$AA$29)-SUM($AA$36,$AA$42,$AA$48,$AA$54,$AA$60,$AA$66,$AA$72:$AA$79))*Parameters!$B$37/12</f>
        <v>41399.88663292579</v>
      </c>
      <c r="U81" s="46">
        <f>(SUM($AA$18:$AA$29)-SUM($AA$36,$AA$42,$AA$48,$AA$54,$AA$60,$AA$66,$AA$72:$AA$79))*Parameters!$B$37/12</f>
        <v>41399.88663292579</v>
      </c>
      <c r="V81" s="46">
        <f>(SUM($AA$18:$AA$29)-SUM($AA$36,$AA$42,$AA$48,$AA$54,$AA$60,$AA$66,$AA$72:$AA$79))*Parameters!$B$37/12</f>
        <v>41399.88663292579</v>
      </c>
      <c r="W81" s="46">
        <f>(SUM($AA$18:$AA$29)-SUM($AA$36,$AA$42,$AA$48,$AA$54,$AA$60,$AA$66,$AA$72:$AA$79))*Parameters!$B$37/12</f>
        <v>41399.88663292579</v>
      </c>
      <c r="X81" s="46">
        <f>(SUM($AA$18:$AA$29)-SUM($AA$36,$AA$42,$AA$48,$AA$54,$AA$60,$AA$66,$AA$72:$AA$79))*Parameters!$B$37/12</f>
        <v>41399.88663292579</v>
      </c>
      <c r="Y81" s="46">
        <f>(SUM($AA$18:$AA$29)-SUM($AA$36,$AA$42,$AA$48,$AA$54,$AA$60,$AA$66,$AA$72:$AA$79))*Parameters!$B$37/12</f>
        <v>41399.88663292579</v>
      </c>
      <c r="Z81" s="46">
        <f>SUMIF($B$13:$Y$13,"Yes",B81:Y81)</f>
        <v>993597.2791902194</v>
      </c>
      <c r="AA81" s="46">
        <f>SUM(B81:M81)</f>
        <v>496798.6395951094</v>
      </c>
      <c r="AB81" s="46">
        <f>SUM(B81:Y81)</f>
        <v>993597.2791902194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82399.8866329258</v>
      </c>
      <c r="C88" s="19">
        <f>SUM(C72:C82,C66,C60,C54,C48,C42,C36)</f>
        <v>94899.8866329258</v>
      </c>
      <c r="D88" s="19">
        <f>SUM(D72:D82,D66,D60,D54,D48,D42,D36)</f>
        <v>82399.8866329258</v>
      </c>
      <c r="E88" s="19">
        <f>SUM(E72:E82,E66,E60,E54,E48,E42,E36)</f>
        <v>82399.8866329258</v>
      </c>
      <c r="F88" s="19">
        <f>SUM(F72:F82,F66,F60,F54,F48,F42,F36)</f>
        <v>88399.8866329258</v>
      </c>
      <c r="G88" s="19">
        <f>SUM(G72:G82,G66,G60,G54,G48,G42,G36)</f>
        <v>82399.8866329258</v>
      </c>
      <c r="H88" s="19">
        <f>SUM(H72:H82,H66,H60,H54,H48,H42,H36)</f>
        <v>82399.8866329258</v>
      </c>
      <c r="I88" s="19">
        <f>SUM(I72:I82,I66,I60,I54,I48,I42,I36)</f>
        <v>92899.8866329258</v>
      </c>
      <c r="J88" s="19">
        <f>SUM(J72:J82,J66,J60,J54,J48,J42,J36)</f>
        <v>82399.8866329258</v>
      </c>
      <c r="K88" s="19">
        <f>SUM(K72:K82,K66,K60,K54,K48,K42,K36)</f>
        <v>82399.8866329258</v>
      </c>
      <c r="L88" s="19">
        <f>SUM(L72:L82,L66,L60,L54,L48,L42,L36)</f>
        <v>88399.8866329258</v>
      </c>
      <c r="M88" s="19">
        <f>SUM(M72:M82,M66,M60,M54,M48,M42,M36)</f>
        <v>82399.8866329258</v>
      </c>
      <c r="N88" s="19">
        <f>SUM(N72:N82,N66,N60,N54,N48,N42,N36)</f>
        <v>82399.8866329258</v>
      </c>
      <c r="O88" s="19">
        <f>SUM(O72:O82,O66,O60,O54,O48,O42,O36)</f>
        <v>94899.8866329258</v>
      </c>
      <c r="P88" s="19">
        <f>SUM(P72:P82,P66,P60,P54,P48,P42,P36)</f>
        <v>82399.8866329258</v>
      </c>
      <c r="Q88" s="19">
        <f>SUM(Q72:Q82,Q66,Q60,Q54,Q48,Q42,Q36)</f>
        <v>82399.8866329258</v>
      </c>
      <c r="R88" s="19">
        <f>SUM(R72:R82,R66,R60,R54,R48,R42,R36)</f>
        <v>88399.8866329258</v>
      </c>
      <c r="S88" s="19">
        <f>SUM(S72:S82,S66,S60,S54,S48,S42,S36)</f>
        <v>82399.8866329258</v>
      </c>
      <c r="T88" s="19">
        <f>SUM(T72:T82,T66,T60,T54,T48,T42,T36)</f>
        <v>82399.8866329258</v>
      </c>
      <c r="U88" s="19">
        <f>SUM(U72:U82,U66,U60,U54,U48,U42,U36)</f>
        <v>92899.8866329258</v>
      </c>
      <c r="V88" s="19">
        <f>SUM(V72:V82,V66,V60,V54,V48,V42,V36)</f>
        <v>82399.8866329258</v>
      </c>
      <c r="W88" s="19">
        <f>SUM(W72:W82,W66,W60,W54,W48,W42,W36)</f>
        <v>82399.8866329258</v>
      </c>
      <c r="X88" s="19">
        <f>SUM(X72:X82,X66,X60,X54,X48,X42,X36)</f>
        <v>88399.8866329258</v>
      </c>
      <c r="Y88" s="19">
        <f>SUM(Y72:Y82,Y66,Y60,Y54,Y48,Y42,Y36)</f>
        <v>82399.8866329258</v>
      </c>
      <c r="Z88" s="19">
        <f>SUMIF($B$13:$Y$13,"Yes",B88:Y88)</f>
        <v>2047597.27919022</v>
      </c>
      <c r="AA88" s="19">
        <f>SUM(B88:M88)</f>
        <v>1023798.63959511</v>
      </c>
      <c r="AB88" s="19">
        <f>SUM(B88:Y88)</f>
        <v>2047597.27919022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50000</v>
      </c>
    </row>
    <row r="31" spans="1:48">
      <c r="A31" s="5" t="s">
        <v>115</v>
      </c>
      <c r="B31" s="158">
        <v>30000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1200000</v>
      </c>
    </row>
    <row r="46" spans="1:48" customHeight="1" ht="30">
      <c r="A46" s="57" t="s">
        <v>129</v>
      </c>
      <c r="B46" s="161">
        <v>250000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150000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350000</v>
      </c>
      <c r="C66" s="163">
        <v>300000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380000</v>
      </c>
      <c r="C67" s="165">
        <v>350000</v>
      </c>
      <c r="D67" s="49">
        <f>INDEX(Parameters!$D$79:$D$90,MATCH(Inputs!A67,Parameters!$C$79:$C$90,0))</f>
        <v>12</v>
      </c>
    </row>
    <row r="68" spans="1:48">
      <c r="A68" s="143" t="s">
        <v>146</v>
      </c>
      <c r="B68" s="157">
        <v>320000</v>
      </c>
      <c r="C68" s="165">
        <v>280000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400000</v>
      </c>
      <c r="C69" s="165">
        <v>350000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380000</v>
      </c>
      <c r="C70" s="165">
        <v>340000</v>
      </c>
      <c r="D70" s="49">
        <f>INDEX(Parameters!$D$79:$D$90,MATCH(Inputs!A70,Parameters!$C$79:$C$90,0))</f>
        <v>9</v>
      </c>
    </row>
    <row r="71" spans="1:48">
      <c r="A71" s="144" t="s">
        <v>149</v>
      </c>
      <c r="B71" s="158">
        <v>340000</v>
      </c>
      <c r="C71" s="167">
        <v>310000</v>
      </c>
      <c r="D71" s="49">
        <f>INDEX(Parameters!$D$79:$D$90,MATCH(Inputs!A71,Parameters!$C$79:$C$90,0))</f>
        <v>8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10437.46963381941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1168996.598987774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4500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21000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43191</v>
      </c>
      <c r="F34" t="s">
        <v>156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43221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43252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43282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43313</v>
      </c>
      <c r="F38" t="s">
        <v>221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43344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43374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43405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43435</v>
      </c>
      <c r="F42" t="s">
        <v>223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43525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43556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43586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43617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43647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43678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43709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43739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43770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43800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43831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43862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126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126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