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<sst xmlns="http://schemas.openxmlformats.org/spreadsheetml/2006/main" uniqueCount="368">
  <si>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</si>
  <si>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</si>
  <si>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</si>
  <si>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</si>
  <si>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</si>
  <si>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</si>
  <si>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</si>
  <si>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</si>
  <si>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</si>
  <si>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</si>
  <si>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</si>
  <si>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</si>
  <si>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</si>
  <si>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</si>
  <si>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</si>
  <si>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</si>
  <si>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</si>
  <si>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</si>
  <si>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</si>
  <si>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</si>
  <si>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</si>
  <si>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</si>
  <si>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</si>
  <si>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</si>
  <si>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</si>
  <si>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</si>
  <si>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</si>
  <si>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</si>
  <si>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</si>
  <si>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</si>
  <si>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</si>
  <si>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</si>
  <si>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</si>
  <si>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</si>
  <si>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</si>
  <si>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</si>
  <si>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</si>
  <si>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</si>
  <si>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</si>
  <si>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</si>
  <si>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</si>
  <si>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</si>
  <si>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</si>
  <si>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</si>
  <si>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</si>
  <si>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</si>
  <si>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</si>
  <si>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</si>
  <si>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</si>
  <si>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</si>
  <si>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</si>
  <si>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</si>
  <si>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</si>
  <si>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</si>
  <si>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</si>
  <si>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</si>
  <si>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</si>
  <si>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</si>
  <si>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</si>
  <si>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</si>
  <si>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</si>
  <si>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</si>
  <si>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</si>
  <si>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</si>
  <si>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</si>
  <si>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</si>
  <si>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</si>
  <si>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</si>
  <si>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</si>
  <si>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</si>
  <si>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</si>
  <si>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</si>
  <si>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</si>
  <si>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</si>
  <si>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</si>
  <si>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</si>
  <si>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</si>
  <si>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</si>
  <si>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</si>
  <si>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</si>
  <si>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</si>
  <si>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</si>
  <si>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</si>
  <si>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</si>
  <si>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</si>
  <si>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</si>
  <si>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</si>
  <si>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</si>
  <si>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</si>
  <si>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</si>
  <si>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Other farmers</t>
  </si>
  <si>
    <t>Yes both manure and inorganic</t>
  </si>
  <si>
    <t>Yes</t>
  </si>
  <si>
    <t>Yes using a diesel pump</t>
  </si>
  <si>
    <t>June</t>
  </si>
  <si>
    <t>Other crops</t>
  </si>
  <si>
    <t>Shop_common variety</t>
  </si>
  <si>
    <t>Yes Inorganic fertizers</t>
  </si>
  <si>
    <t>November</t>
  </si>
  <si>
    <t>Shop_certified variety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</si>
  <si>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</si>
  <si>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</si>
  <si>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</si>
  <si>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</si>
  <si>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</si>
  <si>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</si>
  <si>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</si>
  <si>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</si>
  <si>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</si>
  <si>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</si>
  <si>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</si>
  <si>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</si>
  <si>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</si>
  <si>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</si>
  <si>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</si>
  <si>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</si>
  <si>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</si>
  <si>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</si>
  <si>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salary and secondhand clothes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</si>
  <si>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</si>
  <si>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</si>
  <si>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</si>
  <si>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</si>
  <si>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</si>
  <si>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</si>
  <si>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</si>
  <si>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</si>
  <si>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</si>
  <si>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</si>
  <si>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</si>
  <si>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</si>
  <si>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</si>
  <si>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</si>
  <si>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</si>
  <si>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</si>
  <si>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</si>
  <si>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</si>
  <si>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</si>
  <si>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</si>
  <si>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</si>
  <si>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</si>
  <si>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</si>
  <si>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</si>
  <si>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</si>
  <si>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</si>
  <si>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</si>
  <si>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</si>
  <si>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</si>
  <si>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//</t>
  </si>
  <si>
    <t>No</t>
  </si>
  <si>
    <t>Mpesa &amp; bank cash flows (from past statements)</t>
  </si>
  <si>
    <t>Cash inflows</t>
  </si>
  <si>
    <t>Cash outflows</t>
  </si>
  <si>
    <t>February</t>
  </si>
  <si>
    <t>Loan info</t>
  </si>
  <si>
    <t>Branch ID</t>
  </si>
  <si>
    <t>Submission date</t>
  </si>
  <si>
    <t>2018/2/26</t>
  </si>
  <si>
    <t>Loan terms</t>
  </si>
  <si>
    <t>Expected disbursement date</t>
  </si>
  <si>
    <t>Expected first repayment date</t>
  </si>
  <si>
    <t>2018/4/2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</si>
  <si>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</si>
  <si>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</si>
  <si>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</si>
  <si>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</si>
  <si>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</si>
  <si>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</si>
  <si>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</si>
  <si>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</si>
  <si>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</si>
  <si>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</si>
  <si>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</si>
  <si>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</si>
  <si>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</si>
  <si>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</si>
  <si>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</si>
  <si>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</si>
  <si>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</si>
  <si>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</si>
  <si>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</si>
  <si>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</si>
  <si>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</si>
  <si>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</si>
  <si>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</si>
  <si>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</si>
  <si>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</si>
  <si>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</si>
  <si>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</si>
  <si>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</si>
  <si>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</si>
  <si>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</si>
  <si>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</si>
  <si>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</si>
  <si>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</si>
  <si>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</si>
  <si>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</si>
  <si>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</si>
  <si>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</si>
  <si>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</si>
  <si>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</si>
  <si>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</si>
  <si>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</si>
  <si>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</si>
  <si>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</si>
  <si>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</si>
  <si>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</si>
  <si>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</si>
  <si>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</si>
  <si>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</si>
  <si>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</si>
  <si>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</si>
  <si>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</si>
  <si>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</si>
  <si>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</si>
  <si>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</si>
  <si>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</si>
  <si>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</si>
  <si>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</si>
  <si>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</si>
  <si>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</si>
  <si>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</si>
  <si>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</si>
  <si>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</si>
  <si>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</si>
  <si>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</si>
  <si>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</si>
  <si>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</si>
  <si>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</si>
  <si>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</si>
  <si>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</si>
  <si>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</si>
  <si>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</si>
  <si>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</si>
  <si>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</si>
  <si>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</si>
  <si>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</si>
  <si>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</si>
  <si>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</si>
  <si>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</si>
  <si>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</si>
  <si>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</si>
  <si>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</si>
  <si>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</si>
  <si>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</si>
  <si>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</si>
  <si>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</si>
  <si>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</si>
  <si>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</si>
  <si>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</si>
  <si>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</si>
  <si>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</si>
  <si>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</si>
  <si>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</si>
  <si>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</si>
  <si>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</si>
  <si>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</si>
  <si>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</si>
  <si>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</si>
  <si>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</si>
  <si>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</si>
  <si>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</si>
  <si>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</si>
  <si>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</si>
  <si>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</si>
  <si>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</si>
  <si>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</si>
  <si>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</si>
  <si>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</si>
  <si>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</si>
  <si>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</si>
  <si>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</si>
  <si>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</si>
  <si>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</si>
  <si>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</si>
  <si>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</si>
  <si>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</si>
  <si>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</si>
  <si>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</si>
  <si>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</si>
  <si>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</si>
  <si>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</si>
  <si>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</si>
  <si>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</si>
  <si>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</si>
  <si>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</si>
  <si>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</si>
  <si>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</si>
  <si>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</si>
  <si>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</si>
  <si>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</si>
  <si>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</si>
  <si>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</si>
  <si>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</si>
  <si>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</si>
  <si>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</si>
  <si>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</si>
  <si>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</si>
  <si>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</si>
  <si>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</si>
  <si>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</si>
  <si>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</si>
  <si>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</si>
  <si>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</si>
  <si>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</si>
  <si>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</si>
  <si>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</si>
  <si>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</si>
  <si>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</si>
  <si>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</si>
  <si>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</si>
  <si>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</si>
  <si>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</si>
  <si>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</si>
  <si>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</si>
  <si>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</si>
  <si>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</si>
  <si>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</si>
  <si>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</si>
  <si>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</si>
  <si>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</si>
  <si>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</si>
  <si>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</si>
  <si>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</si>
  <si>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</si>
  <si>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</si>
  <si>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</si>
  <si>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</si>
  <si>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</si>
  <si>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</si>
  <si>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</si>
  <si>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</si>
  <si>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</si>
  <si>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</si>
  <si>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</si>
  <si>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</si>
  <si>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</si>
  <si>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</si>
  <si>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</si>
  <si>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</si>
  <si>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</si>
  <si>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</si>
  <si>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</si>
  <si>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</si>
  <si>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</si>
  <si>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</si>
  <si>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</si>
  <si>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</si>
  <si>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</si>
  <si>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</si>
  <si>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</si>
  <si>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</si>
  <si>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</si>
  <si>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</si>
  <si>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</si>
  <si>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</si>
  <si>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Yes inorganic fertilizers</t>
  </si>
  <si>
    <t>Yes using a solar pump</t>
  </si>
  <si>
    <t>Always</t>
  </si>
  <si>
    <t>Yes without the use of a pump</t>
  </si>
  <si>
    <t>March</t>
  </si>
  <si>
    <t>NGO</t>
  </si>
  <si>
    <t>April</t>
  </si>
  <si>
    <t>July</t>
  </si>
  <si>
    <t>August</t>
  </si>
  <si>
    <t>September</t>
  </si>
  <si>
    <t>October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</si>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</sst>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salary and secondhand clothes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0.3167690907798844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0.0002351392024078254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714406.7303599998</v>
      </c>
    </row>
    <row r="18" spans="1:7">
      <c r="B18" s="1" t="s">
        <v>12</v>
      </c>
      <c r="C18" s="36">
        <f>MIN(Output!B6:M6)</f>
        <v>45033.89419666665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2019</v>
      </c>
    </row>
    <row r="20" spans="1:7">
      <c r="B20" s="1" t="s">
        <v>14</v>
      </c>
      <c r="C20" s="36">
        <f>MAX(Output!B6:M6)</f>
        <v>61033.89419666665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0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61033.89419666665</v>
      </c>
      <c r="C6" s="51">
        <f>C30-C88</f>
        <v>61033.89419666665</v>
      </c>
      <c r="D6" s="51">
        <f>D30-D88</f>
        <v>61033.89419666665</v>
      </c>
      <c r="E6" s="51">
        <f>E30-E88</f>
        <v>61033.89419666665</v>
      </c>
      <c r="F6" s="51">
        <f>F30-F88</f>
        <v>59033.89419666665</v>
      </c>
      <c r="G6" s="51">
        <f>G30-G88</f>
        <v>61033.89419666665</v>
      </c>
      <c r="H6" s="51">
        <f>H30-H88</f>
        <v>61033.89419666665</v>
      </c>
      <c r="I6" s="51">
        <f>I30-I88</f>
        <v>61033.89419666665</v>
      </c>
      <c r="J6" s="51">
        <f>J30-J88</f>
        <v>61033.89419666665</v>
      </c>
      <c r="K6" s="51">
        <f>K30-K88</f>
        <v>61033.89419666665</v>
      </c>
      <c r="L6" s="51">
        <f>L30-L88</f>
        <v>61033.89419666665</v>
      </c>
      <c r="M6" s="51">
        <f>M30-M88</f>
        <v>45033.89419666665</v>
      </c>
      <c r="N6" s="51">
        <f>N30-N88</f>
        <v>61033.89419666665</v>
      </c>
      <c r="O6" s="51">
        <f>O30-O88</f>
        <v>61033.89419666665</v>
      </c>
      <c r="P6" s="51">
        <f>P30-P88</f>
        <v>61033.89419666665</v>
      </c>
      <c r="Q6" s="51">
        <f>Q30-Q88</f>
        <v>61033.89419666665</v>
      </c>
      <c r="R6" s="51">
        <f>R30-R88</f>
        <v>59033.89419666665</v>
      </c>
      <c r="S6" s="51">
        <f>S30-S88</f>
        <v>61033.89419666665</v>
      </c>
      <c r="T6" s="51">
        <f>T30-T88</f>
        <v>61033.89419666665</v>
      </c>
      <c r="U6" s="51">
        <f>U30-U88</f>
        <v>61033.89419666665</v>
      </c>
      <c r="V6" s="51">
        <f>V30-V88</f>
        <v>61033.89419666665</v>
      </c>
      <c r="W6" s="51">
        <f>W30-W88</f>
        <v>61033.89419666665</v>
      </c>
      <c r="X6" s="51">
        <f>X30-X88</f>
        <v>61033.89419666665</v>
      </c>
      <c r="Y6" s="51">
        <f>Y30-Y88</f>
        <v>61033.89419666665</v>
      </c>
      <c r="Z6" s="51">
        <f>SUMIF($B$13:$Y$13,"Yes",B6:Y6)</f>
        <v>836474.5187533331</v>
      </c>
      <c r="AA6" s="51">
        <f>AA30-AA88</f>
        <v>714406.7303600002</v>
      </c>
      <c r="AB6" s="51">
        <f>AB30-AB88</f>
        <v>1444813.460719998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>
        <f>IF(ISERROR(VLOOKUP(MONTH(N5),Inputs!$D$66:$D$71,1,0)),"",INDEX(Inputs!$B$66:$B$71,MATCH(MONTH(Output!N5),Inputs!$D$66:$D$71,0))-INDEX(Inputs!$C$66:$C$71,MATCH(MONTH(Output!N5),Inputs!$D$66:$D$71,0)))</f>
        <v>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30000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300000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361033.8941966667</v>
      </c>
      <c r="C11" s="80">
        <f>C6+C9-C10</f>
        <v>61033.89419666665</v>
      </c>
      <c r="D11" s="80">
        <f>D6+D9-D10</f>
        <v>31033.89419666665</v>
      </c>
      <c r="E11" s="80">
        <f>E6+E9-E10</f>
        <v>31033.89419666665</v>
      </c>
      <c r="F11" s="80">
        <f>F6+F9-F10</f>
        <v>29033.89419666665</v>
      </c>
      <c r="G11" s="80">
        <f>G6+G9-G10</f>
        <v>31033.89419666665</v>
      </c>
      <c r="H11" s="80">
        <f>H6+H9-H10</f>
        <v>31033.89419666665</v>
      </c>
      <c r="I11" s="80">
        <f>I6+I9-I10</f>
        <v>31033.89419666665</v>
      </c>
      <c r="J11" s="80">
        <f>J6+J9-J10</f>
        <v>31033.89419666665</v>
      </c>
      <c r="K11" s="80">
        <f>K6+K9-K10</f>
        <v>31033.89419666665</v>
      </c>
      <c r="L11" s="80">
        <f>L6+L9-L10</f>
        <v>31033.89419666665</v>
      </c>
      <c r="M11" s="80">
        <f>M6+M9-M10</f>
        <v>15033.89419666665</v>
      </c>
      <c r="N11" s="80">
        <f>N6+N9-N10</f>
        <v>31033.89419666665</v>
      </c>
      <c r="O11" s="80">
        <f>O6+O9-O10</f>
        <v>31033.89419666665</v>
      </c>
      <c r="P11" s="80">
        <f>P6+P9-P10</f>
        <v>61033.89419666665</v>
      </c>
      <c r="Q11" s="80">
        <f>Q6+Q9-Q10</f>
        <v>61033.89419666665</v>
      </c>
      <c r="R11" s="80">
        <f>R6+R9-R10</f>
        <v>59033.89419666665</v>
      </c>
      <c r="S11" s="80">
        <f>S6+S9-S10</f>
        <v>61033.89419666665</v>
      </c>
      <c r="T11" s="80">
        <f>T6+T9-T10</f>
        <v>61033.89419666665</v>
      </c>
      <c r="U11" s="80">
        <f>U6+U9-U10</f>
        <v>61033.89419666665</v>
      </c>
      <c r="V11" s="80">
        <f>V6+V9-V10</f>
        <v>61033.89419666665</v>
      </c>
      <c r="W11" s="80">
        <f>W6+W9-W10</f>
        <v>61033.89419666665</v>
      </c>
      <c r="X11" s="80">
        <f>X6+X9-X10</f>
        <v>61033.89419666665</v>
      </c>
      <c r="Y11" s="80">
        <f>Y6+Y9-Y10</f>
        <v>61033.89419666665</v>
      </c>
      <c r="Z11" s="85">
        <f>SUMIF($B$13:$Y$13,"Yes",B11:Y11)</f>
        <v>776474.5187533333</v>
      </c>
      <c r="AA11" s="80">
        <f>SUM(B11:M11)</f>
        <v>714406.7303599999</v>
      </c>
      <c r="AB11" s="46">
        <f>SUM(B11:Y11)</f>
        <v>1384813.460719999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0.06209872803415691</v>
      </c>
      <c r="E12" s="82">
        <f>IF(E13="Yes",IF(SUM($B$10:E10)/(SUM($B$6:E6)+SUM($B$9:E9))&lt;0,999.99,SUM($B$10:E10)/(SUM($B$6:E6)+SUM($B$9:E9))),"")</f>
        <v>0.1102666367715257</v>
      </c>
      <c r="F12" s="82">
        <f>IF(F13="Yes",IF(SUM($B$10:F10)/(SUM($B$6:F6)+SUM($B$9:F9))&lt;0,999.99,SUM($B$10:F10)/(SUM($B$6:F6)+SUM($B$9:F9))),"")</f>
        <v>0.1492117959041844</v>
      </c>
      <c r="G12" s="82">
        <f>IF(G13="Yes",IF(SUM($B$10:G10)/(SUM($B$6:G6)+SUM($B$9:G9))&lt;0,999.99,SUM($B$10:G10)/(SUM($B$6:G6)+SUM($B$9:G9))),"")</f>
        <v>0.1806675579963071</v>
      </c>
      <c r="H12" s="82">
        <f>IF(H13="Yes",IF(SUM($B$10:H10)/(SUM($B$6:H6)+SUM($B$9:H9))&lt;0,999.99,SUM($B$10:H10)/(SUM($B$6:H6)+SUM($B$9:H9))),"")</f>
        <v>0.2068288660857322</v>
      </c>
      <c r="I12" s="82">
        <f>IF(I13="Yes",IF(SUM($B$10:I10)/(SUM($B$6:I6)+SUM($B$9:I9))&lt;0,999.99,SUM($B$10:I10)/(SUM($B$6:I6)+SUM($B$9:I9))),"")</f>
        <v>0.2289286579851768</v>
      </c>
      <c r="J12" s="82">
        <f>IF(J13="Yes",IF(SUM($B$10:J10)/(SUM($B$6:J6)+SUM($B$9:J9))&lt;0,999.99,SUM($B$10:J10)/(SUM($B$6:J6)+SUM($B$9:J9))),"")</f>
        <v>0.2478446228459202</v>
      </c>
      <c r="K12" s="82">
        <f>IF(K13="Yes",IF(SUM($B$10:K10)/(SUM($B$6:K6)+SUM($B$9:K9))&lt;0,999.99,SUM($B$10:K10)/(SUM($B$6:K6)+SUM($B$9:K9))),"")</f>
        <v>0.2642185520312167</v>
      </c>
      <c r="L12" s="82">
        <f>IF(L13="Yes",IF(SUM($B$10:L10)/(SUM($B$6:L6)+SUM($B$9:L9))&lt;0,999.99,SUM($B$10:L10)/(SUM($B$6:L6)+SUM($B$9:L9))),"")</f>
        <v>0.2785306023930164</v>
      </c>
      <c r="M12" s="82">
        <f>IF(M13="Yes",IF(SUM($B$10:M10)/(SUM($B$6:M6)+SUM($B$9:M9))&lt;0,999.99,SUM($B$10:M10)/(SUM($B$6:M6)+SUM($B$9:M9))),"")</f>
        <v>0.2957393627441074</v>
      </c>
      <c r="N12" s="82">
        <f>IF(N13="Yes",IF(SUM($B$10:N10)/(SUM($B$6:N6)+SUM($B$9:N9))&lt;0,999.99,SUM($B$10:N10)/(SUM($B$6:N6)+SUM($B$9:N9))),"")</f>
        <v>0.3068509710947895</v>
      </c>
      <c r="O12" s="82">
        <f>IF(O13="Yes",IF(SUM($B$10:O10)/(SUM($B$6:O6)+SUM($B$9:O9))&lt;0,999.99,SUM($B$10:O10)/(SUM($B$6:O6)+SUM($B$9:O9))),"")</f>
        <v>0.3167690907798844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13302.15005</v>
      </c>
      <c r="C18" s="36">
        <f>O18</f>
        <v>13302.15005</v>
      </c>
      <c r="D18" s="36">
        <f>P18</f>
        <v>13302.15005</v>
      </c>
      <c r="E18" s="36">
        <f>Q18</f>
        <v>13302.15005</v>
      </c>
      <c r="F18" s="36">
        <f>R18</f>
        <v>13302.15005</v>
      </c>
      <c r="G18" s="36">
        <f>S18</f>
        <v>13302.15005</v>
      </c>
      <c r="H18" s="36">
        <f>T18</f>
        <v>13302.15005</v>
      </c>
      <c r="I18" s="36">
        <f>U18</f>
        <v>13302.15005</v>
      </c>
      <c r="J18" s="36">
        <f>V18</f>
        <v>13302.15005</v>
      </c>
      <c r="K18" s="36">
        <f>W18</f>
        <v>13302.15005</v>
      </c>
      <c r="L18" s="36">
        <f>X18</f>
        <v>13302.15005</v>
      </c>
      <c r="M18" s="36">
        <f>Y18</f>
        <v>13302.15005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13302.15005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13302.15005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13302.15005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13302.15005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13302.15005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13302.15005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13302.15005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13302.15005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13302.15005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13302.15005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13302.15005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13302.15005</v>
      </c>
      <c r="Z18" s="36">
        <f>SUMIF($B$13:$Y$13,"Yes",B18:Y18)</f>
        <v>186230.1007</v>
      </c>
      <c r="AA18" s="36">
        <f>SUM(B18:M18)</f>
        <v>159625.8006</v>
      </c>
      <c r="AB18" s="36">
        <f>SUM(B18:Y18)</f>
        <v>319251.6012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2100000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163302.15005</v>
      </c>
      <c r="C30" s="19">
        <f>SUM(C18:C29)</f>
        <v>163302.15005</v>
      </c>
      <c r="D30" s="19">
        <f>SUM(D18:D29)</f>
        <v>163302.15005</v>
      </c>
      <c r="E30" s="19">
        <f>SUM(E18:E29)</f>
        <v>163302.15005</v>
      </c>
      <c r="F30" s="19">
        <f>SUM(F18:F29)</f>
        <v>163302.15005</v>
      </c>
      <c r="G30" s="19">
        <f>SUM(G18:G29)</f>
        <v>163302.15005</v>
      </c>
      <c r="H30" s="19">
        <f>SUM(H18:H29)</f>
        <v>163302.15005</v>
      </c>
      <c r="I30" s="19">
        <f>SUM(I18:I29)</f>
        <v>163302.15005</v>
      </c>
      <c r="J30" s="19">
        <f>SUM(J18:J29)</f>
        <v>163302.15005</v>
      </c>
      <c r="K30" s="19">
        <f>SUM(K18:K29)</f>
        <v>163302.15005</v>
      </c>
      <c r="L30" s="19">
        <f>SUM(L18:L29)</f>
        <v>163302.15005</v>
      </c>
      <c r="M30" s="19">
        <f>SUM(M18:M29)</f>
        <v>163302.15005</v>
      </c>
      <c r="N30" s="19">
        <f>SUM(N18:N29)</f>
        <v>163302.15005</v>
      </c>
      <c r="O30" s="19">
        <f>SUM(O18:O29)</f>
        <v>163302.15005</v>
      </c>
      <c r="P30" s="19">
        <f>SUM(P18:P29)</f>
        <v>163302.15005</v>
      </c>
      <c r="Q30" s="19">
        <f>SUM(Q18:Q29)</f>
        <v>163302.15005</v>
      </c>
      <c r="R30" s="19">
        <f>SUM(R18:R29)</f>
        <v>163302.15005</v>
      </c>
      <c r="S30" s="19">
        <f>SUM(S18:S29)</f>
        <v>163302.15005</v>
      </c>
      <c r="T30" s="19">
        <f>SUM(T18:T29)</f>
        <v>163302.15005</v>
      </c>
      <c r="U30" s="19">
        <f>SUM(U18:U29)</f>
        <v>163302.15005</v>
      </c>
      <c r="V30" s="19">
        <f>SUM(V18:V29)</f>
        <v>163302.15005</v>
      </c>
      <c r="W30" s="19">
        <f>SUM(W18:W29)</f>
        <v>163302.15005</v>
      </c>
      <c r="X30" s="19">
        <f>SUM(X18:X29)</f>
        <v>163302.15005</v>
      </c>
      <c r="Y30" s="19">
        <f>SUM(Y18:Y29)</f>
        <v>163302.15005</v>
      </c>
      <c r="Z30" s="19">
        <f>SUMIF($B$13:$Y$13,"Yes",B30:Y30)</f>
        <v>2286230.1007</v>
      </c>
      <c r="AA30" s="19">
        <f>SUM(B30:M30)</f>
        <v>1959625.8006</v>
      </c>
      <c r="AB30" s="19">
        <f>SUM(B30:Y30)</f>
        <v>3919251.601199999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166.6666666666667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166.6666666666667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166.6666666666667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2333.333333333333</v>
      </c>
      <c r="AA36" s="36">
        <f>SUM(B36:M36)</f>
        <v>2000</v>
      </c>
      <c r="AB36" s="36">
        <f>SUM(B36:Y36)</f>
        <v>3999.999999999999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2333.333333333333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2000</v>
      </c>
      <c r="AA48" s="46">
        <f>SUM(B48:M48)</f>
        <v>2000</v>
      </c>
      <c r="AB48" s="46">
        <f>SUM(B48:Y48)</f>
        <v>4000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2000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583.3333333333334</v>
      </c>
      <c r="C60" s="36">
        <f>O60</f>
        <v>583.3333333333334</v>
      </c>
      <c r="D60" s="36">
        <f>P60</f>
        <v>583.3333333333334</v>
      </c>
      <c r="E60" s="36">
        <f>Q60</f>
        <v>583.3333333333334</v>
      </c>
      <c r="F60" s="36">
        <f>R60</f>
        <v>583.3333333333334</v>
      </c>
      <c r="G60" s="36">
        <f>S60</f>
        <v>583.3333333333334</v>
      </c>
      <c r="H60" s="36">
        <f>T60</f>
        <v>583.3333333333334</v>
      </c>
      <c r="I60" s="36">
        <f>U60</f>
        <v>583.3333333333334</v>
      </c>
      <c r="J60" s="36">
        <f>V60</f>
        <v>583.3333333333334</v>
      </c>
      <c r="K60" s="36">
        <f>W60</f>
        <v>583.3333333333334</v>
      </c>
      <c r="L60" s="36">
        <f>X60</f>
        <v>583.3333333333334</v>
      </c>
      <c r="M60" s="36">
        <f>Y60</f>
        <v>583.3333333333334</v>
      </c>
      <c r="N60" s="46">
        <f>SUM(N61:N65)</f>
        <v>583.3333333333334</v>
      </c>
      <c r="O60" s="46">
        <f>SUM(O61:O65)</f>
        <v>583.3333333333334</v>
      </c>
      <c r="P60" s="46">
        <f>SUM(P61:P65)</f>
        <v>583.3333333333334</v>
      </c>
      <c r="Q60" s="46">
        <f>SUM(Q61:Q65)</f>
        <v>583.3333333333334</v>
      </c>
      <c r="R60" s="46">
        <f>SUM(R61:R65)</f>
        <v>583.3333333333334</v>
      </c>
      <c r="S60" s="46">
        <f>SUM(S61:S65)</f>
        <v>583.3333333333334</v>
      </c>
      <c r="T60" s="46">
        <f>SUM(T61:T65)</f>
        <v>583.3333333333334</v>
      </c>
      <c r="U60" s="46">
        <f>SUM(U61:U65)</f>
        <v>583.3333333333334</v>
      </c>
      <c r="V60" s="46">
        <f>SUM(V61:V65)</f>
        <v>583.3333333333334</v>
      </c>
      <c r="W60" s="46">
        <f>SUM(W61:W65)</f>
        <v>583.3333333333334</v>
      </c>
      <c r="X60" s="46">
        <f>SUM(X61:X65)</f>
        <v>583.3333333333334</v>
      </c>
      <c r="Y60" s="46">
        <f>SUM(Y61:Y65)</f>
        <v>583.3333333333334</v>
      </c>
      <c r="Z60" s="46">
        <f>SUMIF($B$13:$Y$13,"Yes",B60:Y60)</f>
        <v>8166.666666666665</v>
      </c>
      <c r="AA60" s="46">
        <f>SUM(B60:M60)</f>
        <v>6999.999999999999</v>
      </c>
      <c r="AB60" s="46">
        <f>SUM(B60:Y60)</f>
        <v>14000</v>
      </c>
    </row>
    <row r="61" spans="1:30" hidden="true" outlineLevel="1">
      <c r="A61" s="181" t="str">
        <f>Calculations!$A$4</f>
        <v>Bananas</v>
      </c>
      <c r="B61" s="36">
        <f>N61</f>
        <v>583.3333333333334</v>
      </c>
      <c r="C61" s="36">
        <f>O61</f>
        <v>583.3333333333334</v>
      </c>
      <c r="D61" s="36">
        <f>P61</f>
        <v>583.3333333333334</v>
      </c>
      <c r="E61" s="36">
        <f>Q61</f>
        <v>583.3333333333334</v>
      </c>
      <c r="F61" s="36">
        <f>R61</f>
        <v>583.3333333333334</v>
      </c>
      <c r="G61" s="36">
        <f>S61</f>
        <v>583.3333333333334</v>
      </c>
      <c r="H61" s="36">
        <f>T61</f>
        <v>583.3333333333334</v>
      </c>
      <c r="I61" s="36">
        <f>U61</f>
        <v>583.3333333333334</v>
      </c>
      <c r="J61" s="36">
        <f>V61</f>
        <v>583.3333333333334</v>
      </c>
      <c r="K61" s="36">
        <f>W61</f>
        <v>583.3333333333334</v>
      </c>
      <c r="L61" s="36">
        <f>X61</f>
        <v>583.3333333333334</v>
      </c>
      <c r="M61" s="36">
        <f>Y61</f>
        <v>583.3333333333334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583.3333333333334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583.3333333333334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583.3333333333334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583.3333333333334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583.3333333333334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583.3333333333334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583.3333333333334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583.3333333333334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583.3333333333334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583.3333333333334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583.3333333333334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583.3333333333334</v>
      </c>
      <c r="Z61" s="46">
        <f>SUMIF($B$13:$Y$13,"Yes",B61:Y61)</f>
        <v>8166.666666666665</v>
      </c>
      <c r="AA61" s="46">
        <f>SUM(B61:M61)</f>
        <v>6999.999999999999</v>
      </c>
      <c r="AB61" s="46">
        <f>SUM(B61:Y61)</f>
        <v>14000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940.1041666666666</v>
      </c>
      <c r="C66" s="36">
        <f>O66</f>
        <v>940.1041666666666</v>
      </c>
      <c r="D66" s="36">
        <f>P66</f>
        <v>940.1041666666666</v>
      </c>
      <c r="E66" s="36">
        <f>Q66</f>
        <v>940.1041666666666</v>
      </c>
      <c r="F66" s="36">
        <f>R66</f>
        <v>940.1041666666666</v>
      </c>
      <c r="G66" s="36">
        <f>S66</f>
        <v>940.1041666666666</v>
      </c>
      <c r="H66" s="36">
        <f>T66</f>
        <v>940.1041666666666</v>
      </c>
      <c r="I66" s="36">
        <f>U66</f>
        <v>940.1041666666666</v>
      </c>
      <c r="J66" s="36">
        <f>V66</f>
        <v>940.1041666666666</v>
      </c>
      <c r="K66" s="36">
        <f>W66</f>
        <v>940.1041666666666</v>
      </c>
      <c r="L66" s="36">
        <f>X66</f>
        <v>940.1041666666666</v>
      </c>
      <c r="M66" s="36">
        <f>Y66</f>
        <v>940.1041666666666</v>
      </c>
      <c r="N66" s="46">
        <f>SUM(N67:N71)</f>
        <v>940.1041666666666</v>
      </c>
      <c r="O66" s="46">
        <f>SUM(O67:O71)</f>
        <v>940.1041666666666</v>
      </c>
      <c r="P66" s="46">
        <f>SUM(P67:P71)</f>
        <v>940.1041666666666</v>
      </c>
      <c r="Q66" s="46">
        <f>SUM(Q67:Q71)</f>
        <v>940.1041666666666</v>
      </c>
      <c r="R66" s="46">
        <f>SUM(R67:R71)</f>
        <v>940.1041666666666</v>
      </c>
      <c r="S66" s="46">
        <f>SUM(S67:S71)</f>
        <v>940.1041666666666</v>
      </c>
      <c r="T66" s="46">
        <f>SUM(T67:T71)</f>
        <v>940.1041666666666</v>
      </c>
      <c r="U66" s="46">
        <f>SUM(U67:U71)</f>
        <v>940.1041666666666</v>
      </c>
      <c r="V66" s="46">
        <f>SUM(V67:V71)</f>
        <v>940.1041666666666</v>
      </c>
      <c r="W66" s="46">
        <f>SUM(W67:W71)</f>
        <v>940.1041666666666</v>
      </c>
      <c r="X66" s="46">
        <f>SUM(X67:X71)</f>
        <v>940.1041666666666</v>
      </c>
      <c r="Y66" s="46">
        <f>SUM(Y67:Y71)</f>
        <v>940.1041666666666</v>
      </c>
      <c r="Z66" s="46">
        <f>SUMIF($B$13:$Y$13,"Yes",B66:Y66)</f>
        <v>13161.45833333333</v>
      </c>
      <c r="AA66" s="46">
        <f>SUM(B66:M66)</f>
        <v>11281.25</v>
      </c>
      <c r="AB66" s="46">
        <f>SUM(B66:Y66)</f>
        <v>22562.5</v>
      </c>
    </row>
    <row r="67" spans="1:30" hidden="true" outlineLevel="1">
      <c r="A67" s="181" t="str">
        <f>Calculations!$A$4</f>
        <v>Bananas</v>
      </c>
      <c r="B67" s="36">
        <f>N67</f>
        <v>940.1041666666666</v>
      </c>
      <c r="C67" s="36">
        <f>O67</f>
        <v>940.1041666666666</v>
      </c>
      <c r="D67" s="36">
        <f>P67</f>
        <v>940.1041666666666</v>
      </c>
      <c r="E67" s="36">
        <f>Q67</f>
        <v>940.1041666666666</v>
      </c>
      <c r="F67" s="36">
        <f>R67</f>
        <v>940.1041666666666</v>
      </c>
      <c r="G67" s="36">
        <f>S67</f>
        <v>940.1041666666666</v>
      </c>
      <c r="H67" s="36">
        <f>T67</f>
        <v>940.1041666666666</v>
      </c>
      <c r="I67" s="36">
        <f>U67</f>
        <v>940.1041666666666</v>
      </c>
      <c r="J67" s="36">
        <f>V67</f>
        <v>940.1041666666666</v>
      </c>
      <c r="K67" s="36">
        <f>W67</f>
        <v>940.1041666666666</v>
      </c>
      <c r="L67" s="36">
        <f>X67</f>
        <v>940.1041666666666</v>
      </c>
      <c r="M67" s="36">
        <f>Y67</f>
        <v>940.1041666666666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940.1041666666666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940.1041666666666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940.1041666666666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940.1041666666666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940.1041666666666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940.1041666666666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940.1041666666666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940.1041666666666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940.1041666666666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940.1041666666666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940.1041666666666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940.1041666666666</v>
      </c>
      <c r="Z67" s="46">
        <f>SUMIF($B$13:$Y$13,"Yes",B67:Y67)</f>
        <v>13161.45833333333</v>
      </c>
      <c r="AA67" s="46">
        <f>SUM(B67:M67)</f>
        <v>11281.25</v>
      </c>
      <c r="AB67" s="46">
        <f>SUM(B67:Y67)</f>
        <v>22562.5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60000</v>
      </c>
      <c r="C79" s="46">
        <f>Inputs!$B$31</f>
        <v>60000</v>
      </c>
      <c r="D79" s="46">
        <f>Inputs!$B$31</f>
        <v>60000</v>
      </c>
      <c r="E79" s="46">
        <f>Inputs!$B$31</f>
        <v>60000</v>
      </c>
      <c r="F79" s="46">
        <f>Inputs!$B$31</f>
        <v>60000</v>
      </c>
      <c r="G79" s="46">
        <f>Inputs!$B$31</f>
        <v>60000</v>
      </c>
      <c r="H79" s="46">
        <f>Inputs!$B$31</f>
        <v>60000</v>
      </c>
      <c r="I79" s="46">
        <f>Inputs!$B$31</f>
        <v>60000</v>
      </c>
      <c r="J79" s="46">
        <f>Inputs!$B$31</f>
        <v>60000</v>
      </c>
      <c r="K79" s="46">
        <f>Inputs!$B$31</f>
        <v>60000</v>
      </c>
      <c r="L79" s="46">
        <f>Inputs!$B$31</f>
        <v>60000</v>
      </c>
      <c r="M79" s="46">
        <f>Inputs!$B$31</f>
        <v>60000</v>
      </c>
      <c r="N79" s="46">
        <f>Inputs!$B$31</f>
        <v>60000</v>
      </c>
      <c r="O79" s="46">
        <f>Inputs!$B$31</f>
        <v>60000</v>
      </c>
      <c r="P79" s="46">
        <f>Inputs!$B$31</f>
        <v>60000</v>
      </c>
      <c r="Q79" s="46">
        <f>Inputs!$B$31</f>
        <v>60000</v>
      </c>
      <c r="R79" s="46">
        <f>Inputs!$B$31</f>
        <v>60000</v>
      </c>
      <c r="S79" s="46">
        <f>Inputs!$B$31</f>
        <v>60000</v>
      </c>
      <c r="T79" s="46">
        <f>Inputs!$B$31</f>
        <v>60000</v>
      </c>
      <c r="U79" s="46">
        <f>Inputs!$B$31</f>
        <v>60000</v>
      </c>
      <c r="V79" s="46">
        <f>Inputs!$B$31</f>
        <v>60000</v>
      </c>
      <c r="W79" s="46">
        <f>Inputs!$B$31</f>
        <v>60000</v>
      </c>
      <c r="X79" s="46">
        <f>Inputs!$B$31</f>
        <v>60000</v>
      </c>
      <c r="Y79" s="46">
        <f>Inputs!$B$31</f>
        <v>60000</v>
      </c>
      <c r="Z79" s="46">
        <f>SUMIF($B$13:$Y$13,"Yes",B79:Y79)</f>
        <v>840000</v>
      </c>
      <c r="AA79" s="46">
        <f>SUM(B79:M79)</f>
        <v>720000</v>
      </c>
      <c r="AB79" s="46">
        <f>SUM(B79:Y79)</f>
        <v>1440000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16000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16000</v>
      </c>
      <c r="AA80" s="46">
        <f>SUM(B80:M80)</f>
        <v>16000</v>
      </c>
      <c r="AB80" s="46">
        <f>SUM(B80:Y80)</f>
        <v>16000</v>
      </c>
    </row>
    <row r="81" spans="1:30">
      <c r="A81" s="43" t="s">
        <v>51</v>
      </c>
      <c r="B81" s="46">
        <f>(SUM($AA$18:$AA$29)-SUM($AA$36,$AA$42,$AA$48,$AA$54,$AA$60,$AA$66,$AA$72:$AA$79))*Parameters!$B$37/12</f>
        <v>40578.15168666667</v>
      </c>
      <c r="C81" s="46">
        <f>(SUM($AA$18:$AA$29)-SUM($AA$36,$AA$42,$AA$48,$AA$54,$AA$60,$AA$66,$AA$72:$AA$79))*Parameters!$B$37/12</f>
        <v>40578.15168666667</v>
      </c>
      <c r="D81" s="46">
        <f>(SUM($AA$18:$AA$29)-SUM($AA$36,$AA$42,$AA$48,$AA$54,$AA$60,$AA$66,$AA$72:$AA$79))*Parameters!$B$37/12</f>
        <v>40578.15168666667</v>
      </c>
      <c r="E81" s="46">
        <f>(SUM($AA$18:$AA$29)-SUM($AA$36,$AA$42,$AA$48,$AA$54,$AA$60,$AA$66,$AA$72:$AA$79))*Parameters!$B$37/12</f>
        <v>40578.15168666667</v>
      </c>
      <c r="F81" s="46">
        <f>(SUM($AA$18:$AA$29)-SUM($AA$36,$AA$42,$AA$48,$AA$54,$AA$60,$AA$66,$AA$72:$AA$79))*Parameters!$B$37/12</f>
        <v>40578.15168666667</v>
      </c>
      <c r="G81" s="46">
        <f>(SUM($AA$18:$AA$29)-SUM($AA$36,$AA$42,$AA$48,$AA$54,$AA$60,$AA$66,$AA$72:$AA$79))*Parameters!$B$37/12</f>
        <v>40578.15168666667</v>
      </c>
      <c r="H81" s="46">
        <f>(SUM($AA$18:$AA$29)-SUM($AA$36,$AA$42,$AA$48,$AA$54,$AA$60,$AA$66,$AA$72:$AA$79))*Parameters!$B$37/12</f>
        <v>40578.15168666667</v>
      </c>
      <c r="I81" s="46">
        <f>(SUM($AA$18:$AA$29)-SUM($AA$36,$AA$42,$AA$48,$AA$54,$AA$60,$AA$66,$AA$72:$AA$79))*Parameters!$B$37/12</f>
        <v>40578.15168666667</v>
      </c>
      <c r="J81" s="46">
        <f>(SUM($AA$18:$AA$29)-SUM($AA$36,$AA$42,$AA$48,$AA$54,$AA$60,$AA$66,$AA$72:$AA$79))*Parameters!$B$37/12</f>
        <v>40578.15168666667</v>
      </c>
      <c r="K81" s="46">
        <f>(SUM($AA$18:$AA$29)-SUM($AA$36,$AA$42,$AA$48,$AA$54,$AA$60,$AA$66,$AA$72:$AA$79))*Parameters!$B$37/12</f>
        <v>40578.15168666667</v>
      </c>
      <c r="L81" s="46">
        <f>(SUM($AA$18:$AA$29)-SUM($AA$36,$AA$42,$AA$48,$AA$54,$AA$60,$AA$66,$AA$72:$AA$79))*Parameters!$B$37/12</f>
        <v>40578.15168666667</v>
      </c>
      <c r="M81" s="46">
        <f>(SUM($AA$18:$AA$29)-SUM($AA$36,$AA$42,$AA$48,$AA$54,$AA$60,$AA$66,$AA$72:$AA$79))*Parameters!$B$37/12</f>
        <v>40578.15168666667</v>
      </c>
      <c r="N81" s="46">
        <f>(SUM($AA$18:$AA$29)-SUM($AA$36,$AA$42,$AA$48,$AA$54,$AA$60,$AA$66,$AA$72:$AA$79))*Parameters!$B$37/12</f>
        <v>40578.15168666667</v>
      </c>
      <c r="O81" s="46">
        <f>(SUM($AA$18:$AA$29)-SUM($AA$36,$AA$42,$AA$48,$AA$54,$AA$60,$AA$66,$AA$72:$AA$79))*Parameters!$B$37/12</f>
        <v>40578.15168666667</v>
      </c>
      <c r="P81" s="46">
        <f>(SUM($AA$18:$AA$29)-SUM($AA$36,$AA$42,$AA$48,$AA$54,$AA$60,$AA$66,$AA$72:$AA$79))*Parameters!$B$37/12</f>
        <v>40578.15168666667</v>
      </c>
      <c r="Q81" s="46">
        <f>(SUM($AA$18:$AA$29)-SUM($AA$36,$AA$42,$AA$48,$AA$54,$AA$60,$AA$66,$AA$72:$AA$79))*Parameters!$B$37/12</f>
        <v>40578.15168666667</v>
      </c>
      <c r="R81" s="46">
        <f>(SUM($AA$18:$AA$29)-SUM($AA$36,$AA$42,$AA$48,$AA$54,$AA$60,$AA$66,$AA$72:$AA$79))*Parameters!$B$37/12</f>
        <v>40578.15168666667</v>
      </c>
      <c r="S81" s="46">
        <f>(SUM($AA$18:$AA$29)-SUM($AA$36,$AA$42,$AA$48,$AA$54,$AA$60,$AA$66,$AA$72:$AA$79))*Parameters!$B$37/12</f>
        <v>40578.15168666667</v>
      </c>
      <c r="T81" s="46">
        <f>(SUM($AA$18:$AA$29)-SUM($AA$36,$AA$42,$AA$48,$AA$54,$AA$60,$AA$66,$AA$72:$AA$79))*Parameters!$B$37/12</f>
        <v>40578.15168666667</v>
      </c>
      <c r="U81" s="46">
        <f>(SUM($AA$18:$AA$29)-SUM($AA$36,$AA$42,$AA$48,$AA$54,$AA$60,$AA$66,$AA$72:$AA$79))*Parameters!$B$37/12</f>
        <v>40578.15168666667</v>
      </c>
      <c r="V81" s="46">
        <f>(SUM($AA$18:$AA$29)-SUM($AA$36,$AA$42,$AA$48,$AA$54,$AA$60,$AA$66,$AA$72:$AA$79))*Parameters!$B$37/12</f>
        <v>40578.15168666667</v>
      </c>
      <c r="W81" s="46">
        <f>(SUM($AA$18:$AA$29)-SUM($AA$36,$AA$42,$AA$48,$AA$54,$AA$60,$AA$66,$AA$72:$AA$79))*Parameters!$B$37/12</f>
        <v>40578.15168666667</v>
      </c>
      <c r="X81" s="46">
        <f>(SUM($AA$18:$AA$29)-SUM($AA$36,$AA$42,$AA$48,$AA$54,$AA$60,$AA$66,$AA$72:$AA$79))*Parameters!$B$37/12</f>
        <v>40578.15168666667</v>
      </c>
      <c r="Y81" s="46">
        <f>(SUM($AA$18:$AA$29)-SUM($AA$36,$AA$42,$AA$48,$AA$54,$AA$60,$AA$66,$AA$72:$AA$79))*Parameters!$B$37/12</f>
        <v>40578.15168666667</v>
      </c>
      <c r="Z81" s="46">
        <f>SUMIF($B$13:$Y$13,"Yes",B81:Y81)</f>
        <v>568094.1236133333</v>
      </c>
      <c r="AA81" s="46">
        <f>SUM(B81:M81)</f>
        <v>486937.82024</v>
      </c>
      <c r="AB81" s="46">
        <f>SUM(B81:Y81)</f>
        <v>973875.6404799998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102268.2558533334</v>
      </c>
      <c r="C88" s="19">
        <f>SUM(C72:C82,C66,C60,C54,C48,C42,C36)</f>
        <v>102268.2558533334</v>
      </c>
      <c r="D88" s="19">
        <f>SUM(D72:D82,D66,D60,D54,D48,D42,D36)</f>
        <v>102268.2558533334</v>
      </c>
      <c r="E88" s="19">
        <f>SUM(E72:E82,E66,E60,E54,E48,E42,E36)</f>
        <v>102268.2558533334</v>
      </c>
      <c r="F88" s="19">
        <f>SUM(F72:F82,F66,F60,F54,F48,F42,F36)</f>
        <v>104268.2558533334</v>
      </c>
      <c r="G88" s="19">
        <f>SUM(G72:G82,G66,G60,G54,G48,G42,G36)</f>
        <v>102268.2558533334</v>
      </c>
      <c r="H88" s="19">
        <f>SUM(H72:H82,H66,H60,H54,H48,H42,H36)</f>
        <v>102268.2558533334</v>
      </c>
      <c r="I88" s="19">
        <f>SUM(I72:I82,I66,I60,I54,I48,I42,I36)</f>
        <v>102268.2558533334</v>
      </c>
      <c r="J88" s="19">
        <f>SUM(J72:J82,J66,J60,J54,J48,J42,J36)</f>
        <v>102268.2558533334</v>
      </c>
      <c r="K88" s="19">
        <f>SUM(K72:K82,K66,K60,K54,K48,K42,K36)</f>
        <v>102268.2558533334</v>
      </c>
      <c r="L88" s="19">
        <f>SUM(L72:L82,L66,L60,L54,L48,L42,L36)</f>
        <v>102268.2558533334</v>
      </c>
      <c r="M88" s="19">
        <f>SUM(M72:M82,M66,M60,M54,M48,M42,M36)</f>
        <v>118268.2558533334</v>
      </c>
      <c r="N88" s="19">
        <f>SUM(N72:N82,N66,N60,N54,N48,N42,N36)</f>
        <v>102268.2558533334</v>
      </c>
      <c r="O88" s="19">
        <f>SUM(O72:O82,O66,O60,O54,O48,O42,O36)</f>
        <v>102268.2558533334</v>
      </c>
      <c r="P88" s="19">
        <f>SUM(P72:P82,P66,P60,P54,P48,P42,P36)</f>
        <v>102268.2558533334</v>
      </c>
      <c r="Q88" s="19">
        <f>SUM(Q72:Q82,Q66,Q60,Q54,Q48,Q42,Q36)</f>
        <v>102268.2558533334</v>
      </c>
      <c r="R88" s="19">
        <f>SUM(R72:R82,R66,R60,R54,R48,R42,R36)</f>
        <v>104268.2558533334</v>
      </c>
      <c r="S88" s="19">
        <f>SUM(S72:S82,S66,S60,S54,S48,S42,S36)</f>
        <v>102268.2558533334</v>
      </c>
      <c r="T88" s="19">
        <f>SUM(T72:T82,T66,T60,T54,T48,T42,T36)</f>
        <v>102268.2558533334</v>
      </c>
      <c r="U88" s="19">
        <f>SUM(U72:U82,U66,U60,U54,U48,U42,U36)</f>
        <v>102268.2558533334</v>
      </c>
      <c r="V88" s="19">
        <f>SUM(V72:V82,V66,V60,V54,V48,V42,V36)</f>
        <v>102268.2558533334</v>
      </c>
      <c r="W88" s="19">
        <f>SUM(W72:W82,W66,W60,W54,W48,W42,W36)</f>
        <v>102268.2558533334</v>
      </c>
      <c r="X88" s="19">
        <f>SUM(X72:X82,X66,X60,X54,X48,X42,X36)</f>
        <v>102268.2558533334</v>
      </c>
      <c r="Y88" s="19">
        <f>SUM(Y72:Y82,Y66,Y60,Y54,Y48,Y42,Y36)</f>
        <v>102268.2558533334</v>
      </c>
      <c r="Z88" s="19">
        <f>SUMIF($B$13:$Y$13,"Yes",B88:Y88)</f>
        <v>1449755.581946667</v>
      </c>
      <c r="AA88" s="19">
        <f>SUM(B88:M88)</f>
        <v>1245219.07024</v>
      </c>
      <c r="AB88" s="19">
        <f>SUM(B88:Y88)</f>
        <v>2474438.140480001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1270500000</v>
      </c>
    </row>
    <row r="98" spans="1:30">
      <c r="A98" t="s">
        <v>64</v>
      </c>
      <c r="B98" s="36">
        <f>IF(Inputs!B44="Yes",Inputs!B45,0)</f>
        <v>4760000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1275840000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75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98</v>
      </c>
      <c r="K8" s="138"/>
      <c r="L8" s="16"/>
      <c r="M8" s="165">
        <v>5</v>
      </c>
      <c r="N8" s="154">
        <v>0</v>
      </c>
    </row>
    <row r="9" spans="1:48">
      <c r="A9" s="143" t="s">
        <v>95</v>
      </c>
      <c r="B9" s="16"/>
      <c r="C9" s="143">
        <v>1</v>
      </c>
      <c r="D9" s="16"/>
      <c r="E9" s="147" t="s">
        <v>99</v>
      </c>
      <c r="F9" s="149" t="s">
        <v>97</v>
      </c>
      <c r="G9" s="147"/>
      <c r="H9" s="147" t="s">
        <v>92</v>
      </c>
      <c r="I9" s="147" t="s">
        <v>93</v>
      </c>
      <c r="J9" s="148" t="s">
        <v>100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150000</v>
      </c>
    </row>
    <row r="31" spans="1:48">
      <c r="A31" s="5" t="s">
        <v>120</v>
      </c>
      <c r="B31" s="158">
        <v>60000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 t="s">
        <v>126</v>
      </c>
      <c r="B35" s="159">
        <v>16000</v>
      </c>
      <c r="C35" s="145" t="s">
        <v>127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4760000</v>
      </c>
    </row>
    <row r="46" spans="1:48" customHeight="1" ht="30">
      <c r="A46" s="57" t="s">
        <v>136</v>
      </c>
      <c r="B46" s="161">
        <v>80000</v>
      </c>
    </row>
    <row r="47" spans="1:48" customHeight="1" ht="30">
      <c r="A47" s="57" t="s">
        <v>137</v>
      </c>
      <c r="B47" s="161">
        <v>500000</v>
      </c>
    </row>
    <row r="48" spans="1:48" customHeight="1" ht="30">
      <c r="A48" s="57" t="s">
        <v>138</v>
      </c>
      <c r="B48" s="161">
        <v>0</v>
      </c>
    </row>
    <row r="49" spans="1:48" customHeight="1" ht="30">
      <c r="A49" s="57" t="s">
        <v>139</v>
      </c>
      <c r="B49" s="161">
        <v>0</v>
      </c>
    </row>
    <row r="50" spans="1:48">
      <c r="A50" s="43"/>
      <c r="B50" s="36"/>
    </row>
    <row r="51" spans="1:48">
      <c r="A51" s="58" t="s">
        <v>140</v>
      </c>
      <c r="B51" s="161">
        <v>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0</v>
      </c>
      <c r="B56" s="159">
        <v>0</v>
      </c>
      <c r="C56" s="162" t="s">
        <v>148</v>
      </c>
      <c r="D56" s="163"/>
      <c r="E56" s="163" t="s">
        <v>149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151</v>
      </c>
      <c r="C65" s="10" t="s">
        <v>152</v>
      </c>
    </row>
    <row r="66" spans="1:48">
      <c r="A66" s="142" t="s">
        <v>153</v>
      </c>
      <c r="B66" s="159">
        <v>0</v>
      </c>
      <c r="C66" s="163">
        <v>0</v>
      </c>
      <c r="D66" s="49">
        <f>INDEX(Parameters!$D$79:$D$90,MATCH(Inputs!A66,Parameters!$C$79:$C$90,0))</f>
        <v>2</v>
      </c>
    </row>
    <row r="67" spans="1:48">
      <c r="A67" s="143" t="s">
        <v>127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127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127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127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127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300000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43252</v>
      </c>
      <c r="C4" s="38">
        <f>IFERROR(DATE(YEAR(B4),MONTH(B4)+ROUND(T4/2,0),DAY(B4)),B4)</f>
        <v>43252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159625.8006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7000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11875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43405</v>
      </c>
      <c r="C5" s="39">
        <f>IFERROR(DATE(YEAR(B5),MONTH(B5)+ROUND(T5/2,0),DAY(B5)),B5)</f>
        <v>43405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75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450000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43405</v>
      </c>
      <c r="C6" s="39">
        <f>IFERROR(DATE(YEAR(B6),MONTH(B6)+ROUND(T6/2,0),DAY(B6)),B6)</f>
        <v>43405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6000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 Gikomba</v>
      </c>
    </row>
    <row r="33" spans="1:52">
      <c r="A33">
        <v>1</v>
      </c>
      <c r="B33" s="128">
        <f>G34</f>
        <v>43192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43191</v>
      </c>
      <c r="F33" t="s">
        <v>159</v>
      </c>
      <c r="G33" s="128">
        <f>IF(Inputs!B79="","",DATE(YEAR(Inputs!B79),MONTH(Inputs!B79),DAY(Inputs!B79)))</f>
        <v>43157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43222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43221</v>
      </c>
      <c r="F34" t="s">
        <v>160</v>
      </c>
      <c r="G34" s="128">
        <f>IF(Inputs!B80="","",DATE(YEAR(Inputs!B80),MONTH(Inputs!B80),DAY(Inputs!B80)))</f>
        <v>43192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43253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43252</v>
      </c>
      <c r="F35" t="s">
        <v>162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43283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43282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43314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43313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43345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43344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43375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43374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43406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43405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43436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43435</v>
      </c>
      <c r="F41" t="s">
        <v>226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43467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43466</v>
      </c>
      <c r="F42" t="s">
        <v>227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43498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43526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102</v>
      </c>
      <c r="B41" s="191" t="s">
        <v>149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313</v>
      </c>
      <c r="H52" s="12" t="s">
        <v>133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149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149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149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149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149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149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149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149</v>
      </c>
      <c r="F77" s="12" t="s">
        <v>149</v>
      </c>
      <c r="G77" s="12" t="s">
        <v>349</v>
      </c>
      <c r="H77" s="12" t="s">
        <v>133</v>
      </c>
      <c r="I77" s="12" t="s">
        <v>350</v>
      </c>
      <c r="J77" s="136" t="s">
        <v>351</v>
      </c>
      <c r="K77" s="12" t="s">
        <v>149</v>
      </c>
      <c r="AJ77" s="12"/>
    </row>
    <row r="78" spans="1:36">
      <c r="A78" t="s">
        <v>149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354</v>
      </c>
      <c r="H78" s="12" t="s">
        <v>314</v>
      </c>
      <c r="I78" s="12" t="s">
        <v>355</v>
      </c>
      <c r="J78" s="70" t="s">
        <v>90</v>
      </c>
      <c r="K78" s="12" t="s">
        <v>149</v>
      </c>
      <c r="AJ78" s="12"/>
    </row>
    <row r="79" spans="1:36">
      <c r="B79" s="176">
        <v>10</v>
      </c>
      <c r="C79" s="12" t="s">
        <v>127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165</v>
      </c>
      <c r="J79" s="70" t="s">
        <v>96</v>
      </c>
      <c r="K79" s="12" t="s">
        <v>149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91</v>
      </c>
      <c r="F80" s="12" t="s">
        <v>359</v>
      </c>
      <c r="J80" s="70" t="s">
        <v>99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100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98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