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<sst xmlns="http://schemas.openxmlformats.org/spreadsheetml/2006/main" uniqueCount="365">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</sst>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0.2694736842105263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0.04724074671873647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6000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10090</v>
      </c>
      <c r="I7" s="80">
        <f>IF(ISERROR(VLOOKUP(MONTH(I5),Inputs!$D$66:$D$71,1,0)),"",INDEX(Inputs!$B$66:$B$71,MATCH(MONTH(Output!I5),Inputs!$D$66:$D$71,0))-INDEX(Inputs!$C$66:$C$71,MATCH(MONTH(Output!I5),Inputs!$D$66:$D$71,0)))</f>
        <v>901</v>
      </c>
      <c r="J7" s="80">
        <f>IF(ISERROR(VLOOKUP(MONTH(J5),Inputs!$D$66:$D$71,1,0)),"",INDEX(Inputs!$B$66:$B$71,MATCH(MONTH(Output!J5),Inputs!$D$66:$D$71,0))-INDEX(Inputs!$C$66:$C$71,MATCH(MONTH(Output!J5),Inputs!$D$66:$D$71,0)))</f>
        <v>15009</v>
      </c>
      <c r="K7" s="80">
        <f>IF(ISERROR(VLOOKUP(MONTH(K5),Inputs!$D$66:$D$71,1,0)),"",INDEX(Inputs!$B$66:$B$71,MATCH(MONTH(Output!K5),Inputs!$D$66:$D$71,0))-INDEX(Inputs!$C$66:$C$71,MATCH(MONTH(Output!K5),Inputs!$D$66:$D$71,0)))</f>
        <v>5999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14991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10090</v>
      </c>
      <c r="U7" s="80">
        <f>IF(ISERROR(VLOOKUP(MONTH(U5),Inputs!$D$66:$D$71,1,0)),"",INDEX(Inputs!$B$66:$B$71,MATCH(MONTH(Output!U5),Inputs!$D$66:$D$71,0))-INDEX(Inputs!$C$66:$C$71,MATCH(MONTH(Output!U5),Inputs!$D$66:$D$71,0)))</f>
        <v>901</v>
      </c>
      <c r="V7" s="80">
        <f>IF(ISERROR(VLOOKUP(MONTH(V5),Inputs!$D$66:$D$71,1,0)),"",INDEX(Inputs!$B$66:$B$71,MATCH(MONTH(Output!V5),Inputs!$D$66:$D$71,0))-INDEX(Inputs!$C$66:$C$71,MATCH(MONTH(Output!V5),Inputs!$D$66:$D$71,0)))</f>
        <v>15009</v>
      </c>
      <c r="W7" s="80">
        <f>IF(ISERROR(VLOOKUP(MONTH(W5),Inputs!$D$66:$D$71,1,0)),"",INDEX(Inputs!$B$66:$B$71,MATCH(MONTH(Output!W5),Inputs!$D$66:$D$71,0))-INDEX(Inputs!$C$66:$C$71,MATCH(MONTH(Output!W5),Inputs!$D$66:$D$71,0)))</f>
        <v>5999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14991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</v>
      </c>
      <c r="AA9" s="75">
        <f>SUM(B9:M9)</f>
        <v>60000</v>
      </c>
      <c r="AB9" s="75">
        <f>SUM(B9:Y9)</f>
        <v>60000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6000</v>
      </c>
      <c r="D10" s="37">
        <f>SUMPRODUCT((Calculations!$D$33:$D$84=Output!D5)+0,Calculations!$C$33:$C$84)</f>
        <v>6000</v>
      </c>
      <c r="E10" s="37">
        <f>SUMPRODUCT((Calculations!$D$33:$D$84=Output!E5)+0,Calculations!$C$33:$C$84)</f>
        <v>6000</v>
      </c>
      <c r="F10" s="37">
        <f>SUMPRODUCT((Calculations!$D$33:$D$84=Output!F5)+0,Calculations!$C$33:$C$84)</f>
        <v>6000</v>
      </c>
      <c r="G10" s="37">
        <f>SUMPRODUCT((Calculations!$D$33:$D$84=Output!G5)+0,Calculations!$C$33:$C$84)</f>
        <v>6000</v>
      </c>
      <c r="H10" s="37">
        <f>SUMPRODUCT((Calculations!$D$33:$D$84=Output!H5)+0,Calculations!$C$33:$C$84)</f>
        <v>6000</v>
      </c>
      <c r="I10" s="37">
        <f>SUMPRODUCT((Calculations!$D$33:$D$84=Output!I5)+0,Calculations!$C$33:$C$84)</f>
        <v>6000</v>
      </c>
      <c r="J10" s="37">
        <f>SUMPRODUCT((Calculations!$D$33:$D$84=Output!J5)+0,Calculations!$C$33:$C$84)</f>
        <v>6000</v>
      </c>
      <c r="K10" s="37">
        <f>SUMPRODUCT((Calculations!$D$33:$D$84=Output!K5)+0,Calculations!$C$33:$C$84)</f>
        <v>6000</v>
      </c>
      <c r="L10" s="37">
        <f>SUMPRODUCT((Calculations!$D$33:$D$84=Output!L5)+0,Calculations!$C$33:$C$84)</f>
        <v>6000</v>
      </c>
      <c r="M10" s="37">
        <f>SUMPRODUCT((Calculations!$D$33:$D$84=Output!M5)+0,Calculations!$C$33:$C$84)</f>
        <v>6000</v>
      </c>
      <c r="N10" s="37">
        <f>SUMPRODUCT((Calculations!$D$33:$D$84=Output!N5)+0,Calculations!$C$33:$C$84)</f>
        <v>6000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72000</v>
      </c>
      <c r="AA10" s="37">
        <f>SUM(B10:M10)</f>
        <v>66000</v>
      </c>
      <c r="AB10" s="37">
        <f>SUM(B10:Y10)</f>
        <v>72000</v>
      </c>
    </row>
    <row r="11" spans="1:30" customHeight="1" ht="15.75">
      <c r="A11" s="43" t="s">
        <v>31</v>
      </c>
      <c r="B11" s="80">
        <f>B6+B9-B10</f>
        <v>75937.5</v>
      </c>
      <c r="C11" s="80">
        <f>C6+C9-C10</f>
        <v>9937.499999999998</v>
      </c>
      <c r="D11" s="80">
        <f>D6+D9-D10</f>
        <v>9937.499999999998</v>
      </c>
      <c r="E11" s="80">
        <f>E6+E9-E10</f>
        <v>9937.499999999998</v>
      </c>
      <c r="F11" s="80">
        <f>F6+F9-F10</f>
        <v>9937.499999999998</v>
      </c>
      <c r="G11" s="80">
        <f>G6+G9-G10</f>
        <v>9937.499999999998</v>
      </c>
      <c r="H11" s="80">
        <f>H6+H9-H10</f>
        <v>9937.499999999998</v>
      </c>
      <c r="I11" s="80">
        <f>I6+I9-I10</f>
        <v>9937.499999999998</v>
      </c>
      <c r="J11" s="80">
        <f>J6+J9-J10</f>
        <v>9937.499999999998</v>
      </c>
      <c r="K11" s="80">
        <f>K6+K9-K10</f>
        <v>9937.499999999998</v>
      </c>
      <c r="L11" s="80">
        <f>L6+L9-L10</f>
        <v>9937.499999999998</v>
      </c>
      <c r="M11" s="80">
        <f>M6+M9-M10</f>
        <v>9937.499999999998</v>
      </c>
      <c r="N11" s="80">
        <f>N6+N9-N10</f>
        <v>9937.499999999998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195187.5</v>
      </c>
      <c r="AA11" s="80">
        <f>SUM(B11:M11)</f>
        <v>185250</v>
      </c>
      <c r="AB11" s="46">
        <f>SUM(B11:Y11)</f>
        <v>370500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0.0653061224489796</v>
      </c>
      <c r="D12" s="82">
        <f>IF(D13="Yes",IF(SUM($B$10:D10)/(SUM($B$6:D6)+SUM($B$9:D9))&lt;0,999.99,SUM($B$10:D10)/(SUM($B$6:D6)+SUM($B$9:D9))),"")</f>
        <v>0.111304347826087</v>
      </c>
      <c r="E12" s="82">
        <f>IF(E13="Yes",IF(SUM($B$10:E10)/(SUM($B$6:E6)+SUM($B$9:E9))&lt;0,999.99,SUM($B$10:E10)/(SUM($B$6:E6)+SUM($B$9:E9))),"")</f>
        <v>0.1454545454545454</v>
      </c>
      <c r="F12" s="82">
        <f>IF(F13="Yes",IF(SUM($B$10:F10)/(SUM($B$6:F6)+SUM($B$9:F9))&lt;0,999.99,SUM($B$10:F10)/(SUM($B$6:F6)+SUM($B$9:F9))),"")</f>
        <v>0.1718120805369127</v>
      </c>
      <c r="G12" s="82">
        <f>IF(G13="Yes",IF(SUM($B$10:G10)/(SUM($B$6:G6)+SUM($B$9:G9))&lt;0,999.99,SUM($B$10:G10)/(SUM($B$6:G6)+SUM($B$9:G9))),"")</f>
        <v>0.1927710843373494</v>
      </c>
      <c r="H12" s="82">
        <f>IF(H13="Yes",IF(SUM($B$10:H10)/(SUM($B$6:H6)+SUM($B$9:H9))&lt;0,999.99,SUM($B$10:H10)/(SUM($B$6:H6)+SUM($B$9:H9))),"")</f>
        <v>0.2098360655737705</v>
      </c>
      <c r="I12" s="82">
        <f>IF(I13="Yes",IF(SUM($B$10:I10)/(SUM($B$6:I6)+SUM($B$9:I9))&lt;0,999.99,SUM($B$10:I10)/(SUM($B$6:I6)+SUM($B$9:I9))),"")</f>
        <v>0.224</v>
      </c>
      <c r="J12" s="82">
        <f>IF(J13="Yes",IF(SUM($B$10:J10)/(SUM($B$6:J6)+SUM($B$9:J9))&lt;0,999.99,SUM($B$10:J10)/(SUM($B$6:J6)+SUM($B$9:J9))),"")</f>
        <v>0.2359447004608295</v>
      </c>
      <c r="K12" s="82">
        <f>IF(K13="Yes",IF(SUM($B$10:K10)/(SUM($B$6:K6)+SUM($B$9:K9))&lt;0,999.99,SUM($B$10:K10)/(SUM($B$6:K6)+SUM($B$9:K9))),"")</f>
        <v>0.2461538461538462</v>
      </c>
      <c r="L12" s="82">
        <f>IF(L13="Yes",IF(SUM($B$10:L10)/(SUM($B$6:L6)+SUM($B$9:L9))&lt;0,999.99,SUM($B$10:L10)/(SUM($B$6:L6)+SUM($B$9:L9))),"")</f>
        <v>0.254980079681275</v>
      </c>
      <c r="M12" s="82">
        <f>IF(M13="Yes",IF(SUM($B$10:M10)/(SUM($B$6:M6)+SUM($B$9:M9))&lt;0,999.99,SUM($B$10:M10)/(SUM($B$6:M6)+SUM($B$9:M9))),"")</f>
        <v>0.2626865671641792</v>
      </c>
      <c r="N12" s="82">
        <f>IF(N13="Yes",IF(SUM($B$10:N10)/(SUM($B$6:N6)+SUM($B$9:N9))&lt;0,999.99,SUM($B$10:N10)/(SUM($B$6:N6)+SUM($B$9:N9))),"")</f>
        <v>0.2694736842105263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20090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1270090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</v>
      </c>
    </row>
    <row r="107" spans="1:30" customHeight="1" ht="15.75">
      <c r="A107" s="1" t="s">
        <v>72</v>
      </c>
      <c r="B107" s="19">
        <f>SUM(B104:B106)</f>
        <v>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20090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30099</v>
      </c>
      <c r="C66" s="163">
        <v>20009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30000</v>
      </c>
      <c r="C67" s="165">
        <v>29099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35009</v>
      </c>
      <c r="C68" s="165">
        <v>20000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20999</v>
      </c>
      <c r="C69" s="165">
        <v>15000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25000</v>
      </c>
      <c r="C70" s="165">
        <v>10000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25000</v>
      </c>
      <c r="C71" s="167">
        <v>10009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60000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6000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6000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6000</v>
      </c>
      <c r="D35" s="170">
        <f>IFERROR(DATE(YEAR(B35),MONTH(B35),1)," ")</f>
        <v>43252</v>
      </c>
      <c r="F35" t="s">
        <v>154</v>
      </c>
      <c r="G35" s="27">
        <f>Inputs!B81</f>
        <v>60000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6000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6000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6000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6000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6000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6000</v>
      </c>
      <c r="D41" s="170">
        <f>IFERROR(DATE(YEAR(B41),MONTH(B41),1)," ")</f>
        <v>43435</v>
      </c>
      <c r="F41" t="s">
        <v>218</v>
      </c>
      <c r="G41" s="73">
        <f>IFERROR(G35/(G38-G39),"")</f>
        <v>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6000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1000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6000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6000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121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121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