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<sst xmlns="http://schemas.openxmlformats.org/spreadsheetml/2006/main" uniqueCount="364">
  <si>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</si>
  <si>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</si>
  <si>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</si>
  <si>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</si>
  <si>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</si>
  <si>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</si>
  <si>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</si>
  <si>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</si>
  <si>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</si>
  <si>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</si>
  <si>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</si>
  <si>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</si>
  <si>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</si>
  <si>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</si>
  <si>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</si>
  <si>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</si>
  <si>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</si>
  <si>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</si>
  <si>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</si>
  <si>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</si>
  <si>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</si>
  <si>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</si>
  <si>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</si>
  <si>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</si>
  <si>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</si>
  <si>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</si>
  <si>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</si>
  <si>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</si>
  <si>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</si>
  <si>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</si>
  <si>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</si>
  <si>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</si>
  <si>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</si>
  <si>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</si>
  <si>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</si>
  <si>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</si>
  <si>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</si>
  <si>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</si>
  <si>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</si>
  <si>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</si>
  <si>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</si>
  <si>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</si>
  <si>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</si>
  <si>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</si>
  <si>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</si>
  <si>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</si>
  <si>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</si>
  <si>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</si>
  <si>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</si>
  <si>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</si>
  <si>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</si>
  <si>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</si>
  <si>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</si>
  <si>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</si>
  <si>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</si>
  <si>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</si>
  <si>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</si>
  <si>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</si>
  <si>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</si>
  <si>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</si>
  <si>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</si>
  <si>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</si>
  <si>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</si>
  <si>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</si>
  <si>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</si>
  <si>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</si>
  <si>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</si>
  <si>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</si>
  <si>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</si>
  <si>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</si>
  <si>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</si>
  <si>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</si>
  <si>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</si>
  <si>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</si>
  <si>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</si>
  <si>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</si>
  <si>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</si>
  <si>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</si>
  <si>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</si>
  <si>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</si>
  <si>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</si>
  <si>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</si>
  <si>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</si>
  <si>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</si>
  <si>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</si>
  <si>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</si>
  <si>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</si>
  <si>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</si>
  <si>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</si>
  <si>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</si>
  <si>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</si>
  <si>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</si>
  <si>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</si>
  <si>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</si>
  <si>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</si>
  <si>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</si>
  <si>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</si>
  <si>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</si>
  <si>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</si>
  <si>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</si>
  <si>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</si>
  <si>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</si>
  <si>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</si>
  <si>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</si>
  <si>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</si>
  <si>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</si>
  <si>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</si>
  <si>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</si>
  <si>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</si>
  <si>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</si>
  <si>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</si>
  <si>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</si>
  <si>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</si>
  <si>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</si>
  <si>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</si>
  <si>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</si>
  <si>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</si>
  <si>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</si>
  <si>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</si>
  <si>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</si>
  <si>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</si>
  <si>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</si>
  <si>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</si>
  <si>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</si>
  <si>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</si>
  <si>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</si>
  <si>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</si>
  <si>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</si>
  <si>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</si>
  <si>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</si>
  <si>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</si>
  <si>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</si>
  <si>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</si>
  <si>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</si>
  <si>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</si>
  <si>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</si>
  <si>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</si>
  <si>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</si>
  <si>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</si>
  <si>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</si>
  <si>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</si>
  <si>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</si>
  <si>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February</t>
  </si>
  <si>
    <t>Loan info</t>
  </si>
  <si>
    <t>Branch ID</t>
  </si>
  <si>
    <t>Submission date</t>
  </si>
  <si>
    <t>2018/3/15</t>
  </si>
  <si>
    <t>Loan terms</t>
  </si>
  <si>
    <t>Expected disbursement date</t>
  </si>
  <si>
    <t>Expected first repayment date</t>
  </si>
  <si>
    <t>2018/4/15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</si>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</sst>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0.1929824561403509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3916</v>
      </c>
      <c r="I7" s="80">
        <f>IF(ISERROR(VLOOKUP(MONTH(I5),Inputs!$D$66:$D$71,1,0)),"",INDEX(Inputs!$B$66:$B$71,MATCH(MONTH(Output!I5),Inputs!$D$66:$D$71,0))-INDEX(Inputs!$C$66:$C$71,MATCH(MONTH(Output!I5),Inputs!$D$66:$D$71,0)))</f>
        <v>3263</v>
      </c>
      <c r="J7" s="80">
        <f>IF(ISERROR(VLOOKUP(MONTH(J5),Inputs!$D$66:$D$71,1,0)),"",INDEX(Inputs!$B$66:$B$71,MATCH(MONTH(Output!J5),Inputs!$D$66:$D$71,0))-INDEX(Inputs!$C$66:$C$71,MATCH(MONTH(Output!J5),Inputs!$D$66:$D$71,0)))</f>
        <v>-41</v>
      </c>
      <c r="K7" s="80">
        <f>IF(ISERROR(VLOOKUP(MONTH(K5),Inputs!$D$66:$D$71,1,0)),"",INDEX(Inputs!$B$66:$B$71,MATCH(MONTH(Output!K5),Inputs!$D$66:$D$71,0))-INDEX(Inputs!$C$66:$C$71,MATCH(MONTH(Output!K5),Inputs!$D$66:$D$71,0)))</f>
        <v>6988</v>
      </c>
      <c r="L7" s="80">
        <f>IF(ISERROR(VLOOKUP(MONTH(L5),Inputs!$D$66:$D$71,1,0)),"",INDEX(Inputs!$B$66:$B$71,MATCH(MONTH(Output!L5),Inputs!$D$66:$D$71,0))-INDEX(Inputs!$C$66:$C$71,MATCH(MONTH(Output!L5),Inputs!$D$66:$D$71,0)))</f>
        <v>-5915</v>
      </c>
      <c r="M7" s="80">
        <f>IF(ISERROR(VLOOKUP(MONTH(M5),Inputs!$D$66:$D$71,1,0)),"",INDEX(Inputs!$B$66:$B$71,MATCH(MONTH(Output!M5),Inputs!$D$66:$D$71,0))-INDEX(Inputs!$C$66:$C$71,MATCH(MONTH(Output!M5),Inputs!$D$66:$D$71,0)))</f>
        <v>3263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3916</v>
      </c>
      <c r="U7" s="80">
        <f>IF(ISERROR(VLOOKUP(MONTH(U5),Inputs!$D$66:$D$71,1,0)),"",INDEX(Inputs!$B$66:$B$71,MATCH(MONTH(Output!U5),Inputs!$D$66:$D$71,0))-INDEX(Inputs!$C$66:$C$71,MATCH(MONTH(Output!U5),Inputs!$D$66:$D$71,0)))</f>
        <v>3263</v>
      </c>
      <c r="V7" s="80">
        <f>IF(ISERROR(VLOOKUP(MONTH(V5),Inputs!$D$66:$D$71,1,0)),"",INDEX(Inputs!$B$66:$B$71,MATCH(MONTH(Output!V5),Inputs!$D$66:$D$71,0))-INDEX(Inputs!$C$66:$C$71,MATCH(MONTH(Output!V5),Inputs!$D$66:$D$71,0)))</f>
        <v>-41</v>
      </c>
      <c r="W7" s="80">
        <f>IF(ISERROR(VLOOKUP(MONTH(W5),Inputs!$D$66:$D$71,1,0)),"",INDEX(Inputs!$B$66:$B$71,MATCH(MONTH(Output!W5),Inputs!$D$66:$D$71,0))-INDEX(Inputs!$C$66:$C$71,MATCH(MONTH(Output!W5),Inputs!$D$66:$D$71,0)))</f>
        <v>6988</v>
      </c>
      <c r="X7" s="80">
        <f>IF(ISERROR(VLOOKUP(MONTH(X5),Inputs!$D$66:$D$71,1,0)),"",INDEX(Inputs!$B$66:$B$71,MATCH(MONTH(Output!X5),Inputs!$D$66:$D$71,0))-INDEX(Inputs!$C$66:$C$71,MATCH(MONTH(Output!X5),Inputs!$D$66:$D$71,0)))</f>
        <v>-5915</v>
      </c>
      <c r="Y7" s="80">
        <f>IF(ISERROR(VLOOKUP(MONTH(Y5),Inputs!$D$66:$D$71,1,0)),"",INDEX(Inputs!$B$66:$B$71,MATCH(MONTH(Output!Y5),Inputs!$D$66:$D$71,0))-INDEX(Inputs!$C$66:$C$71,MATCH(MONTH(Output!Y5),Inputs!$D$66:$D$71,0)))</f>
        <v>3263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11250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123750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-11250</v>
      </c>
      <c r="D11" s="80">
        <f>D6+D9-D10</f>
        <v>-11250</v>
      </c>
      <c r="E11" s="80">
        <f>E6+E9-E10</f>
        <v>-11250</v>
      </c>
      <c r="F11" s="80">
        <f>F6+F9-F10</f>
        <v>-11250</v>
      </c>
      <c r="G11" s="80">
        <f>G6+G9-G10</f>
        <v>-11250</v>
      </c>
      <c r="H11" s="80">
        <f>H6+H9-H10</f>
        <v>-11250</v>
      </c>
      <c r="I11" s="80">
        <f>I6+I9-I10</f>
        <v>-11250</v>
      </c>
      <c r="J11" s="80">
        <f>J6+J9-J10</f>
        <v>-11250</v>
      </c>
      <c r="K11" s="80">
        <f>K6+K9-K10</f>
        <v>-11250</v>
      </c>
      <c r="L11" s="80">
        <f>L6+L9-L10</f>
        <v>-11250</v>
      </c>
      <c r="M11" s="80">
        <f>M6+M9-M10</f>
        <v>-11250</v>
      </c>
      <c r="N11" s="80">
        <f>N6+N9-N10</f>
        <v>-11250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-35000</v>
      </c>
      <c r="AA11" s="80">
        <f>SUM(B11:M11)</f>
        <v>-23750</v>
      </c>
      <c r="AB11" s="46">
        <f>SUM(B11:Y11)</f>
        <v>-35000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0.1125</v>
      </c>
      <c r="D12" s="82">
        <f>IF(D13="Yes",IF(SUM($B$10:D10)/(SUM($B$6:D6)+SUM($B$9:D9))&lt;0,999.99,SUM($B$10:D10)/(SUM($B$6:D6)+SUM($B$9:D9))),"")</f>
        <v>0.225</v>
      </c>
      <c r="E12" s="82">
        <f>IF(E13="Yes",IF(SUM($B$10:E10)/(SUM($B$6:E6)+SUM($B$9:E9))&lt;0,999.99,SUM($B$10:E10)/(SUM($B$6:E6)+SUM($B$9:E9))),"")</f>
        <v>0.3375</v>
      </c>
      <c r="F12" s="82">
        <f>IF(F13="Yes",IF(SUM($B$10:F10)/(SUM($B$6:F6)+SUM($B$9:F9))&lt;0,999.99,SUM($B$10:F10)/(SUM($B$6:F6)+SUM($B$9:F9))),"")</f>
        <v>0.45</v>
      </c>
      <c r="G12" s="82">
        <f>IF(G13="Yes",IF(SUM($B$10:G10)/(SUM($B$6:G6)+SUM($B$9:G9))&lt;0,999.99,SUM($B$10:G10)/(SUM($B$6:G6)+SUM($B$9:G9))),"")</f>
        <v>0.5625</v>
      </c>
      <c r="H12" s="82">
        <f>IF(H13="Yes",IF(SUM($B$10:H10)/(SUM($B$6:H6)+SUM($B$9:H9))&lt;0,999.99,SUM($B$10:H10)/(SUM($B$6:H6)+SUM($B$9:H9))),"")</f>
        <v>0.675</v>
      </c>
      <c r="I12" s="82">
        <f>IF(I13="Yes",IF(SUM($B$10:I10)/(SUM($B$6:I6)+SUM($B$9:I9))&lt;0,999.99,SUM($B$10:I10)/(SUM($B$6:I6)+SUM($B$9:I9))),"")</f>
        <v>0.7875</v>
      </c>
      <c r="J12" s="82">
        <f>IF(J13="Yes",IF(SUM($B$10:J10)/(SUM($B$6:J6)+SUM($B$9:J9))&lt;0,999.99,SUM($B$10:J10)/(SUM($B$6:J6)+SUM($B$9:J9))),"")</f>
        <v>0.9</v>
      </c>
      <c r="K12" s="82">
        <f>IF(K13="Yes",IF(SUM($B$10:K10)/(SUM($B$6:K6)+SUM($B$9:K9))&lt;0,999.99,SUM($B$10:K10)/(SUM($B$6:K6)+SUM($B$9:K9))),"")</f>
        <v>1.0125</v>
      </c>
      <c r="L12" s="82">
        <f>IF(L13="Yes",IF(SUM($B$10:L10)/(SUM($B$6:L6)+SUM($B$9:L9))&lt;0,999.99,SUM($B$10:L10)/(SUM($B$6:L6)+SUM($B$9:L9))),"")</f>
        <v>1.125</v>
      </c>
      <c r="M12" s="82">
        <f>IF(M13="Yes",IF(SUM($B$10:M10)/(SUM($B$6:M6)+SUM($B$9:M9))&lt;0,999.99,SUM($B$10:M10)/(SUM($B$6:M6)+SUM($B$9:M9))),"")</f>
        <v>1.2375</v>
      </c>
      <c r="N12" s="82">
        <f>IF(N13="Yes",IF(SUM($B$10:N10)/(SUM($B$6:N6)+SUM($B$9:N9))&lt;0,999.99,SUM($B$10:N10)/(SUM($B$6:N6)+SUM($B$9:N9))),"")</f>
        <v>1.35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250000</v>
      </c>
    </row>
    <row r="101" spans="1:30" customHeight="1" ht="15.75">
      <c r="A101" s="1" t="s">
        <v>67</v>
      </c>
      <c r="B101" s="19">
        <f>SUM(B94:B100)</f>
        <v>570000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200000</v>
      </c>
    </row>
    <row r="47" spans="1:48" customHeight="1" ht="30">
      <c r="A47" s="57" t="s">
        <v>124</v>
      </c>
      <c r="B47" s="161">
        <v>100000</v>
      </c>
    </row>
    <row r="48" spans="1:48" customHeight="1" ht="30">
      <c r="A48" s="57" t="s">
        <v>125</v>
      </c>
      <c r="B48" s="161">
        <v>250000</v>
      </c>
    </row>
    <row r="49" spans="1:48" customHeight="1" ht="30">
      <c r="A49" s="57" t="s">
        <v>126</v>
      </c>
      <c r="B49" s="161">
        <v>20000</v>
      </c>
    </row>
    <row r="50" spans="1:48">
      <c r="A50" s="43"/>
      <c r="B50" s="36"/>
    </row>
    <row r="51" spans="1:48">
      <c r="A51" s="58" t="s">
        <v>127</v>
      </c>
      <c r="B51" s="161">
        <v>10000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136</v>
      </c>
      <c r="C65" s="10" t="s">
        <v>137</v>
      </c>
    </row>
    <row r="66" spans="1:48">
      <c r="A66" s="142" t="s">
        <v>138</v>
      </c>
      <c r="B66" s="159">
        <v>55690</v>
      </c>
      <c r="C66" s="163">
        <v>51774</v>
      </c>
      <c r="D66" s="49">
        <f>INDEX(Parameters!$D$79:$D$90,MATCH(Inputs!A66,Parameters!$C$79:$C$90,0))</f>
        <v>9</v>
      </c>
    </row>
    <row r="67" spans="1:48">
      <c r="A67" s="143" t="s">
        <v>139</v>
      </c>
      <c r="B67" s="157">
        <v>64265</v>
      </c>
      <c r="C67" s="165">
        <v>61002</v>
      </c>
      <c r="D67" s="49">
        <f>INDEX(Parameters!$D$79:$D$90,MATCH(Inputs!A67,Parameters!$C$79:$C$90,0))</f>
        <v>10</v>
      </c>
    </row>
    <row r="68" spans="1:48">
      <c r="A68" s="143" t="s">
        <v>140</v>
      </c>
      <c r="B68" s="157">
        <v>56857</v>
      </c>
      <c r="C68" s="165">
        <v>56898</v>
      </c>
      <c r="D68" s="49">
        <f>INDEX(Parameters!$D$79:$D$90,MATCH(Inputs!A68,Parameters!$C$79:$C$90,0))</f>
        <v>11</v>
      </c>
    </row>
    <row r="69" spans="1:48">
      <c r="A69" s="143" t="s">
        <v>141</v>
      </c>
      <c r="B69" s="157">
        <v>80112</v>
      </c>
      <c r="C69" s="165">
        <v>73124</v>
      </c>
      <c r="D69" s="49">
        <f>INDEX(Parameters!$D$79:$D$90,MATCH(Inputs!A69,Parameters!$C$79:$C$90,0))</f>
        <v>12</v>
      </c>
    </row>
    <row r="70" spans="1:48">
      <c r="A70" s="143" t="s">
        <v>118</v>
      </c>
      <c r="B70" s="157">
        <v>54210</v>
      </c>
      <c r="C70" s="165">
        <v>60125</v>
      </c>
      <c r="D70" s="49">
        <f>INDEX(Parameters!$D$79:$D$90,MATCH(Inputs!A70,Parameters!$C$79:$C$90,0))</f>
        <v>1</v>
      </c>
    </row>
    <row r="71" spans="1:48">
      <c r="A71" s="144" t="s">
        <v>142</v>
      </c>
      <c r="B71" s="158">
        <v>47850</v>
      </c>
      <c r="C71" s="167">
        <v>44587</v>
      </c>
      <c r="D71" s="49">
        <f>INDEX(Parameters!$D$79:$D$90,MATCH(Inputs!A71,Parameters!$C$79:$C$90,0))</f>
        <v>2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12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149</v>
      </c>
      <c r="B80" s="168" t="s">
        <v>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151</v>
      </c>
      <c r="B81" s="161">
        <v>100000</v>
      </c>
    </row>
    <row r="82" spans="1:48">
      <c r="A82" t="s">
        <v>152</v>
      </c>
      <c r="B82" s="161">
        <v>35</v>
      </c>
    </row>
    <row r="83" spans="1:48">
      <c r="A83" t="s">
        <v>153</v>
      </c>
      <c r="B83" s="169" t="s">
        <v>154</v>
      </c>
    </row>
    <row r="84" spans="1:48">
      <c r="A84" t="s">
        <v>155</v>
      </c>
      <c r="B84" s="169">
        <v>1</v>
      </c>
    </row>
    <row r="85" spans="1:48">
      <c r="A85" t="s">
        <v>156</v>
      </c>
      <c r="B85" s="169">
        <v>12</v>
      </c>
    </row>
    <row r="86" spans="1:48">
      <c r="A86" t="s">
        <v>157</v>
      </c>
      <c r="B86" s="161"/>
    </row>
    <row r="87" spans="1:48">
      <c r="A87" t="s">
        <v>158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159</v>
      </c>
      <c r="C3" s="15" t="s">
        <v>160</v>
      </c>
      <c r="D3" s="15" t="s">
        <v>161</v>
      </c>
      <c r="E3" s="15" t="s">
        <v>162</v>
      </c>
      <c r="F3" s="15" t="s">
        <v>163</v>
      </c>
      <c r="G3" s="15" t="s">
        <v>164</v>
      </c>
      <c r="H3" s="15" t="s">
        <v>165</v>
      </c>
      <c r="I3" s="15" t="s">
        <v>166</v>
      </c>
      <c r="J3" s="15" t="s">
        <v>167</v>
      </c>
      <c r="K3" s="15" t="s">
        <v>168</v>
      </c>
      <c r="L3" s="15" t="s">
        <v>169</v>
      </c>
      <c r="M3" s="15" t="s">
        <v>170</v>
      </c>
      <c r="N3" s="15" t="s">
        <v>171</v>
      </c>
      <c r="O3" s="15" t="s">
        <v>172</v>
      </c>
      <c r="P3" s="15" t="s">
        <v>173</v>
      </c>
      <c r="Q3" s="32" t="s">
        <v>174</v>
      </c>
      <c r="R3" s="15" t="s">
        <v>175</v>
      </c>
      <c r="S3" s="15" t="s">
        <v>176</v>
      </c>
      <c r="T3" s="15" t="s">
        <v>177</v>
      </c>
      <c r="U3" s="178" t="s">
        <v>87</v>
      </c>
      <c r="V3" s="32" t="s">
        <v>178</v>
      </c>
      <c r="W3" s="32" t="s">
        <v>179</v>
      </c>
      <c r="X3" s="32" t="s">
        <v>180</v>
      </c>
      <c r="Y3" s="32" t="s">
        <v>181</v>
      </c>
      <c r="Z3" s="32" t="s">
        <v>43</v>
      </c>
      <c r="AA3" s="32" t="s">
        <v>182</v>
      </c>
      <c r="AB3" s="32" t="s">
        <v>183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184</v>
      </c>
      <c r="D13" s="15" t="s">
        <v>185</v>
      </c>
      <c r="E13" s="15" t="s">
        <v>186</v>
      </c>
      <c r="F13" s="15" t="s">
        <v>187</v>
      </c>
      <c r="G13" s="15" t="s">
        <v>188</v>
      </c>
      <c r="H13" s="15" t="s">
        <v>189</v>
      </c>
      <c r="I13" s="15" t="s">
        <v>190</v>
      </c>
      <c r="J13" s="15" t="s">
        <v>191</v>
      </c>
      <c r="K13" s="15" t="s">
        <v>192</v>
      </c>
      <c r="L13" s="15" t="s">
        <v>193</v>
      </c>
      <c r="M13" s="178" t="s">
        <v>194</v>
      </c>
      <c r="N13" s="178" t="s">
        <v>195</v>
      </c>
      <c r="O13" s="62" t="s">
        <v>196</v>
      </c>
      <c r="P13" s="62" t="s">
        <v>197</v>
      </c>
      <c r="Q13" s="62" t="s">
        <v>198</v>
      </c>
      <c r="R13" s="62" t="s">
        <v>199</v>
      </c>
      <c r="S13" s="62" t="s">
        <v>200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201</v>
      </c>
      <c r="C22" s="74" t="s">
        <v>202</v>
      </c>
      <c r="D22" s="74" t="s">
        <v>203</v>
      </c>
      <c r="E22" s="74" t="s">
        <v>204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206</v>
      </c>
      <c r="B32" s="129" t="s">
        <v>207</v>
      </c>
      <c r="C32" s="129" t="s">
        <v>208</v>
      </c>
      <c r="D32" s="129" t="s">
        <v>209</v>
      </c>
      <c r="F32" s="132" t="s">
        <v>210</v>
      </c>
      <c r="G32" s="132" t="s">
        <v>211</v>
      </c>
      <c r="I32" s="174" t="s">
        <v>212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43205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43191</v>
      </c>
      <c r="F33" t="s">
        <v>148</v>
      </c>
      <c r="G33" s="128">
        <f>IF(Inputs!B79="","",DATE(YEAR(Inputs!B79),MONTH(Inputs!B79),DAY(Inputs!B79)))</f>
        <v>43174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43235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43221</v>
      </c>
      <c r="F34" t="s">
        <v>149</v>
      </c>
      <c r="G34" s="128">
        <f>IF(Inputs!B80="","",DATE(YEAR(Inputs!B80),MONTH(Inputs!B80),DAY(Inputs!B80)))</f>
        <v>43205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43266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43252</v>
      </c>
      <c r="F35" t="s">
        <v>151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43296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43282</v>
      </c>
      <c r="F36" t="s">
        <v>152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43327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43313</v>
      </c>
      <c r="F37" t="s">
        <v>213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43358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43344</v>
      </c>
      <c r="F38" t="s">
        <v>214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43388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43374</v>
      </c>
      <c r="F39" t="s">
        <v>157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43419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43405</v>
      </c>
      <c r="F40" t="s">
        <v>158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43449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43435</v>
      </c>
      <c r="F41" t="s">
        <v>215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43480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43466</v>
      </c>
      <c r="F42" t="s">
        <v>216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43511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43539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217</v>
      </c>
      <c r="C3" s="10" t="s">
        <v>218</v>
      </c>
      <c r="D3" s="10" t="s">
        <v>219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225</v>
      </c>
      <c r="K3" s="10" t="s">
        <v>226</v>
      </c>
      <c r="L3" s="10" t="s">
        <v>227</v>
      </c>
      <c r="M3" s="10" t="s">
        <v>228</v>
      </c>
      <c r="N3" s="10" t="s">
        <v>229</v>
      </c>
      <c r="O3" s="10" t="s">
        <v>230</v>
      </c>
      <c r="P3" s="10" t="s">
        <v>231</v>
      </c>
      <c r="Q3" s="10" t="s">
        <v>232</v>
      </c>
      <c r="R3" s="10" t="s">
        <v>233</v>
      </c>
      <c r="S3" s="10" t="s">
        <v>234</v>
      </c>
      <c r="T3" s="10" t="s">
        <v>235</v>
      </c>
      <c r="U3" s="10" t="s">
        <v>175</v>
      </c>
      <c r="V3" s="10" t="s">
        <v>173</v>
      </c>
      <c r="W3" s="10" t="s">
        <v>236</v>
      </c>
      <c r="X3" s="10" t="s">
        <v>237</v>
      </c>
      <c r="Y3" s="10" t="s">
        <v>238</v>
      </c>
      <c r="Z3" s="10" t="s">
        <v>239</v>
      </c>
      <c r="AA3" s="10" t="s">
        <v>240</v>
      </c>
      <c r="AB3" s="10" t="s">
        <v>241</v>
      </c>
      <c r="AC3" s="10" t="s">
        <v>242</v>
      </c>
      <c r="AD3" s="10" t="s">
        <v>243</v>
      </c>
      <c r="AE3" s="10" t="s">
        <v>244</v>
      </c>
      <c r="AF3" s="10" t="s">
        <v>245</v>
      </c>
      <c r="AG3" s="10" t="s">
        <v>246</v>
      </c>
      <c r="AH3" s="10" t="s">
        <v>247</v>
      </c>
      <c r="AI3" s="10" t="s">
        <v>248</v>
      </c>
    </row>
    <row r="4" spans="1:36" s="93" customFormat="1">
      <c r="A4" s="93" t="s">
        <v>249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189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282</v>
      </c>
      <c r="B23" s="21" t="s">
        <v>283</v>
      </c>
      <c r="C23" s="72" t="s">
        <v>284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285</v>
      </c>
      <c r="B24" s="21" t="s">
        <v>286</v>
      </c>
      <c r="C24" s="116" t="s">
        <v>251</v>
      </c>
      <c r="D24" s="115" t="s">
        <v>251</v>
      </c>
      <c r="E24" s="106">
        <v>0.05</v>
      </c>
      <c r="F24" s="106">
        <v>0.1</v>
      </c>
      <c r="G24" s="106">
        <v>0.2</v>
      </c>
      <c r="H24" s="116" t="s">
        <v>251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287</v>
      </c>
      <c r="B25" s="16" t="s">
        <v>288</v>
      </c>
      <c r="C25" s="30" t="s">
        <v>289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251</v>
      </c>
      <c r="J25" s="72" t="s">
        <v>251</v>
      </c>
      <c r="K25" s="72" t="s">
        <v>251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290</v>
      </c>
      <c r="B26" s="16" t="s">
        <v>286</v>
      </c>
      <c r="C26" s="116" t="s">
        <v>251</v>
      </c>
      <c r="D26" s="115" t="s">
        <v>251</v>
      </c>
      <c r="E26" s="106">
        <v>0.2</v>
      </c>
      <c r="F26" s="106">
        <v>0.7</v>
      </c>
      <c r="G26" s="106">
        <v>2</v>
      </c>
      <c r="H26" s="116" t="s">
        <v>251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291</v>
      </c>
      <c r="B27" s="71" t="s">
        <v>286</v>
      </c>
      <c r="C27" s="116" t="s">
        <v>251</v>
      </c>
      <c r="D27" s="115" t="s">
        <v>251</v>
      </c>
      <c r="E27" s="106">
        <v>0.15</v>
      </c>
      <c r="F27" s="106">
        <v>0.25</v>
      </c>
      <c r="G27" s="106">
        <v>1</v>
      </c>
      <c r="H27" s="116" t="s">
        <v>251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292</v>
      </c>
      <c r="B28" s="71" t="s">
        <v>286</v>
      </c>
      <c r="C28" s="116" t="s">
        <v>251</v>
      </c>
      <c r="D28" s="115" t="s">
        <v>251</v>
      </c>
      <c r="E28" s="106">
        <v>0.15</v>
      </c>
      <c r="F28" s="106">
        <v>0.25</v>
      </c>
      <c r="G28" s="106">
        <v>1</v>
      </c>
      <c r="H28" s="116" t="s">
        <v>251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293</v>
      </c>
      <c r="B29" s="118" t="s">
        <v>286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294</v>
      </c>
      <c r="B30" s="70" t="s">
        <v>286</v>
      </c>
    </row>
    <row r="31" spans="1:36">
      <c r="H31" s="86"/>
      <c r="I31" s="86"/>
      <c r="AI31" s="12"/>
    </row>
    <row r="32" spans="1:36">
      <c r="A32" s="3" t="s">
        <v>295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296</v>
      </c>
      <c r="B34" s="11" t="s">
        <v>297</v>
      </c>
    </row>
    <row r="35" spans="1:36">
      <c r="A35" t="s">
        <v>298</v>
      </c>
      <c r="B35" s="72">
        <v>60</v>
      </c>
      <c r="C35" s="86"/>
    </row>
    <row r="36" spans="1:36">
      <c r="A36" t="s">
        <v>299</v>
      </c>
      <c r="B36" s="72">
        <v>2000</v>
      </c>
      <c r="C36" s="86"/>
    </row>
    <row r="37" spans="1:36">
      <c r="A37" t="s">
        <v>300</v>
      </c>
      <c r="B37" s="2">
        <v>0.4</v>
      </c>
    </row>
    <row r="39" spans="1:36">
      <c r="A39" s="3" t="s">
        <v>301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302</v>
      </c>
      <c r="C40" s="193"/>
    </row>
    <row r="41" spans="1:36">
      <c r="A41" s="5" t="s">
        <v>90</v>
      </c>
      <c r="B41" s="191" t="s">
        <v>115</v>
      </c>
      <c r="C41" s="191" t="s">
        <v>303</v>
      </c>
    </row>
    <row r="42" spans="1:36">
      <c r="A42" t="s">
        <v>282</v>
      </c>
      <c r="B42" s="72">
        <v>450</v>
      </c>
      <c r="C42" s="72">
        <v>450</v>
      </c>
    </row>
    <row r="43" spans="1:36">
      <c r="A43" t="s">
        <v>285</v>
      </c>
      <c r="B43" s="72">
        <v>450</v>
      </c>
      <c r="C43" s="72">
        <v>250</v>
      </c>
    </row>
    <row r="44" spans="1:36">
      <c r="A44" t="s">
        <v>287</v>
      </c>
      <c r="B44" s="72">
        <v>50000</v>
      </c>
      <c r="C44" s="72">
        <v>200000</v>
      </c>
    </row>
    <row r="45" spans="1:36">
      <c r="A45" t="s">
        <v>290</v>
      </c>
      <c r="B45" s="72">
        <v>25000</v>
      </c>
      <c r="C45" s="72">
        <v>50000</v>
      </c>
    </row>
    <row r="46" spans="1:36">
      <c r="A46" t="s">
        <v>291</v>
      </c>
      <c r="B46" s="72">
        <v>6000</v>
      </c>
      <c r="C46" s="72">
        <v>12000</v>
      </c>
    </row>
    <row r="47" spans="1:36">
      <c r="A47" t="s">
        <v>292</v>
      </c>
      <c r="B47" s="72">
        <v>4500</v>
      </c>
      <c r="C47" s="72">
        <v>12000</v>
      </c>
    </row>
    <row r="48" spans="1:36">
      <c r="A48" t="s">
        <v>293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259</v>
      </c>
      <c r="E52" s="12" t="s">
        <v>259</v>
      </c>
      <c r="F52" s="12" t="s">
        <v>259</v>
      </c>
      <c r="G52" s="12" t="s">
        <v>305</v>
      </c>
      <c r="H52" s="12" t="s">
        <v>120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217</v>
      </c>
      <c r="E53" s="10" t="s">
        <v>176</v>
      </c>
      <c r="F53" s="10" t="s">
        <v>236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303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303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303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303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303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303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303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303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303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303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303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154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213</v>
      </c>
      <c r="J76" s="11" t="s">
        <v>339</v>
      </c>
      <c r="K76" s="11" t="s">
        <v>166</v>
      </c>
      <c r="AJ76" s="12"/>
    </row>
    <row r="77" spans="1:36">
      <c r="A77" t="s">
        <v>303</v>
      </c>
      <c r="B77" s="176">
        <v>0</v>
      </c>
      <c r="C77" s="12" t="s">
        <v>340</v>
      </c>
      <c r="E77" s="12" t="s">
        <v>115</v>
      </c>
      <c r="F77" s="12" t="s">
        <v>115</v>
      </c>
      <c r="G77" s="12" t="s">
        <v>341</v>
      </c>
      <c r="H77" s="12" t="s">
        <v>120</v>
      </c>
      <c r="I77" s="12" t="s">
        <v>342</v>
      </c>
      <c r="J77" s="136" t="s">
        <v>343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306</v>
      </c>
      <c r="I78" s="12" t="s">
        <v>348</v>
      </c>
      <c r="J78" s="70" t="s">
        <v>349</v>
      </c>
      <c r="K78" s="12" t="s">
        <v>115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154</v>
      </c>
      <c r="J79" s="70" t="s">
        <v>353</v>
      </c>
      <c r="K79" s="12" t="s">
        <v>115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303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358</v>
      </c>
      <c r="K81" s="12" t="s">
        <v>303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138</v>
      </c>
      <c r="D87" s="12">
        <f>D86+1</f>
        <v>9</v>
      </c>
    </row>
    <row r="88" spans="1:36">
      <c r="B88" s="176">
        <v>99.99999999999999</v>
      </c>
      <c r="C88" s="12" t="s">
        <v>139</v>
      </c>
      <c r="D88" s="12">
        <f>D87+1</f>
        <v>10</v>
      </c>
    </row>
    <row r="89" spans="1:36">
      <c r="C89" s="12" t="s">
        <v>140</v>
      </c>
      <c r="D89" s="12">
        <f>D88+1</f>
        <v>11</v>
      </c>
    </row>
    <row r="90" spans="1:36">
      <c r="C90" s="12" t="s">
        <v>141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