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TAR\MASTER\I\Inženjerska geodezija 3\Vežbe\Od Glištre\Inzenjerska geodezija 3\Vezba1 moze program\"/>
    </mc:Choice>
  </mc:AlternateContent>
  <xr:revisionPtr revIDLastSave="0" documentId="13_ncr:1_{6D7CA4B5-7CC5-4886-BA2D-9E0FE93EB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lasican datum" sheetId="1" r:id="rId1"/>
    <sheet name="minimalni trag" sheetId="2" r:id="rId2"/>
    <sheet name="transformacija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5" i="2" l="1"/>
  <c r="O108" i="2"/>
  <c r="F108" i="2"/>
  <c r="O107" i="2"/>
  <c r="F107" i="2"/>
  <c r="O106" i="2"/>
  <c r="F106" i="2"/>
  <c r="F109" i="2" s="1"/>
  <c r="O103" i="2"/>
  <c r="F103" i="2"/>
  <c r="O102" i="2"/>
  <c r="F102" i="2"/>
  <c r="O101" i="2"/>
  <c r="F101" i="2"/>
  <c r="O98" i="2"/>
  <c r="E98" i="2"/>
  <c r="F98" i="2" s="1"/>
  <c r="O97" i="2"/>
  <c r="F97" i="2"/>
  <c r="O96" i="2"/>
  <c r="F96" i="2"/>
  <c r="O93" i="2"/>
  <c r="F93" i="2"/>
  <c r="O92" i="2"/>
  <c r="F92" i="2"/>
  <c r="O91" i="2"/>
  <c r="F91" i="2"/>
  <c r="N74" i="2"/>
  <c r="Y85" i="2" s="1"/>
  <c r="B62" i="2"/>
  <c r="M73" i="2" s="1"/>
  <c r="D47" i="2"/>
  <c r="Z24" i="2"/>
  <c r="H52" i="2" s="1"/>
  <c r="X24" i="2"/>
  <c r="I52" i="2" s="1"/>
  <c r="Q24" i="2"/>
  <c r="J24" i="2"/>
  <c r="F24" i="2"/>
  <c r="Z23" i="2"/>
  <c r="H45" i="2" s="1"/>
  <c r="X23" i="2"/>
  <c r="I51" i="2" s="1"/>
  <c r="Q23" i="2"/>
  <c r="J23" i="2"/>
  <c r="F23" i="2"/>
  <c r="Z22" i="2"/>
  <c r="H43" i="2" s="1"/>
  <c r="X22" i="2"/>
  <c r="I50" i="2" s="1"/>
  <c r="Q22" i="2"/>
  <c r="J22" i="2"/>
  <c r="F22" i="2"/>
  <c r="Z21" i="2"/>
  <c r="F52" i="2" s="1"/>
  <c r="X21" i="2"/>
  <c r="G52" i="2" s="1"/>
  <c r="Q21" i="2"/>
  <c r="J21" i="2"/>
  <c r="F21" i="2"/>
  <c r="Z20" i="2"/>
  <c r="F44" i="2" s="1"/>
  <c r="X20" i="2"/>
  <c r="G48" i="2" s="1"/>
  <c r="Q20" i="2"/>
  <c r="J20" i="2"/>
  <c r="F20" i="2"/>
  <c r="Z19" i="2"/>
  <c r="F42" i="2" s="1"/>
  <c r="X19" i="2"/>
  <c r="G47" i="2" s="1"/>
  <c r="Q19" i="2"/>
  <c r="J19" i="2"/>
  <c r="F19" i="2"/>
  <c r="Q18" i="2"/>
  <c r="N18" i="2"/>
  <c r="X18" i="2" s="1"/>
  <c r="J18" i="2"/>
  <c r="F18" i="2"/>
  <c r="Z17" i="2"/>
  <c r="D45" i="2" s="1"/>
  <c r="X17" i="2"/>
  <c r="E51" i="2" s="1"/>
  <c r="Q17" i="2"/>
  <c r="J17" i="2"/>
  <c r="F17" i="2"/>
  <c r="Z16" i="2"/>
  <c r="D44" i="2" s="1"/>
  <c r="X16" i="2"/>
  <c r="E48" i="2" s="1"/>
  <c r="Q16" i="2"/>
  <c r="J16" i="2"/>
  <c r="F16" i="2"/>
  <c r="Z15" i="2"/>
  <c r="B43" i="2" s="1"/>
  <c r="X15" i="2"/>
  <c r="C50" i="2" s="1"/>
  <c r="Q15" i="2"/>
  <c r="J15" i="2"/>
  <c r="F15" i="2"/>
  <c r="Z14" i="2"/>
  <c r="B47" i="2" s="1"/>
  <c r="X14" i="2"/>
  <c r="C47" i="2" s="1"/>
  <c r="Q14" i="2"/>
  <c r="B126" i="2" s="1"/>
  <c r="J14" i="2"/>
  <c r="F14" i="2"/>
  <c r="Z13" i="2"/>
  <c r="B46" i="2" s="1"/>
  <c r="X13" i="2"/>
  <c r="C46" i="2" s="1"/>
  <c r="Q13" i="2"/>
  <c r="J13" i="2"/>
  <c r="F13" i="2"/>
  <c r="M7" i="2"/>
  <c r="L7" i="2"/>
  <c r="F4" i="2"/>
  <c r="T24" i="2" s="1"/>
  <c r="C205" i="1"/>
  <c r="N74" i="1"/>
  <c r="B62" i="1"/>
  <c r="R130" i="2"/>
  <c r="W130" i="2" s="1"/>
  <c r="R129" i="2"/>
  <c r="E131" i="2"/>
  <c r="H130" i="2"/>
  <c r="D130" i="2"/>
  <c r="I131" i="2" s="1"/>
  <c r="B287" i="2"/>
  <c r="B136" i="2"/>
  <c r="B134" i="2"/>
  <c r="B132" i="2"/>
  <c r="B130" i="2"/>
  <c r="B129" i="2"/>
  <c r="B128" i="2"/>
  <c r="B127" i="2"/>
  <c r="B125" i="2"/>
  <c r="B275" i="1"/>
  <c r="B287" i="1"/>
  <c r="F104" i="2" l="1"/>
  <c r="F99" i="2"/>
  <c r="I96" i="2" s="1"/>
  <c r="B116" i="2" s="1"/>
  <c r="U7" i="2"/>
  <c r="F94" i="2"/>
  <c r="I93" i="2"/>
  <c r="B115" i="2" s="1"/>
  <c r="I91" i="2"/>
  <c r="B113" i="2" s="1"/>
  <c r="I92" i="2"/>
  <c r="I102" i="2"/>
  <c r="I103" i="2"/>
  <c r="I101" i="2"/>
  <c r="I107" i="2"/>
  <c r="B123" i="2" s="1"/>
  <c r="I108" i="2"/>
  <c r="B124" i="2" s="1"/>
  <c r="I106" i="2"/>
  <c r="I40" i="2"/>
  <c r="I37" i="2"/>
  <c r="E46" i="2"/>
  <c r="E41" i="2"/>
  <c r="N7" i="2"/>
  <c r="O7" i="2" s="1"/>
  <c r="V13" i="2"/>
  <c r="T14" i="2"/>
  <c r="V15" i="2"/>
  <c r="T16" i="2"/>
  <c r="V17" i="2"/>
  <c r="V18" i="2"/>
  <c r="Z18" i="2"/>
  <c r="T19" i="2"/>
  <c r="V20" i="2"/>
  <c r="T21" i="2"/>
  <c r="V22" i="2"/>
  <c r="T23" i="2"/>
  <c r="V24" i="2"/>
  <c r="C41" i="2"/>
  <c r="C42" i="2"/>
  <c r="G42" i="2"/>
  <c r="C43" i="2"/>
  <c r="I43" i="2"/>
  <c r="E44" i="2"/>
  <c r="G44" i="2"/>
  <c r="E45" i="2"/>
  <c r="I45" i="2"/>
  <c r="F47" i="2"/>
  <c r="D48" i="2"/>
  <c r="F48" i="2"/>
  <c r="F49" i="2"/>
  <c r="H49" i="2"/>
  <c r="B50" i="2"/>
  <c r="H50" i="2"/>
  <c r="D51" i="2"/>
  <c r="H51" i="2"/>
  <c r="D64" i="2"/>
  <c r="F66" i="2"/>
  <c r="B279" i="2" s="1"/>
  <c r="H68" i="2"/>
  <c r="B281" i="2" s="1"/>
  <c r="J70" i="2"/>
  <c r="L72" i="2"/>
  <c r="P76" i="2"/>
  <c r="R78" i="2"/>
  <c r="T80" i="2"/>
  <c r="V82" i="2"/>
  <c r="X84" i="2"/>
  <c r="B297" i="2" s="1"/>
  <c r="I98" i="2"/>
  <c r="B118" i="2" s="1"/>
  <c r="U130" i="2"/>
  <c r="U129" i="2"/>
  <c r="U131" i="2" s="1"/>
  <c r="W129" i="2"/>
  <c r="W131" i="2" s="1"/>
  <c r="T13" i="2"/>
  <c r="V14" i="2"/>
  <c r="T15" i="2"/>
  <c r="V16" i="2"/>
  <c r="T17" i="2"/>
  <c r="T18" i="2"/>
  <c r="V19" i="2"/>
  <c r="T20" i="2"/>
  <c r="V21" i="2"/>
  <c r="T22" i="2"/>
  <c r="V23" i="2"/>
  <c r="B41" i="2"/>
  <c r="B42" i="2"/>
  <c r="G49" i="2"/>
  <c r="I49" i="2"/>
  <c r="C63" i="2"/>
  <c r="B276" i="2" s="1"/>
  <c r="E65" i="2"/>
  <c r="G67" i="2"/>
  <c r="B280" i="2" s="1"/>
  <c r="I69" i="2"/>
  <c r="K71" i="2"/>
  <c r="B284" i="2" s="1"/>
  <c r="O75" i="2"/>
  <c r="Q77" i="2"/>
  <c r="S79" i="2"/>
  <c r="B292" i="2" s="1"/>
  <c r="U81" i="2"/>
  <c r="B294" i="2" s="1"/>
  <c r="W83" i="2"/>
  <c r="B114" i="2"/>
  <c r="B120" i="2"/>
  <c r="B121" i="2"/>
  <c r="B119" i="2"/>
  <c r="B122" i="2"/>
  <c r="B131" i="2"/>
  <c r="B133" i="2"/>
  <c r="B135" i="2"/>
  <c r="B275" i="2"/>
  <c r="B277" i="2"/>
  <c r="B283" i="2"/>
  <c r="B285" i="2"/>
  <c r="B289" i="2"/>
  <c r="B291" i="2"/>
  <c r="B293" i="2"/>
  <c r="B295" i="2"/>
  <c r="B278" i="2"/>
  <c r="B282" i="2"/>
  <c r="B286" i="2"/>
  <c r="B288" i="2"/>
  <c r="B290" i="2"/>
  <c r="B296" i="2"/>
  <c r="B298" i="2"/>
  <c r="I97" i="2" l="1"/>
  <c r="B117" i="2" s="1"/>
  <c r="I38" i="2"/>
  <c r="I31" i="2"/>
  <c r="G36" i="2"/>
  <c r="G32" i="2"/>
  <c r="E34" i="2"/>
  <c r="E29" i="2"/>
  <c r="D36" i="2"/>
  <c r="D32" i="2"/>
  <c r="B35" i="2"/>
  <c r="B30" i="2"/>
  <c r="I39" i="2"/>
  <c r="I33" i="2"/>
  <c r="G40" i="2"/>
  <c r="G37" i="2"/>
  <c r="G35" i="2"/>
  <c r="G30" i="2"/>
  <c r="D34" i="2"/>
  <c r="D29" i="2"/>
  <c r="E36" i="2"/>
  <c r="E32" i="2"/>
  <c r="C35" i="2"/>
  <c r="C30" i="2"/>
  <c r="P7" i="2"/>
  <c r="Q7" i="2" s="1"/>
  <c r="H39" i="2"/>
  <c r="H33" i="2"/>
  <c r="F40" i="2"/>
  <c r="F37" i="2"/>
  <c r="F35" i="2"/>
  <c r="F30" i="2"/>
  <c r="E39" i="2"/>
  <c r="E33" i="2"/>
  <c r="C38" i="2"/>
  <c r="C31" i="2"/>
  <c r="C34" i="2"/>
  <c r="C29" i="2"/>
  <c r="H40" i="2"/>
  <c r="H37" i="2"/>
  <c r="H38" i="2"/>
  <c r="H31" i="2"/>
  <c r="F36" i="2"/>
  <c r="F32" i="2"/>
  <c r="D46" i="2"/>
  <c r="D41" i="2"/>
  <c r="D39" i="2"/>
  <c r="D33" i="2"/>
  <c r="B38" i="2"/>
  <c r="B31" i="2"/>
  <c r="B34" i="2"/>
  <c r="B29" i="2"/>
  <c r="R131" i="2"/>
  <c r="B174" i="2" l="1" a="1"/>
  <c r="B174" i="2" s="1"/>
  <c r="R7" i="2"/>
  <c r="S7" i="2" s="1"/>
  <c r="T7" i="2" s="1"/>
  <c r="R132" i="2"/>
  <c r="D132" i="2" s="1"/>
  <c r="R133" i="2"/>
  <c r="H132" i="2" s="1"/>
  <c r="R135" i="2"/>
  <c r="I132" i="2" s="1"/>
  <c r="R134" i="2"/>
  <c r="E132" i="2" s="1"/>
  <c r="D113" i="2" a="1"/>
  <c r="N124" i="2" s="1"/>
  <c r="B185" i="2" l="1"/>
  <c r="B178" i="2"/>
  <c r="B176" i="2"/>
  <c r="B175" i="2"/>
  <c r="B181" i="2"/>
  <c r="B182" i="2"/>
  <c r="B180" i="2"/>
  <c r="B179" i="2"/>
  <c r="B184" i="2"/>
  <c r="B183" i="2"/>
  <c r="B177" i="2"/>
  <c r="N140" i="2" a="1"/>
  <c r="E113" i="2"/>
  <c r="I113" i="2"/>
  <c r="M113" i="2"/>
  <c r="E114" i="2"/>
  <c r="I114" i="2"/>
  <c r="M114" i="2"/>
  <c r="E115" i="2"/>
  <c r="I115" i="2"/>
  <c r="M115" i="2"/>
  <c r="E116" i="2"/>
  <c r="I116" i="2"/>
  <c r="M116" i="2"/>
  <c r="E117" i="2"/>
  <c r="I117" i="2"/>
  <c r="M117" i="2"/>
  <c r="E118" i="2"/>
  <c r="I118" i="2"/>
  <c r="M118" i="2"/>
  <c r="E119" i="2"/>
  <c r="I119" i="2"/>
  <c r="M119" i="2"/>
  <c r="E120" i="2"/>
  <c r="I120" i="2"/>
  <c r="M120" i="2"/>
  <c r="E121" i="2"/>
  <c r="I121" i="2"/>
  <c r="M121" i="2"/>
  <c r="E122" i="2"/>
  <c r="I122" i="2"/>
  <c r="M122" i="2"/>
  <c r="E123" i="2"/>
  <c r="I123" i="2"/>
  <c r="M123" i="2"/>
  <c r="E124" i="2"/>
  <c r="I124" i="2"/>
  <c r="M124" i="2"/>
  <c r="D113" i="2"/>
  <c r="H113" i="2"/>
  <c r="L113" i="2"/>
  <c r="D114" i="2"/>
  <c r="H114" i="2"/>
  <c r="L114" i="2"/>
  <c r="D115" i="2"/>
  <c r="H115" i="2"/>
  <c r="L115" i="2"/>
  <c r="D116" i="2"/>
  <c r="H116" i="2"/>
  <c r="L116" i="2"/>
  <c r="D117" i="2"/>
  <c r="H117" i="2"/>
  <c r="L117" i="2"/>
  <c r="D118" i="2"/>
  <c r="H118" i="2"/>
  <c r="L118" i="2"/>
  <c r="D119" i="2"/>
  <c r="H119" i="2"/>
  <c r="L119" i="2"/>
  <c r="D120" i="2"/>
  <c r="H120" i="2"/>
  <c r="L120" i="2"/>
  <c r="D121" i="2"/>
  <c r="H121" i="2"/>
  <c r="L121" i="2"/>
  <c r="D122" i="2"/>
  <c r="H122" i="2"/>
  <c r="L122" i="2"/>
  <c r="D123" i="2"/>
  <c r="H123" i="2"/>
  <c r="L123" i="2"/>
  <c r="D124" i="2"/>
  <c r="H124" i="2"/>
  <c r="L124" i="2"/>
  <c r="G113" i="2"/>
  <c r="K113" i="2"/>
  <c r="O113" i="2"/>
  <c r="G114" i="2"/>
  <c r="K114" i="2"/>
  <c r="O114" i="2"/>
  <c r="G115" i="2"/>
  <c r="K115" i="2"/>
  <c r="O115" i="2"/>
  <c r="G116" i="2"/>
  <c r="K116" i="2"/>
  <c r="O116" i="2"/>
  <c r="G117" i="2"/>
  <c r="K117" i="2"/>
  <c r="O117" i="2"/>
  <c r="G118" i="2"/>
  <c r="K118" i="2"/>
  <c r="O118" i="2"/>
  <c r="G119" i="2"/>
  <c r="K119" i="2"/>
  <c r="O119" i="2"/>
  <c r="G120" i="2"/>
  <c r="K120" i="2"/>
  <c r="O120" i="2"/>
  <c r="G121" i="2"/>
  <c r="K121" i="2"/>
  <c r="O121" i="2"/>
  <c r="G122" i="2"/>
  <c r="K122" i="2"/>
  <c r="O122" i="2"/>
  <c r="G123" i="2"/>
  <c r="K123" i="2"/>
  <c r="O123" i="2"/>
  <c r="G124" i="2"/>
  <c r="K124" i="2"/>
  <c r="O124" i="2"/>
  <c r="F113" i="2"/>
  <c r="J113" i="2"/>
  <c r="N113" i="2"/>
  <c r="F114" i="2"/>
  <c r="J114" i="2"/>
  <c r="N114" i="2"/>
  <c r="F115" i="2"/>
  <c r="J115" i="2"/>
  <c r="N115" i="2"/>
  <c r="F116" i="2"/>
  <c r="J116" i="2"/>
  <c r="N116" i="2"/>
  <c r="F117" i="2"/>
  <c r="J117" i="2"/>
  <c r="N117" i="2"/>
  <c r="F118" i="2"/>
  <c r="J118" i="2"/>
  <c r="N118" i="2"/>
  <c r="F119" i="2"/>
  <c r="J119" i="2"/>
  <c r="N119" i="2"/>
  <c r="F120" i="2"/>
  <c r="J120" i="2"/>
  <c r="N120" i="2"/>
  <c r="F121" i="2"/>
  <c r="J121" i="2"/>
  <c r="N121" i="2"/>
  <c r="F122" i="2"/>
  <c r="J122" i="2"/>
  <c r="N122" i="2"/>
  <c r="F123" i="2"/>
  <c r="J123" i="2"/>
  <c r="N123" i="2"/>
  <c r="F124" i="2"/>
  <c r="J124" i="2"/>
  <c r="N140" i="1" a="1"/>
  <c r="N140" i="1" s="1"/>
  <c r="O140" i="1"/>
  <c r="N141" i="1"/>
  <c r="P141" i="1"/>
  <c r="O144" i="1"/>
  <c r="N145" i="1"/>
  <c r="P145" i="1"/>
  <c r="O146" i="1"/>
  <c r="N147" i="1"/>
  <c r="P149" i="1"/>
  <c r="O150" i="1"/>
  <c r="N151" i="1"/>
  <c r="P151" i="1"/>
  <c r="F103" i="1"/>
  <c r="F107" i="1"/>
  <c r="F108" i="1"/>
  <c r="F106" i="1"/>
  <c r="F102" i="1"/>
  <c r="F101" i="1"/>
  <c r="F97" i="1"/>
  <c r="F96" i="1"/>
  <c r="F93" i="1"/>
  <c r="F92" i="1"/>
  <c r="F91" i="1"/>
  <c r="E98" i="1"/>
  <c r="F98" i="1" s="1"/>
  <c r="F14" i="1"/>
  <c r="F15" i="1"/>
  <c r="F16" i="1"/>
  <c r="F17" i="1"/>
  <c r="F18" i="1"/>
  <c r="F19" i="1"/>
  <c r="F20" i="1"/>
  <c r="F21" i="1"/>
  <c r="F22" i="1"/>
  <c r="F23" i="1"/>
  <c r="F24" i="1"/>
  <c r="F13" i="1"/>
  <c r="D47" i="1"/>
  <c r="X84" i="1"/>
  <c r="B297" i="1" s="1"/>
  <c r="O92" i="1"/>
  <c r="O93" i="1"/>
  <c r="O96" i="1"/>
  <c r="O97" i="1"/>
  <c r="O98" i="1"/>
  <c r="O101" i="1"/>
  <c r="O102" i="1"/>
  <c r="O103" i="1"/>
  <c r="O106" i="1"/>
  <c r="O107" i="1"/>
  <c r="O108" i="1"/>
  <c r="O91" i="1"/>
  <c r="Q14" i="1"/>
  <c r="Q15" i="1"/>
  <c r="Q16" i="1"/>
  <c r="Q17" i="1"/>
  <c r="Q18" i="1"/>
  <c r="Q19" i="1"/>
  <c r="Q20" i="1"/>
  <c r="Q21" i="1"/>
  <c r="Q22" i="1"/>
  <c r="Q23" i="1"/>
  <c r="Q24" i="1"/>
  <c r="Q13" i="1"/>
  <c r="K71" i="1"/>
  <c r="B284" i="1" s="1"/>
  <c r="N149" i="1" l="1"/>
  <c r="P143" i="1"/>
  <c r="F94" i="1"/>
  <c r="O148" i="1"/>
  <c r="N143" i="1"/>
  <c r="P147" i="1"/>
  <c r="O142" i="1"/>
  <c r="N140" i="2"/>
  <c r="O142" i="2"/>
  <c r="N145" i="2"/>
  <c r="P147" i="2"/>
  <c r="O150" i="2"/>
  <c r="N141" i="2"/>
  <c r="P143" i="2"/>
  <c r="O146" i="2"/>
  <c r="N149" i="2"/>
  <c r="P151" i="2"/>
  <c r="N151" i="2"/>
  <c r="O148" i="2"/>
  <c r="P145" i="2"/>
  <c r="N143" i="2"/>
  <c r="O140" i="2"/>
  <c r="P150" i="2"/>
  <c r="O149" i="2"/>
  <c r="N148" i="2"/>
  <c r="P146" i="2"/>
  <c r="O145" i="2"/>
  <c r="N144" i="2"/>
  <c r="P142" i="2"/>
  <c r="O141" i="2"/>
  <c r="P149" i="2"/>
  <c r="N147" i="2"/>
  <c r="O144" i="2"/>
  <c r="P141" i="2"/>
  <c r="O151" i="2"/>
  <c r="N150" i="2"/>
  <c r="P148" i="2"/>
  <c r="O147" i="2"/>
  <c r="N146" i="2"/>
  <c r="P144" i="2"/>
  <c r="O143" i="2"/>
  <c r="N142" i="2"/>
  <c r="P140" i="2"/>
  <c r="O151" i="1"/>
  <c r="P150" i="1"/>
  <c r="N150" i="1"/>
  <c r="O149" i="1"/>
  <c r="P148" i="1"/>
  <c r="N148" i="1"/>
  <c r="O147" i="1"/>
  <c r="P146" i="1"/>
  <c r="N146" i="1"/>
  <c r="O145" i="1"/>
  <c r="P144" i="1"/>
  <c r="N144" i="1"/>
  <c r="O143" i="1"/>
  <c r="B157" i="1" s="1" a="1"/>
  <c r="P142" i="1"/>
  <c r="N142" i="1"/>
  <c r="O141" i="1"/>
  <c r="P140" i="1"/>
  <c r="I93" i="1"/>
  <c r="B115" i="1" s="1"/>
  <c r="I91" i="1"/>
  <c r="B113" i="1" s="1"/>
  <c r="I92" i="1"/>
  <c r="B114" i="1" s="1"/>
  <c r="O75" i="1"/>
  <c r="B288" i="1" s="1"/>
  <c r="Q77" i="1"/>
  <c r="B290" i="1" s="1"/>
  <c r="S79" i="1"/>
  <c r="B292" i="1" s="1"/>
  <c r="U81" i="1"/>
  <c r="B294" i="1" s="1"/>
  <c r="W83" i="1"/>
  <c r="B296" i="1" s="1"/>
  <c r="Y85" i="1"/>
  <c r="B298" i="1" s="1"/>
  <c r="P76" i="1"/>
  <c r="B289" i="1" s="1"/>
  <c r="R78" i="1"/>
  <c r="B291" i="1" s="1"/>
  <c r="T80" i="1"/>
  <c r="B293" i="1" s="1"/>
  <c r="V82" i="1"/>
  <c r="B295" i="1" s="1"/>
  <c r="F109" i="1"/>
  <c r="F99" i="1"/>
  <c r="F104" i="1"/>
  <c r="M73" i="1"/>
  <c r="B286" i="1" s="1"/>
  <c r="L72" i="1"/>
  <c r="B285" i="1" s="1"/>
  <c r="D64" i="1"/>
  <c r="B277" i="1" s="1"/>
  <c r="F66" i="1"/>
  <c r="B279" i="1" s="1"/>
  <c r="H68" i="1"/>
  <c r="B281" i="1" s="1"/>
  <c r="J70" i="1"/>
  <c r="B283" i="1" s="1"/>
  <c r="C63" i="1"/>
  <c r="E65" i="1"/>
  <c r="B278" i="1" s="1"/>
  <c r="G67" i="1"/>
  <c r="B280" i="1" s="1"/>
  <c r="I69" i="1"/>
  <c r="B282" i="1" s="1"/>
  <c r="B157" i="1" l="1"/>
  <c r="J178" i="1" s="1"/>
  <c r="E171" i="1"/>
  <c r="D170" i="1"/>
  <c r="C169" i="1"/>
  <c r="B168" i="1"/>
  <c r="P166" i="1"/>
  <c r="O165" i="1"/>
  <c r="N164" i="1"/>
  <c r="M163" i="1"/>
  <c r="L162" i="1"/>
  <c r="K161" i="1"/>
  <c r="J160" i="1"/>
  <c r="I159" i="1"/>
  <c r="H158" i="1"/>
  <c r="G157" i="1"/>
  <c r="F171" i="1"/>
  <c r="E170" i="1"/>
  <c r="D169" i="1"/>
  <c r="C168" i="1"/>
  <c r="B167" i="1"/>
  <c r="P165" i="1"/>
  <c r="O164" i="1"/>
  <c r="N163" i="1"/>
  <c r="M162" i="1"/>
  <c r="L161" i="1"/>
  <c r="K160" i="1"/>
  <c r="J159" i="1"/>
  <c r="I158" i="1"/>
  <c r="H157" i="1"/>
  <c r="C171" i="1"/>
  <c r="B170" i="1"/>
  <c r="P168" i="1"/>
  <c r="O167" i="1"/>
  <c r="N166" i="1"/>
  <c r="M165" i="1"/>
  <c r="L164" i="1"/>
  <c r="K163" i="1"/>
  <c r="J162" i="1"/>
  <c r="I161" i="1"/>
  <c r="H160" i="1"/>
  <c r="G159" i="1"/>
  <c r="F158" i="1"/>
  <c r="E157" i="1"/>
  <c r="D171" i="1"/>
  <c r="C170" i="1"/>
  <c r="B169" i="1"/>
  <c r="P167" i="1"/>
  <c r="O166" i="1"/>
  <c r="N165" i="1"/>
  <c r="M164" i="1"/>
  <c r="L163" i="1"/>
  <c r="K162" i="1"/>
  <c r="J161" i="1"/>
  <c r="I160" i="1"/>
  <c r="H159" i="1"/>
  <c r="G158" i="1"/>
  <c r="F157" i="1"/>
  <c r="O171" i="1"/>
  <c r="M169" i="1"/>
  <c r="L168" i="1"/>
  <c r="K167" i="1"/>
  <c r="J166" i="1"/>
  <c r="H164" i="1"/>
  <c r="G163" i="1"/>
  <c r="F162" i="1"/>
  <c r="D160" i="1"/>
  <c r="C159" i="1"/>
  <c r="P171" i="1"/>
  <c r="N169" i="1"/>
  <c r="L167" i="1"/>
  <c r="J165" i="1"/>
  <c r="H163" i="1"/>
  <c r="J181" i="1" s="1"/>
  <c r="F161" i="1"/>
  <c r="J180" i="1" s="1"/>
  <c r="D159" i="1"/>
  <c r="J179" i="1" s="1"/>
  <c r="F167" i="1"/>
  <c r="O160" i="1"/>
  <c r="E169" i="1"/>
  <c r="N162" i="1"/>
  <c r="J158" i="1"/>
  <c r="E168" i="1"/>
  <c r="B165" i="1"/>
  <c r="N161" i="1"/>
  <c r="J157" i="1"/>
  <c r="H171" i="1"/>
  <c r="K158" i="1"/>
  <c r="P170" i="1"/>
  <c r="O169" i="1"/>
  <c r="N168" i="1"/>
  <c r="M167" i="1"/>
  <c r="L166" i="1"/>
  <c r="K165" i="1"/>
  <c r="J164" i="1"/>
  <c r="I163" i="1"/>
  <c r="H162" i="1"/>
  <c r="G161" i="1"/>
  <c r="F160" i="1"/>
  <c r="E159" i="1"/>
  <c r="D158" i="1"/>
  <c r="C157" i="1"/>
  <c r="B171" i="1"/>
  <c r="P169" i="1"/>
  <c r="O168" i="1"/>
  <c r="N167" i="1"/>
  <c r="M166" i="1"/>
  <c r="L165" i="1"/>
  <c r="K164" i="1"/>
  <c r="J163" i="1"/>
  <c r="I162" i="1"/>
  <c r="H161" i="1"/>
  <c r="G160" i="1"/>
  <c r="F159" i="1"/>
  <c r="E158" i="1"/>
  <c r="D157" i="1"/>
  <c r="N170" i="1"/>
  <c r="I165" i="1"/>
  <c r="E161" i="1"/>
  <c r="B158" i="1"/>
  <c r="O170" i="1"/>
  <c r="M168" i="1"/>
  <c r="K166" i="1"/>
  <c r="I164" i="1"/>
  <c r="L181" i="1" s="1"/>
  <c r="G162" i="1"/>
  <c r="L180" i="1" s="1"/>
  <c r="E160" i="1"/>
  <c r="L179" i="1" s="1"/>
  <c r="C158" i="1"/>
  <c r="L178" i="1" s="1"/>
  <c r="H169" i="1"/>
  <c r="D165" i="1"/>
  <c r="P161" i="1"/>
  <c r="M158" i="1"/>
  <c r="F170" i="1"/>
  <c r="O163" i="1"/>
  <c r="K159" i="1"/>
  <c r="G170" i="1"/>
  <c r="D167" i="1"/>
  <c r="P163" i="1"/>
  <c r="M160" i="1"/>
  <c r="M171" i="1"/>
  <c r="L170" i="1"/>
  <c r="K169" i="1"/>
  <c r="J168" i="1"/>
  <c r="I167" i="1"/>
  <c r="H166" i="1"/>
  <c r="G165" i="1"/>
  <c r="F164" i="1"/>
  <c r="E163" i="1"/>
  <c r="D162" i="1"/>
  <c r="C161" i="1"/>
  <c r="B160" i="1"/>
  <c r="P158" i="1"/>
  <c r="O157" i="1"/>
  <c r="N171" i="1"/>
  <c r="M170" i="1"/>
  <c r="L169" i="1"/>
  <c r="K168" i="1"/>
  <c r="J167" i="1"/>
  <c r="I166" i="1"/>
  <c r="H165" i="1"/>
  <c r="G164" i="1"/>
  <c r="F163" i="1"/>
  <c r="E162" i="1"/>
  <c r="D161" i="1"/>
  <c r="C160" i="1"/>
  <c r="B159" i="1"/>
  <c r="P157" i="1"/>
  <c r="I171" i="1"/>
  <c r="H170" i="1"/>
  <c r="G169" i="1"/>
  <c r="F168" i="1"/>
  <c r="E167" i="1"/>
  <c r="D166" i="1"/>
  <c r="C165" i="1"/>
  <c r="B164" i="1"/>
  <c r="P162" i="1"/>
  <c r="O161" i="1"/>
  <c r="N160" i="1"/>
  <c r="M159" i="1"/>
  <c r="L158" i="1"/>
  <c r="K157" i="1"/>
  <c r="J171" i="1"/>
  <c r="I170" i="1"/>
  <c r="G168" i="1"/>
  <c r="E166" i="1"/>
  <c r="C164" i="1"/>
  <c r="B163" i="1"/>
  <c r="N159" i="1"/>
  <c r="L157" i="1"/>
  <c r="G171" i="1"/>
  <c r="D168" i="1"/>
  <c r="C167" i="1"/>
  <c r="B166" i="1"/>
  <c r="P164" i="1"/>
  <c r="M161" i="1"/>
  <c r="L160" i="1"/>
  <c r="I157" i="1"/>
  <c r="F169" i="1"/>
  <c r="C166" i="1"/>
  <c r="O162" i="1"/>
  <c r="L159" i="1"/>
  <c r="K171" i="1"/>
  <c r="J170" i="1"/>
  <c r="I169" i="1"/>
  <c r="H168" i="1"/>
  <c r="G167" i="1"/>
  <c r="F166" i="1"/>
  <c r="E165" i="1"/>
  <c r="D164" i="1"/>
  <c r="C163" i="1"/>
  <c r="B162" i="1"/>
  <c r="P160" i="1"/>
  <c r="O159" i="1"/>
  <c r="N158" i="1"/>
  <c r="M157" i="1"/>
  <c r="L171" i="1"/>
  <c r="K170" i="1"/>
  <c r="J169" i="1"/>
  <c r="I168" i="1"/>
  <c r="H167" i="1"/>
  <c r="G166" i="1"/>
  <c r="F165" i="1"/>
  <c r="E164" i="1"/>
  <c r="D163" i="1"/>
  <c r="C162" i="1"/>
  <c r="B161" i="1"/>
  <c r="P159" i="1"/>
  <c r="O158" i="1"/>
  <c r="N157" i="1"/>
  <c r="B157" i="2" a="1"/>
  <c r="E169" i="2" s="1"/>
  <c r="C203" i="1"/>
  <c r="I204" i="1"/>
  <c r="L203" i="1"/>
  <c r="L208" i="1"/>
  <c r="L209" i="1" s="1"/>
  <c r="B276" i="1"/>
  <c r="I103" i="1"/>
  <c r="B121" i="1" s="1"/>
  <c r="I101" i="1"/>
  <c r="B119" i="1" s="1"/>
  <c r="I102" i="1"/>
  <c r="B120" i="1" s="1"/>
  <c r="I107" i="1"/>
  <c r="B123" i="1" s="1"/>
  <c r="I108" i="1"/>
  <c r="B124" i="1" s="1"/>
  <c r="I106" i="1"/>
  <c r="B122" i="1" s="1"/>
  <c r="I97" i="1"/>
  <c r="B117" i="1" s="1"/>
  <c r="I98" i="1"/>
  <c r="B118" i="1" s="1"/>
  <c r="I96" i="1"/>
  <c r="B116" i="1" s="1"/>
  <c r="Z14" i="1"/>
  <c r="Z15" i="1"/>
  <c r="Z16" i="1"/>
  <c r="Z17" i="1"/>
  <c r="Z19" i="1"/>
  <c r="Z20" i="1"/>
  <c r="Z21" i="1"/>
  <c r="Z22" i="1"/>
  <c r="Z23" i="1"/>
  <c r="Z24" i="1"/>
  <c r="Z13" i="1"/>
  <c r="X19" i="1"/>
  <c r="X17" i="1"/>
  <c r="X16" i="1"/>
  <c r="X15" i="1"/>
  <c r="X14" i="1"/>
  <c r="X20" i="1"/>
  <c r="X21" i="1"/>
  <c r="X22" i="1"/>
  <c r="X23" i="1"/>
  <c r="X24" i="1"/>
  <c r="X13" i="1"/>
  <c r="J14" i="1"/>
  <c r="B126" i="1" s="1"/>
  <c r="J15" i="1"/>
  <c r="B127" i="1" s="1"/>
  <c r="J16" i="1"/>
  <c r="B128" i="1" s="1"/>
  <c r="J17" i="1"/>
  <c r="B129" i="1" s="1"/>
  <c r="J18" i="1"/>
  <c r="B130" i="1" s="1"/>
  <c r="J19" i="1"/>
  <c r="B131" i="1" s="1"/>
  <c r="J20" i="1"/>
  <c r="B132" i="1" s="1"/>
  <c r="J21" i="1"/>
  <c r="B133" i="1" s="1"/>
  <c r="J22" i="1"/>
  <c r="B134" i="1" s="1"/>
  <c r="J23" i="1"/>
  <c r="B135" i="1" s="1"/>
  <c r="J24" i="1"/>
  <c r="B136" i="1" s="1"/>
  <c r="J13" i="1"/>
  <c r="B125" i="1" s="1"/>
  <c r="F168" i="2" l="1"/>
  <c r="O163" i="2"/>
  <c r="F203" i="1"/>
  <c r="F159" i="2"/>
  <c r="J163" i="2"/>
  <c r="N167" i="2"/>
  <c r="C157" i="2"/>
  <c r="G161" i="2"/>
  <c r="K165" i="2"/>
  <c r="O169" i="2"/>
  <c r="H159" i="2"/>
  <c r="L163" i="2"/>
  <c r="P167" i="2"/>
  <c r="E157" i="2"/>
  <c r="I161" i="2"/>
  <c r="M165" i="2"/>
  <c r="B170" i="2"/>
  <c r="B159" i="2"/>
  <c r="F163" i="2"/>
  <c r="J167" i="2"/>
  <c r="N171" i="2"/>
  <c r="C161" i="2"/>
  <c r="G165" i="2"/>
  <c r="K169" i="2"/>
  <c r="D159" i="2"/>
  <c r="J179" i="2" s="1"/>
  <c r="H163" i="2"/>
  <c r="J181" i="2" s="1"/>
  <c r="L167" i="2"/>
  <c r="P171" i="2"/>
  <c r="E161" i="2"/>
  <c r="I165" i="2"/>
  <c r="M169" i="2"/>
  <c r="F204" i="1"/>
  <c r="C164" i="2"/>
  <c r="K157" i="2"/>
  <c r="D166" i="2"/>
  <c r="P159" i="2"/>
  <c r="I168" i="2"/>
  <c r="B162" i="2"/>
  <c r="J159" i="2"/>
  <c r="C168" i="2"/>
  <c r="K161" i="2"/>
  <c r="D170" i="2"/>
  <c r="P163" i="2"/>
  <c r="I157" i="2"/>
  <c r="B166" i="2"/>
  <c r="G160" i="2"/>
  <c r="K164" i="2"/>
  <c r="D158" i="2"/>
  <c r="L166" i="2"/>
  <c r="I160" i="2"/>
  <c r="B169" i="2"/>
  <c r="J162" i="2"/>
  <c r="C171" i="2"/>
  <c r="G164" i="2"/>
  <c r="K168" i="2"/>
  <c r="D162" i="2"/>
  <c r="L170" i="2"/>
  <c r="I164" i="2"/>
  <c r="L181" i="2" s="1"/>
  <c r="B158" i="2"/>
  <c r="F162" i="2"/>
  <c r="N170" i="2"/>
  <c r="C208" i="1"/>
  <c r="C204" i="1"/>
  <c r="O160" i="2"/>
  <c r="D165" i="2"/>
  <c r="H169" i="2"/>
  <c r="L158" i="2"/>
  <c r="P162" i="2"/>
  <c r="E167" i="2"/>
  <c r="I171" i="2"/>
  <c r="B161" i="2"/>
  <c r="F165" i="2"/>
  <c r="J169" i="2"/>
  <c r="N158" i="2"/>
  <c r="C163" i="2"/>
  <c r="G167" i="2"/>
  <c r="K171" i="2"/>
  <c r="K160" i="2"/>
  <c r="O164" i="2"/>
  <c r="D169" i="2"/>
  <c r="H158" i="2"/>
  <c r="L162" i="2"/>
  <c r="P166" i="2"/>
  <c r="E171" i="2"/>
  <c r="M160" i="2"/>
  <c r="B165" i="2"/>
  <c r="F169" i="2"/>
  <c r="J158" i="2"/>
  <c r="N162" i="2"/>
  <c r="C167" i="2"/>
  <c r="G171" i="2"/>
  <c r="L157" i="2"/>
  <c r="E166" i="2"/>
  <c r="B164" i="2"/>
  <c r="C162" i="2"/>
  <c r="K170" i="2"/>
  <c r="O159" i="2"/>
  <c r="H168" i="2"/>
  <c r="H157" i="2"/>
  <c r="L161" i="2"/>
  <c r="P165" i="2"/>
  <c r="E170" i="2"/>
  <c r="I159" i="2"/>
  <c r="M163" i="2"/>
  <c r="B168" i="2"/>
  <c r="J157" i="2"/>
  <c r="N161" i="2"/>
  <c r="G170" i="2"/>
  <c r="K159" i="2"/>
  <c r="D168" i="2"/>
  <c r="N159" i="2"/>
  <c r="G168" i="2"/>
  <c r="O161" i="2"/>
  <c r="H170" i="2"/>
  <c r="E164" i="2"/>
  <c r="M157" i="2"/>
  <c r="F166" i="2"/>
  <c r="J170" i="2"/>
  <c r="N163" i="2"/>
  <c r="G157" i="2"/>
  <c r="O165" i="2"/>
  <c r="L159" i="2"/>
  <c r="E168" i="2"/>
  <c r="M161" i="2"/>
  <c r="F170" i="2"/>
  <c r="O168" i="2"/>
  <c r="H162" i="2"/>
  <c r="P170" i="2"/>
  <c r="M164" i="2"/>
  <c r="F158" i="2"/>
  <c r="N166" i="2"/>
  <c r="C160" i="2"/>
  <c r="O157" i="2"/>
  <c r="H166" i="2"/>
  <c r="E160" i="2"/>
  <c r="M168" i="2"/>
  <c r="J166" i="2"/>
  <c r="L204" i="1"/>
  <c r="D157" i="2"/>
  <c r="H161" i="2"/>
  <c r="L165" i="2"/>
  <c r="P169" i="2"/>
  <c r="E159" i="2"/>
  <c r="I163" i="2"/>
  <c r="M167" i="2"/>
  <c r="F157" i="2"/>
  <c r="J161" i="2"/>
  <c r="N165" i="2"/>
  <c r="C170" i="2"/>
  <c r="G159" i="2"/>
  <c r="K163" i="2"/>
  <c r="O167" i="2"/>
  <c r="B157" i="2"/>
  <c r="J178" i="2" s="1"/>
  <c r="D161" i="2"/>
  <c r="H165" i="2"/>
  <c r="L169" i="2"/>
  <c r="P158" i="2"/>
  <c r="E163" i="2"/>
  <c r="I167" i="2"/>
  <c r="M171" i="2"/>
  <c r="F161" i="2"/>
  <c r="J180" i="2" s="1"/>
  <c r="J165" i="2"/>
  <c r="N169" i="2"/>
  <c r="C159" i="2"/>
  <c r="G163" i="2"/>
  <c r="K167" i="2"/>
  <c r="O171" i="2"/>
  <c r="G166" i="2"/>
  <c r="I203" i="1"/>
  <c r="E158" i="2"/>
  <c r="I162" i="2"/>
  <c r="M166" i="2"/>
  <c r="B171" i="2"/>
  <c r="F160" i="2"/>
  <c r="J164" i="2"/>
  <c r="N168" i="2"/>
  <c r="G158" i="2"/>
  <c r="K162" i="2"/>
  <c r="O166" i="2"/>
  <c r="D171" i="2"/>
  <c r="H160" i="2"/>
  <c r="L164" i="2"/>
  <c r="P168" i="2"/>
  <c r="P157" i="2"/>
  <c r="E162" i="2"/>
  <c r="I166" i="2"/>
  <c r="M170" i="2"/>
  <c r="B160" i="2"/>
  <c r="F164" i="2"/>
  <c r="J168" i="2"/>
  <c r="C158" i="2"/>
  <c r="L178" i="2" s="1"/>
  <c r="G162" i="2"/>
  <c r="L180" i="2" s="1"/>
  <c r="K166" i="2"/>
  <c r="O170" i="2"/>
  <c r="D160" i="2"/>
  <c r="F208" i="2" s="1"/>
  <c r="F209" i="2" s="1"/>
  <c r="H164" i="2"/>
  <c r="L168" i="2"/>
  <c r="F208" i="1"/>
  <c r="P161" i="2"/>
  <c r="I170" i="2"/>
  <c r="M159" i="2"/>
  <c r="N157" i="2"/>
  <c r="D164" i="2"/>
  <c r="C166" i="2"/>
  <c r="M158" i="2"/>
  <c r="B163" i="2"/>
  <c r="F167" i="2"/>
  <c r="J171" i="2"/>
  <c r="N160" i="2"/>
  <c r="C165" i="2"/>
  <c r="G169" i="2"/>
  <c r="O158" i="2"/>
  <c r="D163" i="2"/>
  <c r="H167" i="2"/>
  <c r="L171" i="2"/>
  <c r="P160" i="2"/>
  <c r="E165" i="2"/>
  <c r="I169" i="2"/>
  <c r="I158" i="2"/>
  <c r="M162" i="2"/>
  <c r="B167" i="2"/>
  <c r="F171" i="2"/>
  <c r="J160" i="2"/>
  <c r="N164" i="2"/>
  <c r="C169" i="2"/>
  <c r="K158" i="2"/>
  <c r="O162" i="2"/>
  <c r="D167" i="2"/>
  <c r="H171" i="2"/>
  <c r="L160" i="2"/>
  <c r="P164" i="2"/>
  <c r="I208" i="1"/>
  <c r="I209" i="1" s="1"/>
  <c r="H211" i="1" s="1"/>
  <c r="H212" i="1" s="1"/>
  <c r="K211" i="1"/>
  <c r="K212" i="1" s="1"/>
  <c r="I51" i="1"/>
  <c r="I45" i="1"/>
  <c r="I52" i="1"/>
  <c r="I49" i="1"/>
  <c r="I50" i="1"/>
  <c r="I43" i="1"/>
  <c r="G48" i="1"/>
  <c r="G44" i="1"/>
  <c r="C50" i="1"/>
  <c r="C43" i="1"/>
  <c r="E51" i="1"/>
  <c r="E45" i="1"/>
  <c r="B46" i="1"/>
  <c r="B41" i="1"/>
  <c r="H45" i="1"/>
  <c r="H51" i="1"/>
  <c r="F52" i="1"/>
  <c r="F49" i="1"/>
  <c r="F42" i="1"/>
  <c r="F47" i="1"/>
  <c r="D44" i="1"/>
  <c r="D48" i="1"/>
  <c r="B47" i="1"/>
  <c r="B42" i="1"/>
  <c r="C46" i="1"/>
  <c r="C41" i="1"/>
  <c r="G52" i="1"/>
  <c r="G49" i="1"/>
  <c r="C47" i="1"/>
  <c r="C42" i="1"/>
  <c r="E48" i="1"/>
  <c r="E44" i="1"/>
  <c r="G47" i="1"/>
  <c r="G42" i="1"/>
  <c r="H52" i="1"/>
  <c r="H49" i="1"/>
  <c r="H43" i="1"/>
  <c r="H50" i="1"/>
  <c r="F44" i="1"/>
  <c r="F48" i="1"/>
  <c r="D45" i="1"/>
  <c r="D51" i="1"/>
  <c r="B43" i="1"/>
  <c r="B50" i="1"/>
  <c r="F4" i="1"/>
  <c r="N18" i="1"/>
  <c r="F203" i="2" l="1"/>
  <c r="L179" i="2"/>
  <c r="I208" i="2"/>
  <c r="E211" i="2"/>
  <c r="E212" i="2" s="1"/>
  <c r="I211" i="1"/>
  <c r="I212" i="1" s="1"/>
  <c r="J211" i="1" s="1"/>
  <c r="L211" i="1"/>
  <c r="L212" i="1" s="1"/>
  <c r="M211" i="1" s="1"/>
  <c r="V24" i="1"/>
  <c r="V22" i="1"/>
  <c r="V20" i="1"/>
  <c r="V18" i="1"/>
  <c r="V16" i="1"/>
  <c r="V14" i="1"/>
  <c r="T22" i="1"/>
  <c r="T18" i="1"/>
  <c r="T14" i="1"/>
  <c r="V23" i="1"/>
  <c r="V21" i="1"/>
  <c r="V19" i="1"/>
  <c r="V17" i="1"/>
  <c r="V15" i="1"/>
  <c r="V13" i="1"/>
  <c r="T23" i="1"/>
  <c r="T21" i="1"/>
  <c r="T19" i="1"/>
  <c r="T17" i="1"/>
  <c r="T15" i="1"/>
  <c r="T24" i="1"/>
  <c r="T20" i="1"/>
  <c r="T16" i="1"/>
  <c r="X18" i="1"/>
  <c r="Z18" i="1"/>
  <c r="T13" i="1"/>
  <c r="M7" i="1"/>
  <c r="L7" i="1"/>
  <c r="F211" i="2" l="1"/>
  <c r="F212" i="2"/>
  <c r="G211" i="2" s="1"/>
  <c r="E46" i="1"/>
  <c r="E41" i="1"/>
  <c r="D46" i="1"/>
  <c r="D41" i="1"/>
  <c r="C34" i="1"/>
  <c r="C29" i="1"/>
  <c r="C38" i="1"/>
  <c r="C31" i="1"/>
  <c r="I39" i="1"/>
  <c r="I33" i="1"/>
  <c r="F35" i="1"/>
  <c r="F30" i="1"/>
  <c r="E34" i="1"/>
  <c r="E29" i="1"/>
  <c r="B35" i="1"/>
  <c r="B30" i="1"/>
  <c r="D34" i="1"/>
  <c r="D29" i="1"/>
  <c r="E36" i="1"/>
  <c r="E32" i="1"/>
  <c r="I40" i="1"/>
  <c r="I37" i="1"/>
  <c r="E39" i="1"/>
  <c r="E33" i="1"/>
  <c r="G40" i="1"/>
  <c r="G37" i="1"/>
  <c r="B34" i="1"/>
  <c r="B29" i="1"/>
  <c r="D39" i="1"/>
  <c r="D33" i="1"/>
  <c r="F40" i="1"/>
  <c r="F37" i="1"/>
  <c r="C30" i="1"/>
  <c r="C35" i="1"/>
  <c r="I38" i="1"/>
  <c r="I31" i="1"/>
  <c r="D36" i="1"/>
  <c r="D32" i="1"/>
  <c r="F36" i="1"/>
  <c r="F32" i="1"/>
  <c r="H40" i="1"/>
  <c r="H37" i="1"/>
  <c r="G36" i="1"/>
  <c r="G32" i="1"/>
  <c r="G35" i="1"/>
  <c r="G30" i="1"/>
  <c r="B38" i="1"/>
  <c r="B31" i="1"/>
  <c r="H39" i="1"/>
  <c r="H33" i="1"/>
  <c r="H38" i="1"/>
  <c r="H31" i="1"/>
  <c r="N7" i="1"/>
  <c r="O7" i="1" s="1"/>
  <c r="P7" i="1" s="1"/>
  <c r="Q7" i="1" s="1"/>
  <c r="U7" i="1"/>
  <c r="D113" i="1" l="1" a="1"/>
  <c r="O122" i="1" s="1"/>
  <c r="B174" i="1" a="1"/>
  <c r="B220" i="1" a="1"/>
  <c r="R7" i="1"/>
  <c r="S7" i="1" s="1"/>
  <c r="T7" i="1" s="1"/>
  <c r="H116" i="1" l="1"/>
  <c r="L121" i="1"/>
  <c r="E115" i="1"/>
  <c r="M117" i="1"/>
  <c r="E123" i="1"/>
  <c r="J116" i="1"/>
  <c r="N121" i="1"/>
  <c r="J124" i="1"/>
  <c r="O117" i="1"/>
  <c r="K120" i="1"/>
  <c r="G123" i="1"/>
  <c r="D114" i="1"/>
  <c r="L116" i="1"/>
  <c r="H119" i="1"/>
  <c r="D122" i="1"/>
  <c r="L124" i="1"/>
  <c r="I115" i="1"/>
  <c r="E118" i="1"/>
  <c r="M120" i="1"/>
  <c r="I123" i="1"/>
  <c r="F114" i="1"/>
  <c r="N116" i="1"/>
  <c r="J119" i="1"/>
  <c r="F122" i="1"/>
  <c r="N124" i="1"/>
  <c r="K115" i="1"/>
  <c r="G118" i="1"/>
  <c r="O120" i="1"/>
  <c r="K123" i="1"/>
  <c r="H114" i="1"/>
  <c r="D117" i="1"/>
  <c r="L119" i="1"/>
  <c r="H122" i="1"/>
  <c r="E113" i="1"/>
  <c r="M115" i="1"/>
  <c r="I118" i="1"/>
  <c r="E121" i="1"/>
  <c r="M123" i="1"/>
  <c r="J114" i="1"/>
  <c r="F117" i="1"/>
  <c r="N119" i="1"/>
  <c r="J122" i="1"/>
  <c r="G113" i="1"/>
  <c r="O115" i="1"/>
  <c r="K118" i="1"/>
  <c r="G121" i="1"/>
  <c r="O123" i="1"/>
  <c r="L114" i="1"/>
  <c r="H117" i="1"/>
  <c r="D120" i="1"/>
  <c r="L122" i="1"/>
  <c r="I113" i="1"/>
  <c r="E116" i="1"/>
  <c r="M118" i="1"/>
  <c r="I121" i="1"/>
  <c r="E124" i="1"/>
  <c r="N114" i="1"/>
  <c r="J117" i="1"/>
  <c r="F120" i="1"/>
  <c r="N122" i="1"/>
  <c r="K113" i="1"/>
  <c r="G116" i="1"/>
  <c r="O118" i="1"/>
  <c r="K121" i="1"/>
  <c r="G124" i="1"/>
  <c r="L113" i="1"/>
  <c r="D119" i="1"/>
  <c r="H124" i="1"/>
  <c r="I120" i="1"/>
  <c r="N113" i="1"/>
  <c r="F119" i="1"/>
  <c r="G115" i="1"/>
  <c r="D115" i="1"/>
  <c r="L117" i="1"/>
  <c r="H120" i="1"/>
  <c r="D123" i="1"/>
  <c r="M113" i="1"/>
  <c r="I116" i="1"/>
  <c r="E119" i="1"/>
  <c r="M121" i="1"/>
  <c r="I124" i="1"/>
  <c r="F115" i="1"/>
  <c r="N117" i="1"/>
  <c r="J120" i="1"/>
  <c r="F123" i="1"/>
  <c r="O113" i="1"/>
  <c r="K116" i="1"/>
  <c r="G119" i="1"/>
  <c r="K124" i="1"/>
  <c r="D118" i="1"/>
  <c r="H123" i="1"/>
  <c r="M116" i="1"/>
  <c r="E122" i="1"/>
  <c r="M124" i="1"/>
  <c r="J115" i="1"/>
  <c r="F118" i="1"/>
  <c r="N120" i="1"/>
  <c r="J123" i="1"/>
  <c r="G114" i="1"/>
  <c r="O116" i="1"/>
  <c r="K119" i="1"/>
  <c r="G122" i="1"/>
  <c r="O124" i="1"/>
  <c r="L115" i="1"/>
  <c r="H118" i="1"/>
  <c r="D121" i="1"/>
  <c r="L123" i="1"/>
  <c r="I114" i="1"/>
  <c r="E117" i="1"/>
  <c r="M119" i="1"/>
  <c r="I122" i="1"/>
  <c r="F113" i="1"/>
  <c r="N115" i="1"/>
  <c r="J118" i="1"/>
  <c r="F121" i="1"/>
  <c r="N123" i="1"/>
  <c r="K114" i="1"/>
  <c r="G117" i="1"/>
  <c r="O119" i="1"/>
  <c r="K122" i="1"/>
  <c r="D113" i="1"/>
  <c r="O121" i="1"/>
  <c r="H115" i="1"/>
  <c r="L120" i="1"/>
  <c r="E114" i="1"/>
  <c r="I119" i="1"/>
  <c r="H113" i="1"/>
  <c r="D116" i="1"/>
  <c r="L118" i="1"/>
  <c r="H121" i="1"/>
  <c r="D124" i="1"/>
  <c r="M114" i="1"/>
  <c r="I117" i="1"/>
  <c r="E120" i="1"/>
  <c r="M122" i="1"/>
  <c r="J113" i="1"/>
  <c r="F116" i="1"/>
  <c r="N118" i="1"/>
  <c r="J121" i="1"/>
  <c r="F124" i="1"/>
  <c r="O114" i="1"/>
  <c r="K117" i="1"/>
  <c r="G120" i="1"/>
  <c r="B220" i="1"/>
  <c r="B247" i="1" s="1" a="1"/>
  <c r="I221" i="1"/>
  <c r="Q222" i="1"/>
  <c r="Y223" i="1"/>
  <c r="I225" i="1"/>
  <c r="Q226" i="1"/>
  <c r="Y227" i="1"/>
  <c r="I229" i="1"/>
  <c r="Q230" i="1"/>
  <c r="Y231" i="1"/>
  <c r="I233" i="1"/>
  <c r="I235" i="1"/>
  <c r="Q236" i="1"/>
  <c r="M239" i="1"/>
  <c r="S241" i="1"/>
  <c r="I243" i="1"/>
  <c r="O220" i="1"/>
  <c r="W221" i="1"/>
  <c r="G223" i="1"/>
  <c r="O224" i="1"/>
  <c r="W225" i="1"/>
  <c r="G227" i="1"/>
  <c r="O228" i="1"/>
  <c r="W229" i="1"/>
  <c r="G231" i="1"/>
  <c r="O232" i="1"/>
  <c r="W233" i="1"/>
  <c r="G235" i="1"/>
  <c r="O236" i="1"/>
  <c r="W237" i="1"/>
  <c r="G239" i="1"/>
  <c r="O240" i="1"/>
  <c r="P241" i="1"/>
  <c r="H242" i="1"/>
  <c r="X242" i="1"/>
  <c r="P243" i="1"/>
  <c r="Y234" i="1"/>
  <c r="Y238" i="1"/>
  <c r="K241" i="1"/>
  <c r="Q242" i="1"/>
  <c r="U243" i="1"/>
  <c r="B240" i="1"/>
  <c r="R238" i="1"/>
  <c r="J237" i="1"/>
  <c r="B236" i="1"/>
  <c r="R234" i="1"/>
  <c r="J233" i="1"/>
  <c r="B232" i="1"/>
  <c r="R230" i="1"/>
  <c r="J229" i="1"/>
  <c r="B228" i="1"/>
  <c r="R226" i="1"/>
  <c r="F225" i="1"/>
  <c r="N222" i="1"/>
  <c r="D241" i="1"/>
  <c r="T239" i="1"/>
  <c r="L238" i="1"/>
  <c r="D237" i="1"/>
  <c r="T235" i="1"/>
  <c r="L234" i="1"/>
  <c r="D233" i="1"/>
  <c r="T231" i="1"/>
  <c r="L230" i="1"/>
  <c r="D229" i="1"/>
  <c r="T227" i="1"/>
  <c r="L226" i="1"/>
  <c r="D225" i="1"/>
  <c r="T223" i="1"/>
  <c r="L222" i="1"/>
  <c r="D221" i="1"/>
  <c r="B225" i="1"/>
  <c r="J222" i="1"/>
  <c r="M227" i="1"/>
  <c r="K229" i="1"/>
  <c r="J241" i="1"/>
  <c r="E242" i="1"/>
  <c r="V237" i="1"/>
  <c r="N232" i="1"/>
  <c r="F227" i="1"/>
  <c r="P237" i="1"/>
  <c r="P229" i="1"/>
  <c r="E220" i="1"/>
  <c r="M221" i="1"/>
  <c r="U222" i="1"/>
  <c r="E224" i="1"/>
  <c r="M225" i="1"/>
  <c r="U226" i="1"/>
  <c r="E228" i="1"/>
  <c r="M229" i="1"/>
  <c r="U230" i="1"/>
  <c r="E232" i="1"/>
  <c r="Q233" i="1"/>
  <c r="M235" i="1"/>
  <c r="Y236" i="1"/>
  <c r="U239" i="1"/>
  <c r="Y241" i="1"/>
  <c r="O243" i="1"/>
  <c r="S220" i="1"/>
  <c r="C222" i="1"/>
  <c r="K223" i="1"/>
  <c r="S224" i="1"/>
  <c r="C226" i="1"/>
  <c r="K227" i="1"/>
  <c r="S228" i="1"/>
  <c r="C230" i="1"/>
  <c r="K231" i="1"/>
  <c r="S232" i="1"/>
  <c r="C234" i="1"/>
  <c r="K235" i="1"/>
  <c r="S236" i="1"/>
  <c r="C238" i="1"/>
  <c r="K239" i="1"/>
  <c r="S240" i="1"/>
  <c r="R241" i="1"/>
  <c r="J242" i="1"/>
  <c r="B243" i="1"/>
  <c r="R243" i="1"/>
  <c r="U236" i="1"/>
  <c r="I239" i="1"/>
  <c r="Q241" i="1"/>
  <c r="S242" i="1"/>
  <c r="F241" i="1"/>
  <c r="V239" i="1"/>
  <c r="N238" i="1"/>
  <c r="F237" i="1"/>
  <c r="V235" i="1"/>
  <c r="N234" i="1"/>
  <c r="F233" i="1"/>
  <c r="V231" i="1"/>
  <c r="N230" i="1"/>
  <c r="F229" i="1"/>
  <c r="V227" i="1"/>
  <c r="N226" i="1"/>
  <c r="V224" i="1"/>
  <c r="B222" i="1"/>
  <c r="X240" i="1"/>
  <c r="P239" i="1"/>
  <c r="H238" i="1"/>
  <c r="X236" i="1"/>
  <c r="P235" i="1"/>
  <c r="H234" i="1"/>
  <c r="X232" i="1"/>
  <c r="P231" i="1"/>
  <c r="H230" i="1"/>
  <c r="X228" i="1"/>
  <c r="P227" i="1"/>
  <c r="H226" i="1"/>
  <c r="X224" i="1"/>
  <c r="P223" i="1"/>
  <c r="H222" i="1"/>
  <c r="X220" i="1"/>
  <c r="R224" i="1"/>
  <c r="F222" i="1"/>
  <c r="U228" i="1"/>
  <c r="C228" i="1"/>
  <c r="C240" i="1"/>
  <c r="Q240" i="1"/>
  <c r="F239" i="1"/>
  <c r="F231" i="1"/>
  <c r="N223" i="1"/>
  <c r="H236" i="1"/>
  <c r="X230" i="1"/>
  <c r="I220" i="1"/>
  <c r="Q221" i="1"/>
  <c r="Y222" i="1"/>
  <c r="I224" i="1"/>
  <c r="Q225" i="1"/>
  <c r="Y226" i="1"/>
  <c r="I228" i="1"/>
  <c r="Q229" i="1"/>
  <c r="Y230" i="1"/>
  <c r="I232" i="1"/>
  <c r="U233" i="1"/>
  <c r="Q235" i="1"/>
  <c r="I237" i="1"/>
  <c r="E240" i="1"/>
  <c r="G242" i="1"/>
  <c r="S243" i="1"/>
  <c r="W220" i="1"/>
  <c r="G222" i="1"/>
  <c r="O223" i="1"/>
  <c r="W224" i="1"/>
  <c r="G226" i="1"/>
  <c r="O227" i="1"/>
  <c r="W228" i="1"/>
  <c r="G230" i="1"/>
  <c r="O231" i="1"/>
  <c r="W232" i="1"/>
  <c r="G234" i="1"/>
  <c r="O235" i="1"/>
  <c r="W236" i="1"/>
  <c r="G238" i="1"/>
  <c r="O239" i="1"/>
  <c r="W240" i="1"/>
  <c r="T241" i="1"/>
  <c r="L242" i="1"/>
  <c r="D243" i="1"/>
  <c r="T243" i="1"/>
  <c r="E237" i="1"/>
  <c r="Q239" i="1"/>
  <c r="U241" i="1"/>
  <c r="W242" i="1"/>
  <c r="B241" i="1"/>
  <c r="R239" i="1"/>
  <c r="J238" i="1"/>
  <c r="B237" i="1"/>
  <c r="R235" i="1"/>
  <c r="J234" i="1"/>
  <c r="B233" i="1"/>
  <c r="R231" i="1"/>
  <c r="J230" i="1"/>
  <c r="B229" i="1"/>
  <c r="R227" i="1"/>
  <c r="J226" i="1"/>
  <c r="N224" i="1"/>
  <c r="V221" i="1"/>
  <c r="T240" i="1"/>
  <c r="L239" i="1"/>
  <c r="D238" i="1"/>
  <c r="T236" i="1"/>
  <c r="L235" i="1"/>
  <c r="D234" i="1"/>
  <c r="T232" i="1"/>
  <c r="L231" i="1"/>
  <c r="D230" i="1"/>
  <c r="T228" i="1"/>
  <c r="L227" i="1"/>
  <c r="D226" i="1"/>
  <c r="T224" i="1"/>
  <c r="L223" i="1"/>
  <c r="D222" i="1"/>
  <c r="T220" i="1"/>
  <c r="J224" i="1"/>
  <c r="R221" i="1"/>
  <c r="E222" i="1"/>
  <c r="S222" i="1"/>
  <c r="C236" i="1"/>
  <c r="Y237" i="1"/>
  <c r="V233" i="1"/>
  <c r="V225" i="1"/>
  <c r="X234" i="1"/>
  <c r="M220" i="1"/>
  <c r="U221" i="1"/>
  <c r="E223" i="1"/>
  <c r="M224" i="1"/>
  <c r="U225" i="1"/>
  <c r="E227" i="1"/>
  <c r="M228" i="1"/>
  <c r="U229" i="1"/>
  <c r="E231" i="1"/>
  <c r="M232" i="1"/>
  <c r="Y233" i="1"/>
  <c r="U235" i="1"/>
  <c r="U237" i="1"/>
  <c r="M240" i="1"/>
  <c r="K242" i="1"/>
  <c r="W243" i="1"/>
  <c r="C221" i="1"/>
  <c r="K222" i="1"/>
  <c r="S223" i="1"/>
  <c r="C225" i="1"/>
  <c r="K226" i="1"/>
  <c r="S227" i="1"/>
  <c r="C229" i="1"/>
  <c r="K230" i="1"/>
  <c r="S231" i="1"/>
  <c r="C233" i="1"/>
  <c r="K234" i="1"/>
  <c r="S235" i="1"/>
  <c r="C237" i="1"/>
  <c r="K238" i="1"/>
  <c r="S239" i="1"/>
  <c r="C241" i="1"/>
  <c r="V241" i="1"/>
  <c r="N242" i="1"/>
  <c r="F243" i="1"/>
  <c r="V243" i="1"/>
  <c r="M237" i="1"/>
  <c r="Y239" i="1"/>
  <c r="W241" i="1"/>
  <c r="C243" i="1"/>
  <c r="V240" i="1"/>
  <c r="N239" i="1"/>
  <c r="F238" i="1"/>
  <c r="V236" i="1"/>
  <c r="N235" i="1"/>
  <c r="F234" i="1"/>
  <c r="V232" i="1"/>
  <c r="N231" i="1"/>
  <c r="F230" i="1"/>
  <c r="V228" i="1"/>
  <c r="N227" i="1"/>
  <c r="F226" i="1"/>
  <c r="F224" i="1"/>
  <c r="N221" i="1"/>
  <c r="P240" i="1"/>
  <c r="H239" i="1"/>
  <c r="X237" i="1"/>
  <c r="P236" i="1"/>
  <c r="H235" i="1"/>
  <c r="X233" i="1"/>
  <c r="P232" i="1"/>
  <c r="H231" i="1"/>
  <c r="X229" i="1"/>
  <c r="P228" i="1"/>
  <c r="H227" i="1"/>
  <c r="X225" i="1"/>
  <c r="P224" i="1"/>
  <c r="H223" i="1"/>
  <c r="X221" i="1"/>
  <c r="P220" i="1"/>
  <c r="B224" i="1"/>
  <c r="J221" i="1"/>
  <c r="U220" i="1"/>
  <c r="J243" i="1"/>
  <c r="Q220" i="1"/>
  <c r="Y221" i="1"/>
  <c r="I223" i="1"/>
  <c r="Q224" i="1"/>
  <c r="Y225" i="1"/>
  <c r="I227" i="1"/>
  <c r="Q228" i="1"/>
  <c r="Y229" i="1"/>
  <c r="I231" i="1"/>
  <c r="Q232" i="1"/>
  <c r="E234" i="1"/>
  <c r="Y235" i="1"/>
  <c r="E238" i="1"/>
  <c r="U240" i="1"/>
  <c r="O242" i="1"/>
  <c r="Y243" i="1"/>
  <c r="G221" i="1"/>
  <c r="O222" i="1"/>
  <c r="W223" i="1"/>
  <c r="G225" i="1"/>
  <c r="O226" i="1"/>
  <c r="W227" i="1"/>
  <c r="G229" i="1"/>
  <c r="O230" i="1"/>
  <c r="W231" i="1"/>
  <c r="G233" i="1"/>
  <c r="O234" i="1"/>
  <c r="W235" i="1"/>
  <c r="G237" i="1"/>
  <c r="O238" i="1"/>
  <c r="W239" i="1"/>
  <c r="G241" i="1"/>
  <c r="X241" i="1"/>
  <c r="P242" i="1"/>
  <c r="H243" i="1"/>
  <c r="X243" i="1"/>
  <c r="Q237" i="1"/>
  <c r="I240" i="1"/>
  <c r="C242" i="1"/>
  <c r="G243" i="1"/>
  <c r="R240" i="1"/>
  <c r="J239" i="1"/>
  <c r="B238" i="1"/>
  <c r="R236" i="1"/>
  <c r="J235" i="1"/>
  <c r="B234" i="1"/>
  <c r="R232" i="1"/>
  <c r="J231" i="1"/>
  <c r="B230" i="1"/>
  <c r="R228" i="1"/>
  <c r="J227" i="1"/>
  <c r="B226" i="1"/>
  <c r="V223" i="1"/>
  <c r="B221" i="1"/>
  <c r="L240" i="1"/>
  <c r="D239" i="1"/>
  <c r="T237" i="1"/>
  <c r="L236" i="1"/>
  <c r="D235" i="1"/>
  <c r="T233" i="1"/>
  <c r="L232" i="1"/>
  <c r="D231" i="1"/>
  <c r="T229" i="1"/>
  <c r="L228" i="1"/>
  <c r="D227" i="1"/>
  <c r="T225" i="1"/>
  <c r="L224" i="1"/>
  <c r="D223" i="1"/>
  <c r="T221" i="1"/>
  <c r="L220" i="1"/>
  <c r="R223" i="1"/>
  <c r="F221" i="1"/>
  <c r="U224" i="1"/>
  <c r="K225" i="1"/>
  <c r="K233" i="1"/>
  <c r="K237" i="1"/>
  <c r="B242" i="1"/>
  <c r="M233" i="1"/>
  <c r="N240" i="1"/>
  <c r="N236" i="1"/>
  <c r="V229" i="1"/>
  <c r="R220" i="1"/>
  <c r="P233" i="1"/>
  <c r="M223" i="1"/>
  <c r="E226" i="1"/>
  <c r="E230" i="1"/>
  <c r="M231" i="1"/>
  <c r="U232" i="1"/>
  <c r="M234" i="1"/>
  <c r="E236" i="1"/>
  <c r="M238" i="1"/>
  <c r="I241" i="1"/>
  <c r="U242" i="1"/>
  <c r="C220" i="1"/>
  <c r="K221" i="1"/>
  <c r="C224" i="1"/>
  <c r="S226" i="1"/>
  <c r="S230" i="1"/>
  <c r="C232" i="1"/>
  <c r="S234" i="1"/>
  <c r="S238" i="1"/>
  <c r="R242" i="1"/>
  <c r="K243" i="1"/>
  <c r="F235" i="1"/>
  <c r="N228" i="1"/>
  <c r="X238" i="1"/>
  <c r="H232" i="1"/>
  <c r="Y220" i="1"/>
  <c r="I222" i="1"/>
  <c r="Q223" i="1"/>
  <c r="Y224" i="1"/>
  <c r="I226" i="1"/>
  <c r="Q227" i="1"/>
  <c r="Y228" i="1"/>
  <c r="I230" i="1"/>
  <c r="Q231" i="1"/>
  <c r="Y232" i="1"/>
  <c r="U234" i="1"/>
  <c r="I236" i="1"/>
  <c r="U238" i="1"/>
  <c r="M241" i="1"/>
  <c r="Y242" i="1"/>
  <c r="G220" i="1"/>
  <c r="O221" i="1"/>
  <c r="W222" i="1"/>
  <c r="G224" i="1"/>
  <c r="O225" i="1"/>
  <c r="W226" i="1"/>
  <c r="G228" i="1"/>
  <c r="O229" i="1"/>
  <c r="W230" i="1"/>
  <c r="G232" i="1"/>
  <c r="O233" i="1"/>
  <c r="W234" i="1"/>
  <c r="G236" i="1"/>
  <c r="O237" i="1"/>
  <c r="W238" i="1"/>
  <c r="G240" i="1"/>
  <c r="L241" i="1"/>
  <c r="D242" i="1"/>
  <c r="T242" i="1"/>
  <c r="L243" i="1"/>
  <c r="I234" i="1"/>
  <c r="I238" i="1"/>
  <c r="Y240" i="1"/>
  <c r="I242" i="1"/>
  <c r="M243" i="1"/>
  <c r="J240" i="1"/>
  <c r="B239" i="1"/>
  <c r="R237" i="1"/>
  <c r="J236" i="1"/>
  <c r="B235" i="1"/>
  <c r="R233" i="1"/>
  <c r="J232" i="1"/>
  <c r="B231" i="1"/>
  <c r="R229" i="1"/>
  <c r="J228" i="1"/>
  <c r="B227" i="1"/>
  <c r="R225" i="1"/>
  <c r="F223" i="1"/>
  <c r="J220" i="1"/>
  <c r="D240" i="1"/>
  <c r="T238" i="1"/>
  <c r="L237" i="1"/>
  <c r="D236" i="1"/>
  <c r="T234" i="1"/>
  <c r="L233" i="1"/>
  <c r="D232" i="1"/>
  <c r="T230" i="1"/>
  <c r="L229" i="1"/>
  <c r="D228" i="1"/>
  <c r="T226" i="1"/>
  <c r="L225" i="1"/>
  <c r="D224" i="1"/>
  <c r="T222" i="1"/>
  <c r="L221" i="1"/>
  <c r="D220" i="1"/>
  <c r="B223" i="1"/>
  <c r="N220" i="1"/>
  <c r="E221" i="1"/>
  <c r="U231" i="1"/>
  <c r="S221" i="1"/>
  <c r="K232" i="1"/>
  <c r="F242" i="1"/>
  <c r="F240" i="1"/>
  <c r="N229" i="1"/>
  <c r="P238" i="1"/>
  <c r="H228" i="1"/>
  <c r="X222" i="1"/>
  <c r="V220" i="1"/>
  <c r="E233" i="1"/>
  <c r="C223" i="1"/>
  <c r="V242" i="1"/>
  <c r="F228" i="1"/>
  <c r="H237" i="1"/>
  <c r="P222" i="1"/>
  <c r="F220" i="1"/>
  <c r="S225" i="1"/>
  <c r="K236" i="1"/>
  <c r="F236" i="1"/>
  <c r="J225" i="1"/>
  <c r="P234" i="1"/>
  <c r="P226" i="1"/>
  <c r="C227" i="1"/>
  <c r="Q238" i="1"/>
  <c r="P225" i="1"/>
  <c r="H225" i="1"/>
  <c r="H229" i="1"/>
  <c r="M222" i="1"/>
  <c r="S233" i="1"/>
  <c r="V238" i="1"/>
  <c r="X227" i="1"/>
  <c r="S237" i="1"/>
  <c r="H233" i="1"/>
  <c r="U223" i="1"/>
  <c r="E235" i="1"/>
  <c r="K224" i="1"/>
  <c r="C235" i="1"/>
  <c r="N243" i="1"/>
  <c r="N237" i="1"/>
  <c r="V226" i="1"/>
  <c r="X235" i="1"/>
  <c r="X226" i="1"/>
  <c r="P221" i="1"/>
  <c r="M236" i="1"/>
  <c r="H221" i="1"/>
  <c r="E239" i="1"/>
  <c r="V222" i="1"/>
  <c r="N225" i="1"/>
  <c r="E225" i="1"/>
  <c r="Q234" i="1"/>
  <c r="M226" i="1"/>
  <c r="V234" i="1"/>
  <c r="H220" i="1"/>
  <c r="M230" i="1"/>
  <c r="C231" i="1"/>
  <c r="N241" i="1"/>
  <c r="Q243" i="1"/>
  <c r="X239" i="1"/>
  <c r="X223" i="1"/>
  <c r="U227" i="1"/>
  <c r="O241" i="1"/>
  <c r="K228" i="1"/>
  <c r="C239" i="1"/>
  <c r="E241" i="1"/>
  <c r="N233" i="1"/>
  <c r="H241" i="1"/>
  <c r="X231" i="1"/>
  <c r="E229" i="1"/>
  <c r="E243" i="1"/>
  <c r="S229" i="1"/>
  <c r="K240" i="1"/>
  <c r="M242" i="1"/>
  <c r="F232" i="1"/>
  <c r="H240" i="1"/>
  <c r="P230" i="1"/>
  <c r="H224" i="1"/>
  <c r="J223" i="1"/>
  <c r="K220" i="1"/>
  <c r="V230" i="1"/>
  <c r="R222" i="1"/>
  <c r="B176" i="1"/>
  <c r="B183" i="1"/>
  <c r="B174" i="1"/>
  <c r="B179" i="1"/>
  <c r="B185" i="1"/>
  <c r="B175" i="1"/>
  <c r="B181" i="1"/>
  <c r="B182" i="1"/>
  <c r="B184" i="1"/>
  <c r="B177" i="1"/>
  <c r="B178" i="1"/>
  <c r="B180" i="1"/>
  <c r="C208" i="2"/>
  <c r="C209" i="2" s="1"/>
  <c r="L208" i="2"/>
  <c r="L209" i="2" s="1"/>
  <c r="E249" i="1" l="1"/>
  <c r="U251" i="1"/>
  <c r="Q254" i="1"/>
  <c r="Q258" i="1"/>
  <c r="M264" i="1"/>
  <c r="O248" i="1"/>
  <c r="G251" i="1"/>
  <c r="W253" i="1"/>
  <c r="O256" i="1"/>
  <c r="G259" i="1"/>
  <c r="W261" i="1"/>
  <c r="O264" i="1"/>
  <c r="G267" i="1"/>
  <c r="D269" i="1"/>
  <c r="L270" i="1"/>
  <c r="U258" i="1"/>
  <c r="U263" i="1"/>
  <c r="O268" i="1"/>
  <c r="I267" i="1"/>
  <c r="M270" i="1"/>
  <c r="F266" i="1"/>
  <c r="N263" i="1"/>
  <c r="V260" i="1"/>
  <c r="F258" i="1"/>
  <c r="N255" i="1"/>
  <c r="V252" i="1"/>
  <c r="F250" i="1"/>
  <c r="N247" i="1"/>
  <c r="D266" i="1"/>
  <c r="L263" i="1"/>
  <c r="T260" i="1"/>
  <c r="D258" i="1"/>
  <c r="Q251" i="1"/>
  <c r="E258" i="1"/>
  <c r="K248" i="1"/>
  <c r="S253" i="1"/>
  <c r="C259" i="1"/>
  <c r="K264" i="1"/>
  <c r="B269" i="1"/>
  <c r="M258" i="1"/>
  <c r="C286" i="1" s="1"/>
  <c r="K268" i="1"/>
  <c r="I270" i="1"/>
  <c r="R263" i="1"/>
  <c r="C291" i="1" s="1"/>
  <c r="J258" i="1"/>
  <c r="B253" i="1"/>
  <c r="R247" i="1"/>
  <c r="P263" i="1"/>
  <c r="H258" i="1"/>
  <c r="L255" i="1"/>
  <c r="T252" i="1"/>
  <c r="D250" i="1"/>
  <c r="L247" i="1"/>
  <c r="H247" i="1"/>
  <c r="E252" i="1"/>
  <c r="Y258" i="1"/>
  <c r="S248" i="1"/>
  <c r="C254" i="1"/>
  <c r="K259" i="1"/>
  <c r="S264" i="1"/>
  <c r="C292" i="1" s="1"/>
  <c r="F269" i="1"/>
  <c r="E259" i="1"/>
  <c r="S268" i="1"/>
  <c r="Q270" i="1"/>
  <c r="J263" i="1"/>
  <c r="B258" i="1"/>
  <c r="R252" i="1"/>
  <c r="J247" i="1"/>
  <c r="H263" i="1"/>
  <c r="X257" i="1"/>
  <c r="H255" i="1"/>
  <c r="P252" i="1"/>
  <c r="P248" i="1"/>
  <c r="M249" i="1"/>
  <c r="I252" i="1"/>
  <c r="Y254" i="1"/>
  <c r="I259" i="1"/>
  <c r="E265" i="1"/>
  <c r="W248" i="1"/>
  <c r="O251" i="1"/>
  <c r="G254" i="1"/>
  <c r="W256" i="1"/>
  <c r="O259" i="1"/>
  <c r="G262" i="1"/>
  <c r="W264" i="1"/>
  <c r="O267" i="1"/>
  <c r="H269" i="1"/>
  <c r="P270" i="1"/>
  <c r="M259" i="1"/>
  <c r="I264" i="1"/>
  <c r="W268" i="1"/>
  <c r="C296" i="1" s="1"/>
  <c r="Y267" i="1"/>
  <c r="U270" i="1"/>
  <c r="V265" i="1"/>
  <c r="F263" i="1"/>
  <c r="N260" i="1"/>
  <c r="V257" i="1"/>
  <c r="F255" i="1"/>
  <c r="N252" i="1"/>
  <c r="V249" i="1"/>
  <c r="F247" i="1"/>
  <c r="T265" i="1"/>
  <c r="C293" i="1" s="1"/>
  <c r="D263" i="1"/>
  <c r="L260" i="1"/>
  <c r="B247" i="1"/>
  <c r="C275" i="1" s="1"/>
  <c r="M252" i="1"/>
  <c r="Q259" i="1"/>
  <c r="C249" i="1"/>
  <c r="K254" i="1"/>
  <c r="S259" i="1"/>
  <c r="C265" i="1"/>
  <c r="J269" i="1"/>
  <c r="U259" i="1"/>
  <c r="C269" i="1"/>
  <c r="Y270" i="1"/>
  <c r="C298" i="1" s="1"/>
  <c r="B263" i="1"/>
  <c r="R257" i="1"/>
  <c r="J252" i="1"/>
  <c r="H268" i="1"/>
  <c r="X262" i="1"/>
  <c r="T257" i="1"/>
  <c r="D255" i="1"/>
  <c r="L252" i="1"/>
  <c r="T249" i="1"/>
  <c r="D247" i="1"/>
  <c r="I247" i="1"/>
  <c r="U252" i="1"/>
  <c r="I260" i="1"/>
  <c r="K249" i="1"/>
  <c r="S254" i="1"/>
  <c r="C260" i="1"/>
  <c r="K265" i="1"/>
  <c r="N269" i="1"/>
  <c r="M260" i="1"/>
  <c r="K269" i="1"/>
  <c r="B268" i="1"/>
  <c r="R262" i="1"/>
  <c r="J257" i="1"/>
  <c r="B252" i="1"/>
  <c r="X267" i="1"/>
  <c r="P262" i="1"/>
  <c r="P257" i="1"/>
  <c r="X254" i="1"/>
  <c r="H252" i="1"/>
  <c r="X247" i="1"/>
  <c r="E247" i="1"/>
  <c r="U249" i="1"/>
  <c r="Q252" i="1"/>
  <c r="I255" i="1"/>
  <c r="Y259" i="1"/>
  <c r="U265" i="1"/>
  <c r="G249" i="1"/>
  <c r="W251" i="1"/>
  <c r="O254" i="1"/>
  <c r="G257" i="1"/>
  <c r="W259" i="1"/>
  <c r="O262" i="1"/>
  <c r="G265" i="1"/>
  <c r="W267" i="1"/>
  <c r="L269" i="1"/>
  <c r="T270" i="1"/>
  <c r="E260" i="1"/>
  <c r="Y264" i="1"/>
  <c r="G269" i="1"/>
  <c r="M268" i="1"/>
  <c r="F268" i="1"/>
  <c r="N265" i="1"/>
  <c r="V262" i="1"/>
  <c r="F260" i="1"/>
  <c r="N257" i="1"/>
  <c r="V254" i="1"/>
  <c r="F252" i="1"/>
  <c r="N249" i="1"/>
  <c r="D268" i="1"/>
  <c r="L265" i="1"/>
  <c r="T262" i="1"/>
  <c r="D260" i="1"/>
  <c r="Q247" i="1"/>
  <c r="E253" i="1"/>
  <c r="Y260" i="1"/>
  <c r="S249" i="1"/>
  <c r="C255" i="1"/>
  <c r="K260" i="1"/>
  <c r="S265" i="1"/>
  <c r="R269" i="1"/>
  <c r="E261" i="1"/>
  <c r="S269" i="1"/>
  <c r="R267" i="1"/>
  <c r="J262" i="1"/>
  <c r="B257" i="1"/>
  <c r="R251" i="1"/>
  <c r="P267" i="1"/>
  <c r="H262" i="1"/>
  <c r="L257" i="1"/>
  <c r="C285" i="1" s="1"/>
  <c r="T254" i="1"/>
  <c r="D252" i="1"/>
  <c r="L249" i="1"/>
  <c r="X250" i="1"/>
  <c r="Y247" i="1"/>
  <c r="M253" i="1"/>
  <c r="Q261" i="1"/>
  <c r="C250" i="1"/>
  <c r="K255" i="1"/>
  <c r="S260" i="1"/>
  <c r="C266" i="1"/>
  <c r="V269" i="1"/>
  <c r="U261" i="1"/>
  <c r="C270" i="1"/>
  <c r="J267" i="1"/>
  <c r="B262" i="1"/>
  <c r="R256" i="1"/>
  <c r="J251" i="1"/>
  <c r="H267" i="1"/>
  <c r="X261" i="1"/>
  <c r="H257" i="1"/>
  <c r="P254" i="1"/>
  <c r="X251" i="1"/>
  <c r="M247" i="1"/>
  <c r="E250" i="1"/>
  <c r="C278" i="1" s="1"/>
  <c r="Y252" i="1"/>
  <c r="Q255" i="1"/>
  <c r="Q260" i="1"/>
  <c r="Q266" i="1"/>
  <c r="O249" i="1"/>
  <c r="G252" i="1"/>
  <c r="C280" i="1" s="1"/>
  <c r="W254" i="1"/>
  <c r="O257" i="1"/>
  <c r="G260" i="1"/>
  <c r="W262" i="1"/>
  <c r="O265" i="1"/>
  <c r="G268" i="1"/>
  <c r="P269" i="1"/>
  <c r="X270" i="1"/>
  <c r="U260" i="1"/>
  <c r="Q265" i="1"/>
  <c r="O269" i="1"/>
  <c r="U268" i="1"/>
  <c r="V267" i="1"/>
  <c r="C295" i="1" s="1"/>
  <c r="F265" i="1"/>
  <c r="N262" i="1"/>
  <c r="V259" i="1"/>
  <c r="F257" i="1"/>
  <c r="N254" i="1"/>
  <c r="V251" i="1"/>
  <c r="F249" i="1"/>
  <c r="T267" i="1"/>
  <c r="D265" i="1"/>
  <c r="L262" i="1"/>
  <c r="T259" i="1"/>
  <c r="I248" i="1"/>
  <c r="U253" i="1"/>
  <c r="M262" i="1"/>
  <c r="K250" i="1"/>
  <c r="S255" i="1"/>
  <c r="C261" i="1"/>
  <c r="K266" i="1"/>
  <c r="B270" i="1"/>
  <c r="I262" i="1"/>
  <c r="K270" i="1"/>
  <c r="B267" i="1"/>
  <c r="R261" i="1"/>
  <c r="J256" i="1"/>
  <c r="B251" i="1"/>
  <c r="X266" i="1"/>
  <c r="P261" i="1"/>
  <c r="C289" i="1" s="1"/>
  <c r="D257" i="1"/>
  <c r="L254" i="1"/>
  <c r="T251" i="1"/>
  <c r="D249" i="1"/>
  <c r="C277" i="1" s="1"/>
  <c r="X249" i="1"/>
  <c r="Q248" i="1"/>
  <c r="E254" i="1"/>
  <c r="E263" i="1"/>
  <c r="S250" i="1"/>
  <c r="C256" i="1"/>
  <c r="K261" i="1"/>
  <c r="S266" i="1"/>
  <c r="F270" i="1"/>
  <c r="Y262" i="1"/>
  <c r="S270" i="1"/>
  <c r="R266" i="1"/>
  <c r="J261" i="1"/>
  <c r="B256" i="1"/>
  <c r="R250" i="1"/>
  <c r="P266" i="1"/>
  <c r="H261" i="1"/>
  <c r="X256" i="1"/>
  <c r="H254" i="1"/>
  <c r="P251" i="1"/>
  <c r="S256" i="1"/>
  <c r="B266" i="1"/>
  <c r="B250" i="1"/>
  <c r="P260" i="1"/>
  <c r="X253" i="1"/>
  <c r="U247" i="1"/>
  <c r="M250" i="1"/>
  <c r="I253" i="1"/>
  <c r="Y255" i="1"/>
  <c r="I261" i="1"/>
  <c r="G247" i="1"/>
  <c r="W249" i="1"/>
  <c r="O252" i="1"/>
  <c r="G255" i="1"/>
  <c r="W257" i="1"/>
  <c r="O260" i="1"/>
  <c r="C288" i="1" s="1"/>
  <c r="G263" i="1"/>
  <c r="W265" i="1"/>
  <c r="L268" i="1"/>
  <c r="T269" i="1"/>
  <c r="I256" i="1"/>
  <c r="M261" i="1"/>
  <c r="I266" i="1"/>
  <c r="W269" i="1"/>
  <c r="E269" i="1"/>
  <c r="N267" i="1"/>
  <c r="V264" i="1"/>
  <c r="F262" i="1"/>
  <c r="N259" i="1"/>
  <c r="C287" i="1" s="1"/>
  <c r="V256" i="1"/>
  <c r="F254" i="1"/>
  <c r="N251" i="1"/>
  <c r="V248" i="1"/>
  <c r="L267" i="1"/>
  <c r="T264" i="1"/>
  <c r="D262" i="1"/>
  <c r="L259" i="1"/>
  <c r="Y248" i="1"/>
  <c r="M254" i="1"/>
  <c r="Y263" i="1"/>
  <c r="C251" i="1"/>
  <c r="K256" i="1"/>
  <c r="C284" i="1" s="1"/>
  <c r="S261" i="1"/>
  <c r="C267" i="1"/>
  <c r="J270" i="1"/>
  <c r="Q263" i="1"/>
  <c r="Y266" i="1"/>
  <c r="J266" i="1"/>
  <c r="B261" i="1"/>
  <c r="R255" i="1"/>
  <c r="J250" i="1"/>
  <c r="H266" i="1"/>
  <c r="X260" i="1"/>
  <c r="T256" i="1"/>
  <c r="D254" i="1"/>
  <c r="L251" i="1"/>
  <c r="T248" i="1"/>
  <c r="H249" i="1"/>
  <c r="I249" i="1"/>
  <c r="U254" i="1"/>
  <c r="U264" i="1"/>
  <c r="K251" i="1"/>
  <c r="C262" i="1"/>
  <c r="K267" i="1"/>
  <c r="N270" i="1"/>
  <c r="E264" i="1"/>
  <c r="Q267" i="1"/>
  <c r="R260" i="1"/>
  <c r="J255" i="1"/>
  <c r="C283" i="1" s="1"/>
  <c r="X265" i="1"/>
  <c r="P256" i="1"/>
  <c r="H251" i="1"/>
  <c r="E248" i="1"/>
  <c r="U250" i="1"/>
  <c r="Q253" i="1"/>
  <c r="M256" i="1"/>
  <c r="E262" i="1"/>
  <c r="O247" i="1"/>
  <c r="G250" i="1"/>
  <c r="W252" i="1"/>
  <c r="O255" i="1"/>
  <c r="G258" i="1"/>
  <c r="W260" i="1"/>
  <c r="O263" i="1"/>
  <c r="G266" i="1"/>
  <c r="P268" i="1"/>
  <c r="X269" i="1"/>
  <c r="C297" i="1" s="1"/>
  <c r="E257" i="1"/>
  <c r="Y261" i="1"/>
  <c r="U266" i="1"/>
  <c r="C294" i="1" s="1"/>
  <c r="G270" i="1"/>
  <c r="M269" i="1"/>
  <c r="F267" i="1"/>
  <c r="N264" i="1"/>
  <c r="V261" i="1"/>
  <c r="F259" i="1"/>
  <c r="N256" i="1"/>
  <c r="V253" i="1"/>
  <c r="F251" i="1"/>
  <c r="C279" i="1" s="1"/>
  <c r="N248" i="1"/>
  <c r="D267" i="1"/>
  <c r="L264" i="1"/>
  <c r="T261" i="1"/>
  <c r="D259" i="1"/>
  <c r="Q249" i="1"/>
  <c r="E255" i="1"/>
  <c r="M265" i="1"/>
  <c r="S251" i="1"/>
  <c r="C257" i="1"/>
  <c r="K262" i="1"/>
  <c r="S267" i="1"/>
  <c r="R270" i="1"/>
  <c r="Q264" i="1"/>
  <c r="I268" i="1"/>
  <c r="R265" i="1"/>
  <c r="J260" i="1"/>
  <c r="B255" i="1"/>
  <c r="R249" i="1"/>
  <c r="P265" i="1"/>
  <c r="H260" i="1"/>
  <c r="L256" i="1"/>
  <c r="T253" i="1"/>
  <c r="D251" i="1"/>
  <c r="L248" i="1"/>
  <c r="X248" i="1"/>
  <c r="Y249" i="1"/>
  <c r="M255" i="1"/>
  <c r="E266" i="1"/>
  <c r="C252" i="1"/>
  <c r="K257" i="1"/>
  <c r="S262" i="1"/>
  <c r="C268" i="1"/>
  <c r="V270" i="1"/>
  <c r="I265" i="1"/>
  <c r="Q268" i="1"/>
  <c r="J265" i="1"/>
  <c r="B260" i="1"/>
  <c r="R254" i="1"/>
  <c r="J249" i="1"/>
  <c r="H265" i="1"/>
  <c r="X259" i="1"/>
  <c r="H256" i="1"/>
  <c r="P253" i="1"/>
  <c r="P250" i="1"/>
  <c r="M248" i="1"/>
  <c r="E251" i="1"/>
  <c r="Y253" i="1"/>
  <c r="Y256" i="1"/>
  <c r="U262" i="1"/>
  <c r="W247" i="1"/>
  <c r="O250" i="1"/>
  <c r="G253" i="1"/>
  <c r="W255" i="1"/>
  <c r="O258" i="1"/>
  <c r="G261" i="1"/>
  <c r="W263" i="1"/>
  <c r="O266" i="1"/>
  <c r="T268" i="1"/>
  <c r="D270" i="1"/>
  <c r="U257" i="1"/>
  <c r="Q262" i="1"/>
  <c r="C290" i="1" s="1"/>
  <c r="M267" i="1"/>
  <c r="O270" i="1"/>
  <c r="U269" i="1"/>
  <c r="V266" i="1"/>
  <c r="F264" i="1"/>
  <c r="N261" i="1"/>
  <c r="V258" i="1"/>
  <c r="F256" i="1"/>
  <c r="N253" i="1"/>
  <c r="V250" i="1"/>
  <c r="F248" i="1"/>
  <c r="T266" i="1"/>
  <c r="D264" i="1"/>
  <c r="L261" i="1"/>
  <c r="T258" i="1"/>
  <c r="I250" i="1"/>
  <c r="U255" i="1"/>
  <c r="C247" i="1"/>
  <c r="K252" i="1"/>
  <c r="S257" i="1"/>
  <c r="C263" i="1"/>
  <c r="J268" i="1"/>
  <c r="Y251" i="1"/>
  <c r="Y265" i="1"/>
  <c r="Y268" i="1"/>
  <c r="B265" i="1"/>
  <c r="R259" i="1"/>
  <c r="J254" i="1"/>
  <c r="B249" i="1"/>
  <c r="X264" i="1"/>
  <c r="P259" i="1"/>
  <c r="D256" i="1"/>
  <c r="L253" i="1"/>
  <c r="T250" i="1"/>
  <c r="D248" i="1"/>
  <c r="H248" i="1"/>
  <c r="Q250" i="1"/>
  <c r="E256" i="1"/>
  <c r="K247" i="1"/>
  <c r="S252" i="1"/>
  <c r="C258" i="1"/>
  <c r="K263" i="1"/>
  <c r="N268" i="1"/>
  <c r="U256" i="1"/>
  <c r="M266" i="1"/>
  <c r="I269" i="1"/>
  <c r="R264" i="1"/>
  <c r="J259" i="1"/>
  <c r="B254" i="1"/>
  <c r="R248" i="1"/>
  <c r="P264" i="1"/>
  <c r="H259" i="1"/>
  <c r="X255" i="1"/>
  <c r="H253" i="1"/>
  <c r="C281" i="1" s="1"/>
  <c r="H250" i="1"/>
  <c r="U248" i="1"/>
  <c r="M251" i="1"/>
  <c r="I254" i="1"/>
  <c r="C282" i="1" s="1"/>
  <c r="Q257" i="1"/>
  <c r="M263" i="1"/>
  <c r="G248" i="1"/>
  <c r="W250" i="1"/>
  <c r="O253" i="1"/>
  <c r="G256" i="1"/>
  <c r="W258" i="1"/>
  <c r="O261" i="1"/>
  <c r="G264" i="1"/>
  <c r="W266" i="1"/>
  <c r="X268" i="1"/>
  <c r="H270" i="1"/>
  <c r="I258" i="1"/>
  <c r="I263" i="1"/>
  <c r="E268" i="1"/>
  <c r="W270" i="1"/>
  <c r="E270" i="1"/>
  <c r="N266" i="1"/>
  <c r="V263" i="1"/>
  <c r="F261" i="1"/>
  <c r="N258" i="1"/>
  <c r="V255" i="1"/>
  <c r="F253" i="1"/>
  <c r="N250" i="1"/>
  <c r="V247" i="1"/>
  <c r="L266" i="1"/>
  <c r="T263" i="1"/>
  <c r="D261" i="1"/>
  <c r="L258" i="1"/>
  <c r="Y250" i="1"/>
  <c r="Q256" i="1"/>
  <c r="S247" i="1"/>
  <c r="C253" i="1"/>
  <c r="K258" i="1"/>
  <c r="S263" i="1"/>
  <c r="R268" i="1"/>
  <c r="M257" i="1"/>
  <c r="E267" i="1"/>
  <c r="Q269" i="1"/>
  <c r="J264" i="1"/>
  <c r="B259" i="1"/>
  <c r="R253" i="1"/>
  <c r="J248" i="1"/>
  <c r="H264" i="1"/>
  <c r="X258" i="1"/>
  <c r="T255" i="1"/>
  <c r="D253" i="1"/>
  <c r="L250" i="1"/>
  <c r="T247" i="1"/>
  <c r="P247" i="1"/>
  <c r="I251" i="1"/>
  <c r="I257" i="1"/>
  <c r="C248" i="1"/>
  <c r="C276" i="1" s="1"/>
  <c r="K253" i="1"/>
  <c r="S258" i="1"/>
  <c r="C264" i="1"/>
  <c r="V268" i="1"/>
  <c r="Y257" i="1"/>
  <c r="U267" i="1"/>
  <c r="Y269" i="1"/>
  <c r="B264" i="1"/>
  <c r="R258" i="1"/>
  <c r="J253" i="1"/>
  <c r="B248" i="1"/>
  <c r="X263" i="1"/>
  <c r="P258" i="1"/>
  <c r="P255" i="1"/>
  <c r="X252" i="1"/>
  <c r="P249" i="1"/>
  <c r="B211" i="2"/>
  <c r="B212" i="2" s="1"/>
  <c r="D174" i="1" a="1"/>
  <c r="K211" i="2"/>
  <c r="K212" i="2" s="1"/>
  <c r="F204" i="2"/>
  <c r="I209" i="2"/>
  <c r="I203" i="2"/>
  <c r="I204" i="2"/>
  <c r="L203" i="2"/>
  <c r="L204" i="2"/>
  <c r="C204" i="2"/>
  <c r="C203" i="2"/>
  <c r="C206" i="2" s="1"/>
  <c r="D174" i="2" a="1"/>
  <c r="B220" i="2" a="1"/>
  <c r="C211" i="2" l="1"/>
  <c r="C212" i="2"/>
  <c r="D211" i="2" s="1"/>
  <c r="D276" i="1"/>
  <c r="E276" i="1"/>
  <c r="D289" i="1"/>
  <c r="E289" i="1"/>
  <c r="D286" i="1"/>
  <c r="E286" i="1"/>
  <c r="D281" i="1"/>
  <c r="E281" i="1"/>
  <c r="D297" i="1"/>
  <c r="E297" i="1"/>
  <c r="D283" i="1"/>
  <c r="E283" i="1"/>
  <c r="D287" i="1"/>
  <c r="E287" i="1"/>
  <c r="D295" i="1"/>
  <c r="E295" i="1"/>
  <c r="D293" i="1"/>
  <c r="E293" i="1"/>
  <c r="D288" i="1"/>
  <c r="E288" i="1"/>
  <c r="D275" i="1"/>
  <c r="E275" i="1"/>
  <c r="D174" i="1"/>
  <c r="D180" i="1"/>
  <c r="D177" i="1"/>
  <c r="D176" i="1"/>
  <c r="D185" i="1"/>
  <c r="D184" i="1"/>
  <c r="D182" i="1"/>
  <c r="D181" i="1"/>
  <c r="D179" i="1"/>
  <c r="D178" i="1"/>
  <c r="D175" i="1"/>
  <c r="D183" i="1"/>
  <c r="D277" i="1"/>
  <c r="E277" i="1" s="1"/>
  <c r="D282" i="1"/>
  <c r="E282" i="1"/>
  <c r="D279" i="1"/>
  <c r="E279" i="1"/>
  <c r="D292" i="1"/>
  <c r="E292" i="1"/>
  <c r="D291" i="1"/>
  <c r="E291" i="1" s="1"/>
  <c r="D294" i="1"/>
  <c r="E294" i="1"/>
  <c r="D284" i="1"/>
  <c r="E284" i="1"/>
  <c r="D278" i="1"/>
  <c r="E278" i="1"/>
  <c r="D298" i="1"/>
  <c r="E298" i="1" s="1"/>
  <c r="D296" i="1"/>
  <c r="E296" i="1"/>
  <c r="D290" i="1"/>
  <c r="E290" i="1"/>
  <c r="D285" i="1"/>
  <c r="E285" i="1"/>
  <c r="L212" i="2"/>
  <c r="M211" i="2" s="1"/>
  <c r="D280" i="1"/>
  <c r="E280" i="1"/>
  <c r="O181" i="1"/>
  <c r="C206" i="1"/>
  <c r="C207" i="1"/>
  <c r="F205" i="1"/>
  <c r="O180" i="1"/>
  <c r="O178" i="1"/>
  <c r="O179" i="1"/>
  <c r="D182" i="2"/>
  <c r="D175" i="2"/>
  <c r="D183" i="2"/>
  <c r="D176" i="2"/>
  <c r="D178" i="2"/>
  <c r="D179" i="2"/>
  <c r="D174" i="2"/>
  <c r="D185" i="2"/>
  <c r="D184" i="2"/>
  <c r="D181" i="2"/>
  <c r="D180" i="2"/>
  <c r="D177" i="2"/>
  <c r="B233" i="2"/>
  <c r="P222" i="2"/>
  <c r="C220" i="2"/>
  <c r="W225" i="2"/>
  <c r="S228" i="2"/>
  <c r="F231" i="2"/>
  <c r="C228" i="2"/>
  <c r="V233" i="2"/>
  <c r="H224" i="2"/>
  <c r="V226" i="2"/>
  <c r="G234" i="2"/>
  <c r="R232" i="2"/>
  <c r="V222" i="2"/>
  <c r="C225" i="2"/>
  <c r="Y238" i="2"/>
  <c r="N241" i="2"/>
  <c r="J221" i="2"/>
  <c r="P221" i="2"/>
  <c r="O237" i="2"/>
  <c r="J238" i="2"/>
  <c r="V236" i="2"/>
  <c r="Y227" i="2"/>
  <c r="H231" i="2"/>
  <c r="E239" i="2"/>
  <c r="N225" i="2"/>
  <c r="K241" i="2"/>
  <c r="S241" i="2"/>
  <c r="N233" i="2"/>
  <c r="K220" i="2"/>
  <c r="F238" i="2"/>
  <c r="K243" i="2"/>
  <c r="D221" i="2"/>
  <c r="R234" i="2"/>
  <c r="M227" i="2"/>
  <c r="V232" i="2"/>
  <c r="S232" i="2"/>
  <c r="X235" i="2"/>
  <c r="S222" i="2"/>
  <c r="H230" i="2"/>
  <c r="R237" i="2"/>
  <c r="S236" i="2"/>
  <c r="K238" i="2"/>
  <c r="P230" i="2"/>
  <c r="C238" i="2"/>
  <c r="T235" i="2"/>
  <c r="Y243" i="2"/>
  <c r="L228" i="2"/>
  <c r="U223" i="2"/>
  <c r="N235" i="2"/>
  <c r="F236" i="2"/>
  <c r="Q229" i="2"/>
  <c r="F240" i="2"/>
  <c r="Y225" i="2"/>
  <c r="L223" i="2"/>
  <c r="Q240" i="2"/>
  <c r="E238" i="2"/>
  <c r="O221" i="2"/>
  <c r="V221" i="2"/>
  <c r="U230" i="2"/>
  <c r="Q230" i="2"/>
  <c r="Y239" i="2"/>
  <c r="P225" i="2"/>
  <c r="C231" i="2"/>
  <c r="K234" i="2"/>
  <c r="J234" i="2"/>
  <c r="P239" i="2"/>
  <c r="M240" i="2"/>
  <c r="R235" i="2"/>
  <c r="P228" i="2"/>
  <c r="L229" i="2"/>
  <c r="F242" i="2"/>
  <c r="E232" i="2"/>
  <c r="X230" i="2"/>
  <c r="D237" i="2"/>
  <c r="X240" i="2"/>
  <c r="D220" i="2"/>
  <c r="L226" i="2"/>
  <c r="Q226" i="2"/>
  <c r="Q241" i="2"/>
  <c r="P241" i="2"/>
  <c r="W243" i="2"/>
  <c r="C240" i="2"/>
  <c r="I232" i="2"/>
  <c r="P233" i="2"/>
  <c r="D224" i="2"/>
  <c r="S240" i="2"/>
  <c r="P224" i="2"/>
  <c r="F224" i="2"/>
  <c r="H236" i="2"/>
  <c r="Y222" i="2"/>
  <c r="K224" i="2"/>
  <c r="C223" i="2"/>
  <c r="R221" i="2"/>
  <c r="U239" i="2"/>
  <c r="O231" i="2"/>
  <c r="P234" i="2"/>
  <c r="Y228" i="2"/>
  <c r="F239" i="2"/>
  <c r="F228" i="2"/>
  <c r="O227" i="2"/>
  <c r="X241" i="2"/>
  <c r="F227" i="2"/>
  <c r="J227" i="2"/>
  <c r="G233" i="2"/>
  <c r="E243" i="2"/>
  <c r="X229" i="2"/>
  <c r="J243" i="2"/>
  <c r="S230" i="2"/>
  <c r="J239" i="2"/>
  <c r="U235" i="2"/>
  <c r="P237" i="2"/>
  <c r="J229" i="2"/>
  <c r="H234" i="2"/>
  <c r="M236" i="2"/>
  <c r="U232" i="2"/>
  <c r="T243" i="2"/>
  <c r="H242" i="2"/>
  <c r="W224" i="2"/>
  <c r="Q238" i="2"/>
  <c r="D223" i="2"/>
  <c r="L224" i="2"/>
  <c r="R236" i="2"/>
  <c r="T220" i="2"/>
  <c r="D236" i="2"/>
  <c r="D225" i="2"/>
  <c r="L227" i="2"/>
  <c r="E235" i="2"/>
  <c r="R220" i="2"/>
  <c r="W229" i="2"/>
  <c r="S235" i="2"/>
  <c r="T236" i="2"/>
  <c r="I228" i="2"/>
  <c r="I236" i="2"/>
  <c r="D239" i="2"/>
  <c r="E227" i="2"/>
  <c r="K236" i="2"/>
  <c r="K226" i="2"/>
  <c r="G225" i="2"/>
  <c r="R233" i="2"/>
  <c r="V223" i="2"/>
  <c r="X233" i="2"/>
  <c r="O236" i="2"/>
  <c r="R223" i="2"/>
  <c r="O242" i="2"/>
  <c r="N238" i="2"/>
  <c r="I222" i="2"/>
  <c r="R240" i="2"/>
  <c r="F234" i="2"/>
  <c r="W239" i="2"/>
  <c r="T223" i="2"/>
  <c r="K242" i="2"/>
  <c r="U236" i="2"/>
  <c r="W233" i="2"/>
  <c r="J231" i="2"/>
  <c r="F229" i="2"/>
  <c r="C243" i="2"/>
  <c r="M230" i="2"/>
  <c r="N228" i="2"/>
  <c r="E228" i="2"/>
  <c r="Y226" i="2"/>
  <c r="G228" i="2"/>
  <c r="X221" i="2"/>
  <c r="P243" i="2"/>
  <c r="B221" i="2"/>
  <c r="H243" i="2"/>
  <c r="C236" i="2"/>
  <c r="K232" i="2"/>
  <c r="T225" i="2"/>
  <c r="B237" i="2"/>
  <c r="I238" i="2"/>
  <c r="C221" i="2"/>
  <c r="S223" i="2"/>
  <c r="U225" i="2"/>
  <c r="H221" i="2"/>
  <c r="Q242" i="2"/>
  <c r="N234" i="2"/>
  <c r="F225" i="2"/>
  <c r="D240" i="2"/>
  <c r="O225" i="2"/>
  <c r="B226" i="2"/>
  <c r="J224" i="2"/>
  <c r="F232" i="2"/>
  <c r="H235" i="2"/>
  <c r="T232" i="2"/>
  <c r="Q224" i="2"/>
  <c r="B220" i="2"/>
  <c r="T221" i="2"/>
  <c r="L222" i="2"/>
  <c r="J241" i="2"/>
  <c r="G236" i="2"/>
  <c r="D235" i="2"/>
  <c r="G232" i="2"/>
  <c r="O229" i="2"/>
  <c r="S225" i="2"/>
  <c r="E231" i="2"/>
  <c r="C233" i="2"/>
  <c r="M224" i="2"/>
  <c r="W241" i="2"/>
  <c r="Q227" i="2"/>
  <c r="P238" i="2"/>
  <c r="F241" i="2"/>
  <c r="D232" i="2"/>
  <c r="X243" i="2"/>
  <c r="R239" i="2"/>
  <c r="O220" i="2"/>
  <c r="Q243" i="2"/>
  <c r="L225" i="2"/>
  <c r="J230" i="2"/>
  <c r="X223" i="2"/>
  <c r="C237" i="2"/>
  <c r="F226" i="2"/>
  <c r="M241" i="2"/>
  <c r="V243" i="2"/>
  <c r="N227" i="2"/>
  <c r="I226" i="2"/>
  <c r="V234" i="2"/>
  <c r="M234" i="2"/>
  <c r="T233" i="2"/>
  <c r="H239" i="2"/>
  <c r="W231" i="2"/>
  <c r="U220" i="2"/>
  <c r="M231" i="2"/>
  <c r="J242" i="2"/>
  <c r="L243" i="2"/>
  <c r="N243" i="2"/>
  <c r="O241" i="2"/>
  <c r="U221" i="2"/>
  <c r="J226" i="2"/>
  <c r="R231" i="2"/>
  <c r="E234" i="2"/>
  <c r="Q232" i="2"/>
  <c r="E230" i="2"/>
  <c r="Y220" i="2"/>
  <c r="K239" i="2"/>
  <c r="T224" i="2"/>
  <c r="L238" i="2"/>
  <c r="V237" i="2"/>
  <c r="G231" i="2"/>
  <c r="X222" i="2"/>
  <c r="K235" i="2"/>
  <c r="X220" i="2"/>
  <c r="T229" i="2"/>
  <c r="H222" i="2"/>
  <c r="K221" i="2"/>
  <c r="R225" i="2"/>
  <c r="L233" i="2"/>
  <c r="M222" i="2"/>
  <c r="J222" i="2"/>
  <c r="G220" i="2"/>
  <c r="J225" i="2"/>
  <c r="W240" i="2"/>
  <c r="L234" i="2"/>
  <c r="E242" i="2"/>
  <c r="R243" i="2"/>
  <c r="V224" i="2"/>
  <c r="H223" i="2"/>
  <c r="B240" i="2"/>
  <c r="P227" i="2"/>
  <c r="C234" i="2"/>
  <c r="W227" i="2"/>
  <c r="H225" i="2"/>
  <c r="C224" i="2"/>
  <c r="P231" i="2"/>
  <c r="E241" i="2"/>
  <c r="P242" i="2"/>
  <c r="W234" i="2"/>
  <c r="Q221" i="2"/>
  <c r="T222" i="2"/>
  <c r="L235" i="2"/>
  <c r="I227" i="2"/>
  <c r="D222" i="2"/>
  <c r="B242" i="2"/>
  <c r="M221" i="2"/>
  <c r="G237" i="2"/>
  <c r="M233" i="2"/>
  <c r="K230" i="2"/>
  <c r="S231" i="2"/>
  <c r="R242" i="2"/>
  <c r="I242" i="2"/>
  <c r="E233" i="2"/>
  <c r="P235" i="2"/>
  <c r="O234" i="2"/>
  <c r="P229" i="2"/>
  <c r="I221" i="2"/>
  <c r="B232" i="2"/>
  <c r="G242" i="2"/>
  <c r="E236" i="2"/>
  <c r="W228" i="2"/>
  <c r="U229" i="2"/>
  <c r="K223" i="2"/>
  <c r="Q220" i="2"/>
  <c r="T226" i="2"/>
  <c r="R227" i="2"/>
  <c r="B224" i="2"/>
  <c r="V225" i="2"/>
  <c r="S233" i="2"/>
  <c r="L239" i="2"/>
  <c r="G235" i="2"/>
  <c r="O232" i="2"/>
  <c r="S234" i="2"/>
  <c r="T241" i="2"/>
  <c r="H226" i="2"/>
  <c r="W232" i="2"/>
  <c r="B238" i="2"/>
  <c r="W230" i="2"/>
  <c r="O223" i="2"/>
  <c r="T242" i="2"/>
  <c r="Y224" i="2"/>
  <c r="J235" i="2"/>
  <c r="D243" i="2"/>
  <c r="V231" i="2"/>
  <c r="C222" i="2"/>
  <c r="N229" i="2"/>
  <c r="V229" i="2"/>
  <c r="N236" i="2"/>
  <c r="D238" i="2"/>
  <c r="K228" i="2"/>
  <c r="P232" i="2"/>
  <c r="I234" i="2"/>
  <c r="X227" i="2"/>
  <c r="P240" i="2"/>
  <c r="M229" i="2"/>
  <c r="S229" i="2"/>
  <c r="R224" i="2"/>
  <c r="S226" i="2"/>
  <c r="I220" i="2"/>
  <c r="Q228" i="2"/>
  <c r="E223" i="2"/>
  <c r="U234" i="2"/>
  <c r="F222" i="2"/>
  <c r="J236" i="2"/>
  <c r="U222" i="2"/>
  <c r="F223" i="2"/>
  <c r="C229" i="2"/>
  <c r="I233" i="2"/>
  <c r="D231" i="2"/>
  <c r="P220" i="2"/>
  <c r="V228" i="2"/>
  <c r="H241" i="2"/>
  <c r="O235" i="2"/>
  <c r="M238" i="2"/>
  <c r="E240" i="2"/>
  <c r="W221" i="2"/>
  <c r="E221" i="2"/>
  <c r="H237" i="2"/>
  <c r="T227" i="2"/>
  <c r="X236" i="2"/>
  <c r="B228" i="2"/>
  <c r="X225" i="2"/>
  <c r="G226" i="2"/>
  <c r="I243" i="2"/>
  <c r="I240" i="2"/>
  <c r="T238" i="2"/>
  <c r="U242" i="2"/>
  <c r="M243" i="2"/>
  <c r="Y235" i="2"/>
  <c r="X226" i="2"/>
  <c r="Y236" i="2"/>
  <c r="U226" i="2"/>
  <c r="D230" i="2"/>
  <c r="U228" i="2"/>
  <c r="K229" i="2"/>
  <c r="E222" i="2"/>
  <c r="X231" i="2"/>
  <c r="Y241" i="2"/>
  <c r="G224" i="2"/>
  <c r="S237" i="2"/>
  <c r="P236" i="2"/>
  <c r="T239" i="2"/>
  <c r="I235" i="2"/>
  <c r="U237" i="2"/>
  <c r="T231" i="2"/>
  <c r="E225" i="2"/>
  <c r="X239" i="2"/>
  <c r="K231" i="2"/>
  <c r="Y234" i="2"/>
  <c r="Q225" i="2"/>
  <c r="R226" i="2"/>
  <c r="G221" i="2"/>
  <c r="Q231" i="2"/>
  <c r="Y229" i="2"/>
  <c r="E237" i="2"/>
  <c r="F235" i="2"/>
  <c r="M242" i="2"/>
  <c r="L221" i="2"/>
  <c r="I229" i="2"/>
  <c r="C227" i="2"/>
  <c r="F221" i="2"/>
  <c r="Q233" i="2"/>
  <c r="I239" i="2"/>
  <c r="E224" i="2"/>
  <c r="Y221" i="2"/>
  <c r="B229" i="2"/>
  <c r="B241" i="2"/>
  <c r="G243" i="2"/>
  <c r="T240" i="2"/>
  <c r="N222" i="2"/>
  <c r="Y232" i="2"/>
  <c r="N240" i="2"/>
  <c r="M235" i="2"/>
  <c r="X237" i="2"/>
  <c r="O233" i="2"/>
  <c r="Y233" i="2"/>
  <c r="N232" i="2"/>
  <c r="S221" i="2"/>
  <c r="D242" i="2"/>
  <c r="W222" i="2"/>
  <c r="V239" i="2"/>
  <c r="P226" i="2"/>
  <c r="N224" i="2"/>
  <c r="W226" i="2"/>
  <c r="Y240" i="2"/>
  <c r="O243" i="2"/>
  <c r="O239" i="2"/>
  <c r="Q222" i="2"/>
  <c r="V235" i="2"/>
  <c r="L230" i="2"/>
  <c r="Y237" i="2"/>
  <c r="S227" i="2"/>
  <c r="L220" i="2"/>
  <c r="I223" i="2"/>
  <c r="I241" i="2"/>
  <c r="C235" i="2"/>
  <c r="V238" i="2"/>
  <c r="U224" i="2"/>
  <c r="D226" i="2"/>
  <c r="T228" i="2"/>
  <c r="N242" i="2"/>
  <c r="E226" i="2"/>
  <c r="W237" i="2"/>
  <c r="R238" i="2"/>
  <c r="O228" i="2"/>
  <c r="O240" i="2"/>
  <c r="U240" i="2"/>
  <c r="K233" i="2"/>
  <c r="J220" i="2"/>
  <c r="J240" i="2"/>
  <c r="H233" i="2"/>
  <c r="X232" i="2"/>
  <c r="H240" i="2"/>
  <c r="O230" i="2"/>
  <c r="N230" i="2"/>
  <c r="K222" i="2"/>
  <c r="G227" i="2"/>
  <c r="V230" i="2"/>
  <c r="S224" i="2"/>
  <c r="B223" i="2"/>
  <c r="H227" i="2"/>
  <c r="O226" i="2"/>
  <c r="K227" i="2"/>
  <c r="K237" i="2"/>
  <c r="Y223" i="2"/>
  <c r="L240" i="2"/>
  <c r="H238" i="2"/>
  <c r="K240" i="2"/>
  <c r="Q235" i="2"/>
  <c r="V220" i="2"/>
  <c r="I231" i="2"/>
  <c r="G239" i="2"/>
  <c r="C226" i="2"/>
  <c r="U231" i="2"/>
  <c r="U227" i="2"/>
  <c r="C232" i="2"/>
  <c r="X224" i="2"/>
  <c r="F237" i="2"/>
  <c r="N220" i="2"/>
  <c r="X234" i="2"/>
  <c r="L231" i="2"/>
  <c r="E220" i="2"/>
  <c r="J237" i="2"/>
  <c r="S220" i="2"/>
  <c r="M220" i="2"/>
  <c r="W242" i="2"/>
  <c r="C230" i="2"/>
  <c r="Q236" i="2"/>
  <c r="B235" i="2"/>
  <c r="Q234" i="2"/>
  <c r="L241" i="2"/>
  <c r="R230" i="2"/>
  <c r="Q223" i="2"/>
  <c r="B236" i="2"/>
  <c r="W235" i="2"/>
  <c r="N221" i="2"/>
  <c r="U241" i="2"/>
  <c r="M228" i="2"/>
  <c r="P223" i="2"/>
  <c r="I225" i="2"/>
  <c r="Q237" i="2"/>
  <c r="G240" i="2"/>
  <c r="E229" i="2"/>
  <c r="L236" i="2"/>
  <c r="W236" i="2"/>
  <c r="Y230" i="2"/>
  <c r="G238" i="2"/>
  <c r="B222" i="2"/>
  <c r="Y231" i="2"/>
  <c r="K225" i="2"/>
  <c r="V240" i="2"/>
  <c r="X228" i="2"/>
  <c r="T230" i="2"/>
  <c r="M223" i="2"/>
  <c r="O222" i="2"/>
  <c r="O224" i="2"/>
  <c r="D241" i="2"/>
  <c r="R241" i="2"/>
  <c r="M239" i="2"/>
  <c r="J223" i="2"/>
  <c r="J228" i="2"/>
  <c r="R229" i="2"/>
  <c r="T237" i="2"/>
  <c r="J232" i="2"/>
  <c r="Y242" i="2"/>
  <c r="Q239" i="2"/>
  <c r="B227" i="2"/>
  <c r="M232" i="2"/>
  <c r="S238" i="2"/>
  <c r="F220" i="2"/>
  <c r="H228" i="2"/>
  <c r="H220" i="2"/>
  <c r="D227" i="2"/>
  <c r="D229" i="2"/>
  <c r="B225" i="2"/>
  <c r="R228" i="2"/>
  <c r="F233" i="2"/>
  <c r="H232" i="2"/>
  <c r="F230" i="2"/>
  <c r="N223" i="2"/>
  <c r="C239" i="2"/>
  <c r="F243" i="2"/>
  <c r="I237" i="2"/>
  <c r="W238" i="2"/>
  <c r="U238" i="2"/>
  <c r="B231" i="2"/>
  <c r="L232" i="2"/>
  <c r="V227" i="2"/>
  <c r="U243" i="2"/>
  <c r="J233" i="2"/>
  <c r="S239" i="2"/>
  <c r="B230" i="2"/>
  <c r="V242" i="2"/>
  <c r="M237" i="2"/>
  <c r="L242" i="2"/>
  <c r="I230" i="2"/>
  <c r="G223" i="2"/>
  <c r="W223" i="2"/>
  <c r="L237" i="2"/>
  <c r="M225" i="2"/>
  <c r="G241" i="2"/>
  <c r="H229" i="2"/>
  <c r="R222" i="2"/>
  <c r="W220" i="2"/>
  <c r="B234" i="2"/>
  <c r="X238" i="2"/>
  <c r="S242" i="2"/>
  <c r="D233" i="2"/>
  <c r="N226" i="2"/>
  <c r="M226" i="2"/>
  <c r="N231" i="2"/>
  <c r="B243" i="2"/>
  <c r="X242" i="2"/>
  <c r="I224" i="2"/>
  <c r="U233" i="2"/>
  <c r="G229" i="2"/>
  <c r="B239" i="2"/>
  <c r="N239" i="2"/>
  <c r="N237" i="2"/>
  <c r="C241" i="2"/>
  <c r="G222" i="2"/>
  <c r="V241" i="2"/>
  <c r="D228" i="2"/>
  <c r="C242" i="2"/>
  <c r="S243" i="2"/>
  <c r="O238" i="2"/>
  <c r="D234" i="2"/>
  <c r="T234" i="2"/>
  <c r="G230" i="2"/>
  <c r="H211" i="2"/>
  <c r="H212" i="2" s="1"/>
  <c r="L211" i="2"/>
  <c r="B193" i="1" l="1" a="1"/>
  <c r="B193" i="1" s="1"/>
  <c r="F174" i="1" a="1"/>
  <c r="B3" i="3" a="1"/>
  <c r="B247" i="2" a="1"/>
  <c r="E268" i="2" s="1"/>
  <c r="B18" i="3" a="1"/>
  <c r="F206" i="1"/>
  <c r="I205" i="1"/>
  <c r="F207" i="1"/>
  <c r="I211" i="2"/>
  <c r="I212" i="2" s="1"/>
  <c r="J211" i="2" s="1"/>
  <c r="F174" i="2" a="1"/>
  <c r="U254" i="2"/>
  <c r="N264" i="2"/>
  <c r="T267" i="2"/>
  <c r="O259" i="2"/>
  <c r="W248" i="2"/>
  <c r="B260" i="2"/>
  <c r="M257" i="2"/>
  <c r="K260" i="2"/>
  <c r="T251" i="2"/>
  <c r="G247" i="2"/>
  <c r="R266" i="2"/>
  <c r="B268" i="2"/>
  <c r="R251" i="2"/>
  <c r="L269" i="2"/>
  <c r="X263" i="2"/>
  <c r="P251" i="2"/>
  <c r="G262" i="2"/>
  <c r="S263" i="2"/>
  <c r="N250" i="2"/>
  <c r="K258" i="2"/>
  <c r="U247" i="2"/>
  <c r="J247" i="2"/>
  <c r="X255" i="2"/>
  <c r="E262" i="2"/>
  <c r="V269" i="2"/>
  <c r="R263" i="2"/>
  <c r="B250" i="2"/>
  <c r="X257" i="2"/>
  <c r="Q258" i="2"/>
  <c r="F253" i="2"/>
  <c r="T256" i="2"/>
  <c r="X270" i="2"/>
  <c r="N267" i="2"/>
  <c r="J268" i="2"/>
  <c r="N254" i="2"/>
  <c r="P247" i="2"/>
  <c r="Y265" i="2"/>
  <c r="O253" i="2"/>
  <c r="Y256" i="2"/>
  <c r="P250" i="2"/>
  <c r="R265" i="2"/>
  <c r="D254" i="2"/>
  <c r="S258" i="2"/>
  <c r="M260" i="2"/>
  <c r="O258" i="2"/>
  <c r="N252" i="2"/>
  <c r="U264" i="2"/>
  <c r="L261" i="2"/>
  <c r="Q263" i="2"/>
  <c r="K267" i="2"/>
  <c r="N262" i="2"/>
  <c r="D251" i="2"/>
  <c r="K269" i="2"/>
  <c r="P266" i="2"/>
  <c r="T262" i="2"/>
  <c r="F255" i="2"/>
  <c r="G260" i="2"/>
  <c r="E256" i="2"/>
  <c r="F266" i="2"/>
  <c r="W269" i="2"/>
  <c r="K265" i="2"/>
  <c r="X253" i="2"/>
  <c r="E249" i="2"/>
  <c r="G257" i="2"/>
  <c r="F269" i="2"/>
  <c r="G251" i="2"/>
  <c r="V251" i="2"/>
  <c r="E252" i="2"/>
  <c r="P254" i="2"/>
  <c r="P248" i="2"/>
  <c r="Q265" i="2"/>
  <c r="T258" i="2"/>
  <c r="M249" i="2"/>
  <c r="K268" i="2"/>
  <c r="Y260" i="2"/>
  <c r="I260" i="2"/>
  <c r="I251" i="2"/>
  <c r="E270" i="2"/>
  <c r="Y247" i="2"/>
  <c r="I253" i="2"/>
  <c r="S253" i="2"/>
  <c r="Q249" i="2"/>
  <c r="W264" i="2"/>
  <c r="H257" i="2"/>
  <c r="W254" i="2"/>
  <c r="J257" i="2"/>
  <c r="H256" i="2"/>
  <c r="F251" i="2"/>
  <c r="F259" i="2"/>
  <c r="L251" i="2"/>
  <c r="D260" i="2"/>
  <c r="X268" i="2"/>
  <c r="S251" i="2"/>
  <c r="B259" i="2"/>
  <c r="R250" i="2"/>
  <c r="G252" i="2"/>
  <c r="C249" i="2"/>
  <c r="V262" i="2"/>
  <c r="X262" i="2"/>
  <c r="Q255" i="2"/>
  <c r="P270" i="2"/>
  <c r="E263" i="2"/>
  <c r="L247" i="2"/>
  <c r="R256" i="2"/>
  <c r="E257" i="2"/>
  <c r="S260" i="2"/>
  <c r="P253" i="2"/>
  <c r="D250" i="2"/>
  <c r="W247" i="2"/>
  <c r="S270" i="2"/>
  <c r="L262" i="2"/>
  <c r="I254" i="2"/>
  <c r="F254" i="2"/>
  <c r="Y257" i="2"/>
  <c r="P267" i="2"/>
  <c r="K256" i="2"/>
  <c r="Y262" i="2"/>
  <c r="Y264" i="2"/>
  <c r="E269" i="2"/>
  <c r="M261" i="2"/>
  <c r="I259" i="2"/>
  <c r="G259" i="2"/>
  <c r="L264" i="2"/>
  <c r="L256" i="2"/>
  <c r="U255" i="2"/>
  <c r="W252" i="2"/>
  <c r="T257" i="2"/>
  <c r="F260" i="2"/>
  <c r="I265" i="2"/>
  <c r="D258" i="2"/>
  <c r="P257" i="2"/>
  <c r="O262" i="2"/>
  <c r="V270" i="2"/>
  <c r="C262" i="2"/>
  <c r="W262" i="2"/>
  <c r="H267" i="2"/>
  <c r="C269" i="2"/>
  <c r="J258" i="2"/>
  <c r="R252" i="2"/>
  <c r="D268" i="2"/>
  <c r="X264" i="2"/>
  <c r="E259" i="2"/>
  <c r="E264" i="2"/>
  <c r="R261" i="2"/>
  <c r="Y251" i="2"/>
  <c r="H261" i="2"/>
  <c r="M269" i="2"/>
  <c r="D266" i="2"/>
  <c r="O256" i="2"/>
  <c r="T265" i="2"/>
  <c r="R258" i="2"/>
  <c r="H269" i="2"/>
  <c r="Y270" i="2"/>
  <c r="C268" i="2"/>
  <c r="M248" i="2"/>
  <c r="R260" i="2"/>
  <c r="K254" i="2"/>
  <c r="N268" i="2"/>
  <c r="B12" i="3" l="1"/>
  <c r="D12" i="3" s="1"/>
  <c r="B8" i="3"/>
  <c r="D8" i="3" s="1"/>
  <c r="B3" i="3"/>
  <c r="D3" i="3" s="1"/>
  <c r="B13" i="3"/>
  <c r="D13" i="3" s="1"/>
  <c r="B14" i="3"/>
  <c r="D14" i="3" s="1"/>
  <c r="B11" i="3"/>
  <c r="D11" i="3" s="1"/>
  <c r="B5" i="3"/>
  <c r="D5" i="3" s="1"/>
  <c r="B6" i="3"/>
  <c r="D6" i="3" s="1"/>
  <c r="B10" i="3"/>
  <c r="D10" i="3" s="1"/>
  <c r="B4" i="3"/>
  <c r="D4" i="3" s="1"/>
  <c r="B9" i="3"/>
  <c r="D9" i="3" s="1"/>
  <c r="B7" i="3"/>
  <c r="D7" i="3" s="1"/>
  <c r="C257" i="2"/>
  <c r="F174" i="1"/>
  <c r="F195" i="1"/>
  <c r="F190" i="1"/>
  <c r="F185" i="1"/>
  <c r="F180" i="1"/>
  <c r="F175" i="1"/>
  <c r="F193" i="1"/>
  <c r="F188" i="1"/>
  <c r="F183" i="1"/>
  <c r="F179" i="1"/>
  <c r="F192" i="1"/>
  <c r="F187" i="1"/>
  <c r="F177" i="1"/>
  <c r="F178" i="1"/>
  <c r="F196" i="1"/>
  <c r="F191" i="1"/>
  <c r="F186" i="1"/>
  <c r="F181" i="1"/>
  <c r="F176" i="1"/>
  <c r="J175" i="1" s="1" a="1"/>
  <c r="J175" i="1" s="1"/>
  <c r="F194" i="1"/>
  <c r="F189" i="1"/>
  <c r="F184" i="1"/>
  <c r="F197" i="1"/>
  <c r="F182" i="1"/>
  <c r="H265" i="2"/>
  <c r="N259" i="2"/>
  <c r="C287" i="2" s="1" a="1"/>
  <c r="C287" i="2" s="1"/>
  <c r="C266" i="2"/>
  <c r="N247" i="2"/>
  <c r="H263" i="2"/>
  <c r="K249" i="2"/>
  <c r="Q270" i="2"/>
  <c r="T247" i="2"/>
  <c r="M268" i="2"/>
  <c r="N253" i="2"/>
  <c r="B262" i="2"/>
  <c r="O249" i="2"/>
  <c r="O255" i="2"/>
  <c r="Y250" i="2"/>
  <c r="P256" i="2"/>
  <c r="X256" i="2"/>
  <c r="F262" i="2"/>
  <c r="E248" i="2"/>
  <c r="Q251" i="2"/>
  <c r="T249" i="2"/>
  <c r="J256" i="2"/>
  <c r="S248" i="2"/>
  <c r="K255" i="2"/>
  <c r="D256" i="2"/>
  <c r="W268" i="2"/>
  <c r="C296" i="2" s="1" a="1"/>
  <c r="C296" i="2" s="1"/>
  <c r="O267" i="2"/>
  <c r="J265" i="2"/>
  <c r="J254" i="2"/>
  <c r="E258" i="2"/>
  <c r="X261" i="2"/>
  <c r="Y261" i="2"/>
  <c r="Y248" i="2"/>
  <c r="G268" i="2"/>
  <c r="U250" i="2"/>
  <c r="E254" i="2"/>
  <c r="Q259" i="2"/>
  <c r="Y258" i="2"/>
  <c r="J262" i="2"/>
  <c r="O265" i="2"/>
  <c r="H260" i="2"/>
  <c r="I250" i="2"/>
  <c r="S261" i="2"/>
  <c r="B265" i="2"/>
  <c r="N249" i="2"/>
  <c r="V260" i="2"/>
  <c r="S267" i="2"/>
  <c r="E251" i="2"/>
  <c r="Q266" i="2"/>
  <c r="B255" i="2"/>
  <c r="F256" i="2"/>
  <c r="C252" i="2"/>
  <c r="W260" i="2"/>
  <c r="Y252" i="2"/>
  <c r="B252" i="2"/>
  <c r="I261" i="2"/>
  <c r="W256" i="2"/>
  <c r="I262" i="2"/>
  <c r="D248" i="2"/>
  <c r="G270" i="2"/>
  <c r="O251" i="2"/>
  <c r="S264" i="2"/>
  <c r="K247" i="2"/>
  <c r="I249" i="2"/>
  <c r="M259" i="2"/>
  <c r="W266" i="2"/>
  <c r="N258" i="2"/>
  <c r="X248" i="2"/>
  <c r="Y253" i="2"/>
  <c r="B258" i="2"/>
  <c r="X265" i="2"/>
  <c r="R253" i="2"/>
  <c r="N265" i="2"/>
  <c r="H250" i="2"/>
  <c r="J267" i="2"/>
  <c r="X269" i="2"/>
  <c r="C297" i="2" s="1" a="1"/>
  <c r="C297" i="2" s="1"/>
  <c r="W251" i="2"/>
  <c r="H258" i="2"/>
  <c r="I256" i="2"/>
  <c r="S257" i="2"/>
  <c r="U252" i="2"/>
  <c r="R249" i="2"/>
  <c r="F265" i="2"/>
  <c r="P259" i="2"/>
  <c r="E260" i="2"/>
  <c r="I257" i="2"/>
  <c r="T248" i="2"/>
  <c r="R269" i="2"/>
  <c r="B264" i="2"/>
  <c r="U265" i="2"/>
  <c r="W258" i="2"/>
  <c r="Y249" i="2"/>
  <c r="T250" i="2"/>
  <c r="X247" i="2"/>
  <c r="Q252" i="2"/>
  <c r="W263" i="2"/>
  <c r="R248" i="2"/>
  <c r="L267" i="2"/>
  <c r="M252" i="2"/>
  <c r="I270" i="2"/>
  <c r="U260" i="2"/>
  <c r="N266" i="2"/>
  <c r="F268" i="2"/>
  <c r="E266" i="2"/>
  <c r="K252" i="2"/>
  <c r="W253" i="2"/>
  <c r="E265" i="2"/>
  <c r="Q256" i="2"/>
  <c r="H251" i="2"/>
  <c r="R268" i="2"/>
  <c r="U270" i="2"/>
  <c r="P258" i="2"/>
  <c r="G256" i="2"/>
  <c r="D269" i="2"/>
  <c r="M256" i="2"/>
  <c r="I269" i="2"/>
  <c r="P265" i="2"/>
  <c r="C267" i="2"/>
  <c r="I252" i="2"/>
  <c r="Y267" i="2"/>
  <c r="L265" i="2"/>
  <c r="T268" i="2"/>
  <c r="F252" i="2"/>
  <c r="K251" i="2"/>
  <c r="S249" i="2"/>
  <c r="H248" i="2"/>
  <c r="M267" i="2"/>
  <c r="M253" i="2"/>
  <c r="D263" i="2"/>
  <c r="K263" i="2"/>
  <c r="K259" i="2"/>
  <c r="C270" i="2"/>
  <c r="Q247" i="2"/>
  <c r="F257" i="2"/>
  <c r="M247" i="2"/>
  <c r="F263" i="2"/>
  <c r="B251" i="2"/>
  <c r="O261" i="2"/>
  <c r="S268" i="2"/>
  <c r="W255" i="2"/>
  <c r="C256" i="2"/>
  <c r="P262" i="2"/>
  <c r="E250" i="2"/>
  <c r="T254" i="2"/>
  <c r="H247" i="2"/>
  <c r="X266" i="2"/>
  <c r="F258" i="2"/>
  <c r="R270" i="2"/>
  <c r="O247" i="2"/>
  <c r="V247" i="2"/>
  <c r="S262" i="2"/>
  <c r="G269" i="2"/>
  <c r="U251" i="2"/>
  <c r="L253" i="2"/>
  <c r="D262" i="2"/>
  <c r="F267" i="2"/>
  <c r="X251" i="2"/>
  <c r="G255" i="2"/>
  <c r="N270" i="2"/>
  <c r="M258" i="2"/>
  <c r="V267" i="2"/>
  <c r="X258" i="2"/>
  <c r="K250" i="2"/>
  <c r="V258" i="2"/>
  <c r="L252" i="2"/>
  <c r="Q268" i="2"/>
  <c r="X259" i="2"/>
  <c r="N257" i="2"/>
  <c r="H264" i="2"/>
  <c r="L258" i="2"/>
  <c r="D247" i="2"/>
  <c r="R264" i="2"/>
  <c r="I263" i="2"/>
  <c r="P263" i="2"/>
  <c r="J266" i="2"/>
  <c r="L255" i="2"/>
  <c r="H249" i="2"/>
  <c r="D253" i="2"/>
  <c r="F247" i="2"/>
  <c r="N248" i="2"/>
  <c r="O252" i="2"/>
  <c r="C250" i="2"/>
  <c r="T252" i="2"/>
  <c r="B256" i="2"/>
  <c r="E253" i="2"/>
  <c r="J253" i="2"/>
  <c r="J250" i="2"/>
  <c r="Q262" i="2"/>
  <c r="C290" i="2" s="1" a="1"/>
  <c r="C290" i="2" s="1"/>
  <c r="W261" i="2"/>
  <c r="C255" i="2"/>
  <c r="T266" i="2"/>
  <c r="S255" i="2"/>
  <c r="D249" i="2"/>
  <c r="W259" i="2"/>
  <c r="V249" i="2"/>
  <c r="G249" i="2"/>
  <c r="B247" i="2"/>
  <c r="J248" i="2"/>
  <c r="Q264" i="2"/>
  <c r="L250" i="2"/>
  <c r="N251" i="2"/>
  <c r="T259" i="2"/>
  <c r="F270" i="2"/>
  <c r="H255" i="2"/>
  <c r="G253" i="2"/>
  <c r="W250" i="2"/>
  <c r="B263" i="2"/>
  <c r="G250" i="2"/>
  <c r="O263" i="2"/>
  <c r="C254" i="2"/>
  <c r="C261" i="2"/>
  <c r="E255" i="2"/>
  <c r="C258" i="2"/>
  <c r="E261" i="2"/>
  <c r="C265" i="2"/>
  <c r="B270" i="2"/>
  <c r="P269" i="2"/>
  <c r="G265" i="2"/>
  <c r="J251" i="2"/>
  <c r="V266" i="2"/>
  <c r="V250" i="2"/>
  <c r="O264" i="2"/>
  <c r="H262" i="2"/>
  <c r="R247" i="2"/>
  <c r="V256" i="2"/>
  <c r="V265" i="2"/>
  <c r="Q254" i="2"/>
  <c r="N263" i="2"/>
  <c r="M254" i="2"/>
  <c r="C247" i="2"/>
  <c r="R257" i="2"/>
  <c r="D267" i="2"/>
  <c r="J261" i="2"/>
  <c r="O257" i="2"/>
  <c r="U256" i="2"/>
  <c r="B266" i="2"/>
  <c r="D252" i="2"/>
  <c r="E267" i="2"/>
  <c r="W265" i="2"/>
  <c r="T253" i="2"/>
  <c r="U257" i="2"/>
  <c r="N255" i="2"/>
  <c r="T260" i="2"/>
  <c r="V263" i="2"/>
  <c r="S250" i="2"/>
  <c r="E247" i="2"/>
  <c r="Q253" i="2"/>
  <c r="L266" i="2"/>
  <c r="V264" i="2"/>
  <c r="H252" i="2"/>
  <c r="Q267" i="2"/>
  <c r="Y254" i="2"/>
  <c r="S247" i="2"/>
  <c r="G261" i="2"/>
  <c r="J260" i="2"/>
  <c r="O260" i="2"/>
  <c r="C288" i="2" s="1" a="1"/>
  <c r="C288" i="2" s="1"/>
  <c r="I248" i="2"/>
  <c r="V259" i="2"/>
  <c r="R267" i="2"/>
  <c r="C264" i="2"/>
  <c r="O266" i="2"/>
  <c r="D270" i="2"/>
  <c r="M266" i="2"/>
  <c r="S254" i="2"/>
  <c r="K253" i="2"/>
  <c r="Q248" i="2"/>
  <c r="T263" i="2"/>
  <c r="J269" i="2"/>
  <c r="M251" i="2"/>
  <c r="B267" i="2"/>
  <c r="D259" i="2"/>
  <c r="Q260" i="2"/>
  <c r="V254" i="2"/>
  <c r="X252" i="2"/>
  <c r="L249" i="2"/>
  <c r="T270" i="2"/>
  <c r="N269" i="2"/>
  <c r="L263" i="2"/>
  <c r="S266" i="2"/>
  <c r="P261" i="2"/>
  <c r="U269" i="2"/>
  <c r="V257" i="2"/>
  <c r="F264" i="2"/>
  <c r="F250" i="2"/>
  <c r="K264" i="2"/>
  <c r="U263" i="2"/>
  <c r="G267" i="2"/>
  <c r="U267" i="2"/>
  <c r="X267" i="2"/>
  <c r="H266" i="2"/>
  <c r="D255" i="2"/>
  <c r="P249" i="2"/>
  <c r="D264" i="2"/>
  <c r="H268" i="2"/>
  <c r="J259" i="2"/>
  <c r="B269" i="2"/>
  <c r="J249" i="2"/>
  <c r="Y255" i="2"/>
  <c r="X254" i="2"/>
  <c r="X250" i="2"/>
  <c r="I258" i="2"/>
  <c r="H259" i="2"/>
  <c r="B248" i="2"/>
  <c r="S252" i="2"/>
  <c r="I266" i="2"/>
  <c r="F261" i="2"/>
  <c r="H270" i="2"/>
  <c r="Y263" i="2"/>
  <c r="C251" i="2"/>
  <c r="U268" i="2"/>
  <c r="U249" i="2"/>
  <c r="O268" i="2"/>
  <c r="N260" i="2"/>
  <c r="W249" i="2"/>
  <c r="U266" i="2"/>
  <c r="J255" i="2"/>
  <c r="W267" i="2"/>
  <c r="K262" i="2"/>
  <c r="V268" i="2"/>
  <c r="R254" i="2"/>
  <c r="V255" i="2"/>
  <c r="G254" i="2"/>
  <c r="N256" i="2"/>
  <c r="W257" i="2"/>
  <c r="J270" i="2"/>
  <c r="K261" i="2"/>
  <c r="O254" i="2"/>
  <c r="I267" i="2"/>
  <c r="G263" i="2"/>
  <c r="Q261" i="2"/>
  <c r="D265" i="2"/>
  <c r="V248" i="2"/>
  <c r="U262" i="2"/>
  <c r="R255" i="2"/>
  <c r="G258" i="2"/>
  <c r="K257" i="2"/>
  <c r="M264" i="2"/>
  <c r="G266" i="2"/>
  <c r="J264" i="2"/>
  <c r="O248" i="2"/>
  <c r="U259" i="2"/>
  <c r="L268" i="2"/>
  <c r="U253" i="2"/>
  <c r="C248" i="2"/>
  <c r="C276" i="2" s="1" a="1"/>
  <c r="C276" i="2" s="1"/>
  <c r="B249" i="2"/>
  <c r="O250" i="2"/>
  <c r="K248" i="2"/>
  <c r="Y266" i="2"/>
  <c r="U258" i="2"/>
  <c r="U261" i="2"/>
  <c r="M270" i="2"/>
  <c r="N261" i="2"/>
  <c r="T264" i="2"/>
  <c r="M255" i="2"/>
  <c r="B254" i="2"/>
  <c r="I264" i="2"/>
  <c r="V261" i="2"/>
  <c r="P252" i="2"/>
  <c r="I255" i="2"/>
  <c r="M265" i="2"/>
  <c r="F248" i="2"/>
  <c r="Q269" i="2"/>
  <c r="K270" i="2"/>
  <c r="B253" i="2"/>
  <c r="P255" i="2"/>
  <c r="L259" i="2"/>
  <c r="C259" i="2"/>
  <c r="J252" i="2"/>
  <c r="G264" i="2"/>
  <c r="R259" i="2"/>
  <c r="L270" i="2"/>
  <c r="I247" i="2"/>
  <c r="O269" i="2"/>
  <c r="X260" i="2"/>
  <c r="C263" i="2"/>
  <c r="R262" i="2"/>
  <c r="G248" i="2"/>
  <c r="P260" i="2"/>
  <c r="I268" i="2"/>
  <c r="C253" i="2"/>
  <c r="H254" i="2"/>
  <c r="L257" i="2"/>
  <c r="S256" i="2"/>
  <c r="V253" i="2"/>
  <c r="T269" i="2"/>
  <c r="S259" i="2"/>
  <c r="M263" i="2"/>
  <c r="P264" i="2"/>
  <c r="V252" i="2"/>
  <c r="W270" i="2"/>
  <c r="S269" i="2"/>
  <c r="M262" i="2"/>
  <c r="Y268" i="2"/>
  <c r="X249" i="2"/>
  <c r="J263" i="2"/>
  <c r="P268" i="2"/>
  <c r="Q257" i="2"/>
  <c r="Y259" i="2"/>
  <c r="C260" i="2"/>
  <c r="D257" i="2"/>
  <c r="M250" i="2"/>
  <c r="T255" i="2"/>
  <c r="L254" i="2"/>
  <c r="U248" i="2"/>
  <c r="L260" i="2"/>
  <c r="Q250" i="2"/>
  <c r="L248" i="2"/>
  <c r="D261" i="2"/>
  <c r="S265" i="2"/>
  <c r="O270" i="2"/>
  <c r="H253" i="2"/>
  <c r="C281" i="2" s="1" a="1"/>
  <c r="C281" i="2" s="1"/>
  <c r="Y269" i="2"/>
  <c r="K266" i="2"/>
  <c r="F249" i="2"/>
  <c r="B257" i="2"/>
  <c r="B261" i="2"/>
  <c r="T261" i="2"/>
  <c r="C277" i="2" a="1"/>
  <c r="C277" i="2" s="1"/>
  <c r="B18" i="3"/>
  <c r="D18" i="3" s="1"/>
  <c r="B19" i="3"/>
  <c r="D19" i="3" s="1"/>
  <c r="B20" i="3"/>
  <c r="D20" i="3" s="1"/>
  <c r="B25" i="3"/>
  <c r="D25" i="3" s="1"/>
  <c r="B22" i="3"/>
  <c r="D22" i="3" s="1"/>
  <c r="B24" i="3"/>
  <c r="D24" i="3" s="1"/>
  <c r="B29" i="3"/>
  <c r="D29" i="3" s="1"/>
  <c r="B23" i="3"/>
  <c r="D23" i="3" s="1"/>
  <c r="B28" i="3"/>
  <c r="D28" i="3" s="1"/>
  <c r="B27" i="3"/>
  <c r="D27" i="3" s="1"/>
  <c r="B21" i="3"/>
  <c r="D21" i="3" s="1"/>
  <c r="B26" i="3"/>
  <c r="D26" i="3" s="1"/>
  <c r="C298" i="2" a="1"/>
  <c r="C298" i="2" s="1"/>
  <c r="C275" i="2" a="1"/>
  <c r="C275" i="2" s="1"/>
  <c r="C289" i="2" a="1"/>
  <c r="C289" i="2" s="1"/>
  <c r="C294" i="2" a="1"/>
  <c r="C294" i="2" s="1"/>
  <c r="C283" i="2" a="1"/>
  <c r="C283" i="2" s="1"/>
  <c r="C285" i="2" a="1"/>
  <c r="C285" i="2" s="1"/>
  <c r="C293" i="2" a="1"/>
  <c r="C293" i="2" s="1"/>
  <c r="C284" i="2" a="1"/>
  <c r="C284" i="2" s="1"/>
  <c r="C282" i="2" a="1"/>
  <c r="C282" i="2" s="1"/>
  <c r="C280" i="2" a="1"/>
  <c r="C280" i="2" s="1"/>
  <c r="C279" i="2" a="1"/>
  <c r="C279" i="2" s="1"/>
  <c r="C292" i="2" a="1"/>
  <c r="C292" i="2" s="1"/>
  <c r="C278" i="2" a="1"/>
  <c r="C278" i="2" s="1"/>
  <c r="C291" i="2" a="1"/>
  <c r="C291" i="2" s="1"/>
  <c r="C286" i="2" a="1"/>
  <c r="C286" i="2" s="1"/>
  <c r="C295" i="2" a="1"/>
  <c r="C295" i="2" s="1"/>
  <c r="I206" i="1"/>
  <c r="I207" i="1"/>
  <c r="L205" i="1"/>
  <c r="F181" i="2"/>
  <c r="F192" i="2"/>
  <c r="F188" i="2"/>
  <c r="F190" i="2"/>
  <c r="F189" i="2"/>
  <c r="F180" i="2"/>
  <c r="F176" i="2"/>
  <c r="F175" i="2"/>
  <c r="F196" i="2"/>
  <c r="F174" i="2"/>
  <c r="F194" i="2"/>
  <c r="F184" i="2"/>
  <c r="F178" i="2"/>
  <c r="F186" i="2"/>
  <c r="F195" i="2"/>
  <c r="F177" i="2"/>
  <c r="F193" i="2"/>
  <c r="F182" i="2"/>
  <c r="F197" i="2"/>
  <c r="F185" i="2"/>
  <c r="F187" i="2"/>
  <c r="F183" i="2"/>
  <c r="F191" i="2"/>
  <c r="F179" i="2"/>
  <c r="D287" i="2" l="1"/>
  <c r="E287" i="2"/>
  <c r="D297" i="2"/>
  <c r="E297" i="2"/>
  <c r="D281" i="2"/>
  <c r="E281" i="2"/>
  <c r="D296" i="2"/>
  <c r="E296" i="2"/>
  <c r="D283" i="2"/>
  <c r="E283" i="2"/>
  <c r="D279" i="2"/>
  <c r="E279" i="2"/>
  <c r="B192" i="1" a="1"/>
  <c r="B192" i="1" s="1"/>
  <c r="C192" i="1" s="1"/>
  <c r="D289" i="2"/>
  <c r="E289" i="2" s="1"/>
  <c r="D286" i="2"/>
  <c r="E286" i="2" s="1"/>
  <c r="D282" i="2"/>
  <c r="E282" i="2" s="1"/>
  <c r="D275" i="2"/>
  <c r="E275" i="2"/>
  <c r="D277" i="2"/>
  <c r="E277" i="2" s="1"/>
  <c r="D280" i="2"/>
  <c r="E280" i="2" s="1"/>
  <c r="D276" i="2"/>
  <c r="E276" i="2" s="1"/>
  <c r="D288" i="2"/>
  <c r="E288" i="2"/>
  <c r="D294" i="2"/>
  <c r="E294" i="2"/>
  <c r="D298" i="2"/>
  <c r="E298" i="2" s="1"/>
  <c r="D291" i="2"/>
  <c r="E291" i="2" s="1"/>
  <c r="D293" i="2"/>
  <c r="E293" i="2"/>
  <c r="D292" i="2"/>
  <c r="E292" i="2"/>
  <c r="D290" i="2"/>
  <c r="E290" i="2" s="1"/>
  <c r="D295" i="2"/>
  <c r="E295" i="2" s="1"/>
  <c r="D284" i="2"/>
  <c r="E284" i="2"/>
  <c r="D278" i="2"/>
  <c r="E278" i="2"/>
  <c r="D285" i="2"/>
  <c r="E285" i="2" s="1"/>
  <c r="L206" i="1"/>
  <c r="L207" i="1"/>
  <c r="J175" i="2" a="1"/>
  <c r="J175" i="2" s="1"/>
  <c r="C207" i="2" l="1"/>
  <c r="O181" i="2" l="1"/>
  <c r="O180" i="2"/>
  <c r="F205" i="2"/>
  <c r="O179" i="2"/>
  <c r="O178" i="2"/>
  <c r="F206" i="2" l="1"/>
  <c r="I205" i="2"/>
  <c r="F207" i="2"/>
  <c r="I206" i="2" l="1"/>
  <c r="I207" i="2"/>
  <c r="L205" i="2"/>
  <c r="L207" i="2" l="1"/>
  <c r="L206" i="2"/>
</calcChain>
</file>

<file path=xl/sharedStrings.xml><?xml version="1.0" encoding="utf-8"?>
<sst xmlns="http://schemas.openxmlformats.org/spreadsheetml/2006/main" count="424" uniqueCount="169">
  <si>
    <t>Tacka</t>
  </si>
  <si>
    <t>Y(m)</t>
  </si>
  <si>
    <t>X(m)</t>
  </si>
  <si>
    <t>St</t>
  </si>
  <si>
    <t>Viz</t>
  </si>
  <si>
    <t>minut</t>
  </si>
  <si>
    <t>sekund</t>
  </si>
  <si>
    <t>stepen</t>
  </si>
  <si>
    <t>pravci</t>
  </si>
  <si>
    <t>od</t>
  </si>
  <si>
    <t>do</t>
  </si>
  <si>
    <t>Di(m)</t>
  </si>
  <si>
    <t>duzine</t>
  </si>
  <si>
    <t>direkcioni</t>
  </si>
  <si>
    <t>decimalni</t>
  </si>
  <si>
    <t>rad</t>
  </si>
  <si>
    <t>racunanje direkcionih uglova</t>
  </si>
  <si>
    <t>Y</t>
  </si>
  <si>
    <t>X</t>
  </si>
  <si>
    <t>koord. Razlike</t>
  </si>
  <si>
    <t>direkcioni Ugao</t>
  </si>
  <si>
    <t>duzina</t>
  </si>
  <si>
    <r>
      <rPr>
        <sz val="11"/>
        <color theme="1"/>
        <rFont val="Symbol"/>
        <family val="1"/>
        <charset val="2"/>
      </rPr>
      <t>D</t>
    </r>
    <r>
      <rPr>
        <sz val="9"/>
        <color theme="1"/>
        <rFont val="Calibri"/>
        <family val="2"/>
      </rPr>
      <t>y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</si>
  <si>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x</t>
    </r>
  </si>
  <si>
    <t>dec. zapis</t>
  </si>
  <si>
    <t>°</t>
  </si>
  <si>
    <t>´</t>
  </si>
  <si>
    <t>˝</t>
  </si>
  <si>
    <t>(m)</t>
  </si>
  <si>
    <t>koeficijenti</t>
  </si>
  <si>
    <t>a12</t>
  </si>
  <si>
    <t>a13</t>
  </si>
  <si>
    <t>a14</t>
  </si>
  <si>
    <t>a21</t>
  </si>
  <si>
    <t>a23</t>
  </si>
  <si>
    <t>a24</t>
  </si>
  <si>
    <t>a31</t>
  </si>
  <si>
    <t>a32</t>
  </si>
  <si>
    <t>a34</t>
  </si>
  <si>
    <t>a41</t>
  </si>
  <si>
    <t>a42</t>
  </si>
  <si>
    <t>a43</t>
  </si>
  <si>
    <t>Di(mm)</t>
  </si>
  <si>
    <t>ro</t>
  </si>
  <si>
    <t>b12</t>
  </si>
  <si>
    <t>b13</t>
  </si>
  <si>
    <t>b14</t>
  </si>
  <si>
    <t>b23</t>
  </si>
  <si>
    <t>b24</t>
  </si>
  <si>
    <t>b21</t>
  </si>
  <si>
    <t>b31</t>
  </si>
  <si>
    <t>b32</t>
  </si>
  <si>
    <t>b34</t>
  </si>
  <si>
    <t>b41</t>
  </si>
  <si>
    <t>b42</t>
  </si>
  <si>
    <t>b43</t>
  </si>
  <si>
    <t>A12</t>
  </si>
  <si>
    <t>A13</t>
  </si>
  <si>
    <t>A14</t>
  </si>
  <si>
    <t>A23</t>
  </si>
  <si>
    <t>A24</t>
  </si>
  <si>
    <t>A21</t>
  </si>
  <si>
    <t>A31</t>
  </si>
  <si>
    <t>A32</t>
  </si>
  <si>
    <t>A34</t>
  </si>
  <si>
    <t>A41</t>
  </si>
  <si>
    <t>A42</t>
  </si>
  <si>
    <t>A43</t>
  </si>
  <si>
    <t>B12</t>
  </si>
  <si>
    <t>B13</t>
  </si>
  <si>
    <t>B14</t>
  </si>
  <si>
    <t>B23</t>
  </si>
  <si>
    <t>B24</t>
  </si>
  <si>
    <t>B21</t>
  </si>
  <si>
    <t>B31</t>
  </si>
  <si>
    <t>B32</t>
  </si>
  <si>
    <t>B34</t>
  </si>
  <si>
    <t>B41</t>
  </si>
  <si>
    <t>B42</t>
  </si>
  <si>
    <t>B43</t>
  </si>
  <si>
    <t>Y1</t>
  </si>
  <si>
    <t>X1</t>
  </si>
  <si>
    <t>Z2</t>
  </si>
  <si>
    <t>X2</t>
  </si>
  <si>
    <t>Z3</t>
  </si>
  <si>
    <t>X3</t>
  </si>
  <si>
    <t>Z4</t>
  </si>
  <si>
    <t>X4</t>
  </si>
  <si>
    <t>Z1</t>
  </si>
  <si>
    <t>Y3</t>
  </si>
  <si>
    <t>Y4</t>
  </si>
  <si>
    <t>A=</t>
  </si>
  <si>
    <t>P=</t>
  </si>
  <si>
    <t xml:space="preserve">sigma 0 </t>
  </si>
  <si>
    <t>sigma p</t>
  </si>
  <si>
    <t>sigma d</t>
  </si>
  <si>
    <t>fi</t>
  </si>
  <si>
    <t>ni</t>
  </si>
  <si>
    <t>Z0=</t>
  </si>
  <si>
    <t>α1</t>
  </si>
  <si>
    <t>α2</t>
  </si>
  <si>
    <t>α3</t>
  </si>
  <si>
    <t>α4</t>
  </si>
  <si>
    <t>α5</t>
  </si>
  <si>
    <t>α6</t>
  </si>
  <si>
    <t>α7</t>
  </si>
  <si>
    <t>α8</t>
  </si>
  <si>
    <t>α9</t>
  </si>
  <si>
    <t>α10</t>
  </si>
  <si>
    <t>α11</t>
  </si>
  <si>
    <t>α12</t>
  </si>
  <si>
    <t>di</t>
  </si>
  <si>
    <t>di(m)</t>
  </si>
  <si>
    <t>di(mm)</t>
  </si>
  <si>
    <t>Di</t>
  </si>
  <si>
    <t>Di-di</t>
  </si>
  <si>
    <t>f=</t>
  </si>
  <si>
    <t>N=</t>
  </si>
  <si>
    <t>Rt=</t>
  </si>
  <si>
    <t>Y2</t>
  </si>
  <si>
    <t>Qx=</t>
  </si>
  <si>
    <t>n=</t>
  </si>
  <si>
    <t>x=</t>
  </si>
  <si>
    <t>V=</t>
  </si>
  <si>
    <t>sigma aposteriori</t>
  </si>
  <si>
    <t>sigma Y1</t>
  </si>
  <si>
    <t>sigma Y2</t>
  </si>
  <si>
    <t>sigma Y3</t>
  </si>
  <si>
    <t>sigma Y4</t>
  </si>
  <si>
    <t>sigma X1</t>
  </si>
  <si>
    <t>sigma X2</t>
  </si>
  <si>
    <t>sigma X3</t>
  </si>
  <si>
    <t>sigma X4</t>
  </si>
  <si>
    <t>sigma p2</t>
  </si>
  <si>
    <t>sigma p1</t>
  </si>
  <si>
    <t>sigma p3</t>
  </si>
  <si>
    <t>sigma p4</t>
  </si>
  <si>
    <r>
      <rPr>
        <sz val="11"/>
        <color theme="1"/>
        <rFont val="Calibri"/>
        <family val="2"/>
      </rPr>
      <t>λ</t>
    </r>
    <r>
      <rPr>
        <sz val="7.5"/>
        <color theme="1"/>
        <rFont val="Calibri"/>
        <family val="2"/>
      </rPr>
      <t>1</t>
    </r>
  </si>
  <si>
    <r>
      <rPr>
        <sz val="11"/>
        <color theme="1"/>
        <rFont val="Calibri"/>
        <family val="2"/>
      </rPr>
      <t>λ</t>
    </r>
    <r>
      <rPr>
        <sz val="7.5"/>
        <color theme="1"/>
        <rFont val="Calibri"/>
        <family val="2"/>
      </rPr>
      <t>2</t>
    </r>
  </si>
  <si>
    <t>C</t>
  </si>
  <si>
    <t>A</t>
  </si>
  <si>
    <t>B</t>
  </si>
  <si>
    <t>ϴ</t>
  </si>
  <si>
    <t>ϴ(rad)</t>
  </si>
  <si>
    <t>STEPEN</t>
  </si>
  <si>
    <t>MINUT</t>
  </si>
  <si>
    <t>SEKUND</t>
  </si>
  <si>
    <t>Ql=</t>
  </si>
  <si>
    <t>Qv=</t>
  </si>
  <si>
    <t>Pi</t>
  </si>
  <si>
    <t>Qvi</t>
  </si>
  <si>
    <t>rii</t>
  </si>
  <si>
    <t>Gi</t>
  </si>
  <si>
    <t>Y srednje</t>
  </si>
  <si>
    <t>X srednje</t>
  </si>
  <si>
    <t>g</t>
  </si>
  <si>
    <t>Y1-Ysrednje</t>
  </si>
  <si>
    <t>Y3 -Ysrednje</t>
  </si>
  <si>
    <t>X1-Xsrednje</t>
  </si>
  <si>
    <t>X3 -Xsrednje</t>
  </si>
  <si>
    <t>suma</t>
  </si>
  <si>
    <t>eta1</t>
  </si>
  <si>
    <t>eta2</t>
  </si>
  <si>
    <t>ksi1</t>
  </si>
  <si>
    <t>ksi2</t>
  </si>
  <si>
    <t>iz klasicnog u minimalni trag</t>
  </si>
  <si>
    <t>X trans</t>
  </si>
  <si>
    <t>kontrola</t>
  </si>
  <si>
    <t>iz inimalnog u klasican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</si>
</sst>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00"/>
    <numFmt numFmtId="166" formatCode="0.0"/>
    <numFmt numFmtId="167" formatCode="0.00000"/>
    <numFmt numFmtId="168" formatCode="0.0000"/>
    <numFmt numFmtId="169" formatCode="0.00000E+00"/>
    <numFmt numFmtId="170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7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6" fontId="7" fillId="4" borderId="2" xfId="0" applyNumberFormat="1" applyFont="1" applyFill="1" applyBorder="1" applyAlignment="1">
      <alignment horizontal="center" vertical="center" wrapText="1"/>
    </xf>
    <xf numFmtId="167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2" xfId="0" applyNumberFormat="1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3" fillId="0" borderId="11" xfId="0" applyFont="1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168" fontId="0" fillId="0" borderId="0" xfId="0" applyNumberFormat="1"/>
    <xf numFmtId="164" fontId="0" fillId="0" borderId="0" xfId="0" applyNumberFormat="1"/>
    <xf numFmtId="169" fontId="0" fillId="0" borderId="0" xfId="0" applyNumberFormat="1"/>
    <xf numFmtId="170" fontId="0" fillId="0" borderId="0" xfId="0" applyNumberFormat="1"/>
    <xf numFmtId="170" fontId="0" fillId="0" borderId="15" xfId="0" applyNumberFormat="1" applyBorder="1"/>
    <xf numFmtId="167" fontId="0" fillId="0" borderId="14" xfId="0" applyNumberFormat="1" applyBorder="1"/>
    <xf numFmtId="167" fontId="0" fillId="0" borderId="0" xfId="0" applyNumberFormat="1"/>
    <xf numFmtId="167" fontId="0" fillId="0" borderId="15" xfId="0" applyNumberFormat="1" applyBorder="1"/>
    <xf numFmtId="170" fontId="0" fillId="0" borderId="14" xfId="0" applyNumberFormat="1" applyBorder="1"/>
    <xf numFmtId="164" fontId="0" fillId="0" borderId="0" xfId="0" applyNumberFormat="1" applyAlignment="1">
      <alignment horizontal="center"/>
    </xf>
    <xf numFmtId="164" fontId="0" fillId="0" borderId="9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298"/>
  <sheetViews>
    <sheetView tabSelected="1" topLeftCell="A155" zoomScale="90" zoomScaleNormal="90" workbookViewId="0">
      <selection activeCell="H171" sqref="H171"/>
    </sheetView>
  </sheetViews>
  <sheetFormatPr defaultRowHeight="14.4" x14ac:dyDescent="0.3"/>
  <cols>
    <col min="2" max="2" width="17" bestFit="1" customWidth="1"/>
    <col min="3" max="3" width="16.6640625" bestFit="1" customWidth="1"/>
    <col min="4" max="4" width="17.109375" bestFit="1" customWidth="1"/>
    <col min="5" max="5" width="14.5546875" customWidth="1"/>
    <col min="6" max="6" width="16.5546875" bestFit="1" customWidth="1"/>
    <col min="7" max="7" width="12.44140625" customWidth="1"/>
    <col min="8" max="8" width="16.6640625" bestFit="1" customWidth="1"/>
    <col min="9" max="9" width="17.109375" bestFit="1" customWidth="1"/>
    <col min="10" max="12" width="16.5546875" bestFit="1" customWidth="1"/>
    <col min="13" max="13" width="14" customWidth="1"/>
    <col min="14" max="14" width="12.6640625" customWidth="1"/>
    <col min="15" max="15" width="14.33203125" customWidth="1"/>
    <col min="16" max="16" width="10.5546875" customWidth="1"/>
    <col min="17" max="17" width="9.33203125" bestFit="1" customWidth="1"/>
    <col min="18" max="18" width="11.109375" bestFit="1" customWidth="1"/>
    <col min="19" max="21" width="9.33203125" bestFit="1" customWidth="1"/>
    <col min="22" max="22" width="14.5546875" customWidth="1"/>
    <col min="23" max="23" width="9.33203125" bestFit="1" customWidth="1"/>
    <col min="24" max="24" width="9.6640625" customWidth="1"/>
    <col min="25" max="25" width="9.33203125" bestFit="1" customWidth="1"/>
  </cols>
  <sheetData>
    <row r="3" spans="1:26" x14ac:dyDescent="0.3">
      <c r="A3" s="3" t="s">
        <v>0</v>
      </c>
      <c r="B3" s="3" t="s">
        <v>1</v>
      </c>
      <c r="C3" s="3" t="s">
        <v>2</v>
      </c>
      <c r="I3" s="48" t="s">
        <v>16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</row>
    <row r="4" spans="1:26" x14ac:dyDescent="0.3">
      <c r="A4" s="3">
        <v>1</v>
      </c>
      <c r="B4" s="3">
        <v>1000</v>
      </c>
      <c r="C4" s="3">
        <v>1000</v>
      </c>
      <c r="E4" t="s">
        <v>43</v>
      </c>
      <c r="F4">
        <f>206265</f>
        <v>206265</v>
      </c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/>
    </row>
    <row r="5" spans="1:26" x14ac:dyDescent="0.3">
      <c r="A5" s="3">
        <v>2</v>
      </c>
      <c r="B5" s="3">
        <v>1000</v>
      </c>
      <c r="C5" s="3">
        <v>1187.8399999999999</v>
      </c>
      <c r="I5" s="5"/>
      <c r="J5" s="6" t="s">
        <v>17</v>
      </c>
      <c r="K5" s="6" t="s">
        <v>18</v>
      </c>
      <c r="L5" s="54" t="s">
        <v>19</v>
      </c>
      <c r="M5" s="55"/>
      <c r="N5" s="54" t="s">
        <v>20</v>
      </c>
      <c r="O5" s="56"/>
      <c r="P5" s="56"/>
      <c r="Q5" s="56"/>
      <c r="R5" s="56"/>
      <c r="S5" s="56"/>
      <c r="T5" s="55"/>
      <c r="U5" s="54" t="s">
        <v>21</v>
      </c>
      <c r="V5" s="55"/>
    </row>
    <row r="6" spans="1:26" x14ac:dyDescent="0.3">
      <c r="A6" s="3">
        <v>3</v>
      </c>
      <c r="B6" s="3">
        <v>1073.8900000000001</v>
      </c>
      <c r="C6" s="3">
        <v>1148.9000000000001</v>
      </c>
      <c r="I6" s="7" t="s">
        <v>10</v>
      </c>
      <c r="J6" s="3">
        <v>1073.8900000000001</v>
      </c>
      <c r="K6" s="3">
        <v>1148.9000000000001</v>
      </c>
      <c r="L6" s="8" t="s">
        <v>22</v>
      </c>
      <c r="M6" s="6" t="s">
        <v>23</v>
      </c>
      <c r="N6" s="6" t="s">
        <v>15</v>
      </c>
      <c r="O6" s="9" t="s">
        <v>24</v>
      </c>
      <c r="P6" s="6" t="s">
        <v>25</v>
      </c>
      <c r="Q6" s="6"/>
      <c r="R6" s="6" t="s">
        <v>26</v>
      </c>
      <c r="S6" s="6"/>
      <c r="T6" s="6" t="s">
        <v>27</v>
      </c>
      <c r="U6" s="57" t="s">
        <v>28</v>
      </c>
      <c r="V6" s="58"/>
    </row>
    <row r="7" spans="1:26" x14ac:dyDescent="0.3">
      <c r="A7" s="3">
        <v>4</v>
      </c>
      <c r="B7" s="3">
        <v>1082.58</v>
      </c>
      <c r="C7" s="3">
        <v>1075.03</v>
      </c>
      <c r="I7" s="7" t="s">
        <v>9</v>
      </c>
      <c r="J7" s="3">
        <v>1082.58</v>
      </c>
      <c r="K7" s="3">
        <v>1075.03</v>
      </c>
      <c r="L7" s="10">
        <f>J6-J7</f>
        <v>-8.6899999999998272</v>
      </c>
      <c r="M7" s="10">
        <f>K6-K7</f>
        <v>73.870000000000118</v>
      </c>
      <c r="N7" s="2">
        <f>IF(AND(L7&gt;0,M7&gt;0),ATAN(L7/M7),IF(AND(L7&gt;0,M7&lt;0),ATAN(ABS(M7/L7))+(PI()/2),IF(AND(L7&lt;0,M7&lt;0),ATAN(L7/M7)+PI(),IF(AND(L7&lt;0,M7&gt;0),ATAN(ABS(M7/L7))+(PI()*(3/2)),"Нема решење"))))</f>
        <v>6.1660844170233684</v>
      </c>
      <c r="O7" s="11">
        <f>DEGREES(N7)</f>
        <v>353.29061321682366</v>
      </c>
      <c r="P7" s="12">
        <f>TRUNC(O7,0)</f>
        <v>353</v>
      </c>
      <c r="Q7" s="13">
        <f>(O7-P7)*60</f>
        <v>17.436793009419489</v>
      </c>
      <c r="R7" s="12">
        <f>TRUNC(Q7,0)</f>
        <v>17</v>
      </c>
      <c r="S7" s="13">
        <f>(Q7-R7)*60</f>
        <v>26.207580565169337</v>
      </c>
      <c r="T7" s="12">
        <f>ROUND(S7,1)</f>
        <v>26.2</v>
      </c>
      <c r="U7" s="60">
        <f>SQRT((L7)^2+(M7)^2)</f>
        <v>74.37938558498594</v>
      </c>
      <c r="V7" s="61"/>
    </row>
    <row r="11" spans="1:26" x14ac:dyDescent="0.3">
      <c r="A11" s="46" t="s">
        <v>8</v>
      </c>
      <c r="B11" s="46"/>
      <c r="C11" s="46"/>
      <c r="D11" s="46"/>
      <c r="E11" s="46"/>
      <c r="F11" s="1"/>
      <c r="G11" s="47" t="s">
        <v>12</v>
      </c>
      <c r="H11" s="47"/>
      <c r="I11" s="47"/>
      <c r="J11" s="47"/>
      <c r="L11" s="46" t="s">
        <v>13</v>
      </c>
      <c r="M11" s="46"/>
      <c r="N11" s="46"/>
      <c r="O11" s="46"/>
      <c r="P11" s="46"/>
      <c r="Q11" s="46"/>
      <c r="S11" s="46" t="s">
        <v>29</v>
      </c>
      <c r="T11" s="46"/>
      <c r="U11" s="46"/>
      <c r="V11" s="46"/>
      <c r="W11" s="46"/>
      <c r="X11" s="46"/>
      <c r="Y11" s="46"/>
      <c r="Z11" s="46"/>
    </row>
    <row r="12" spans="1:26" x14ac:dyDescent="0.3">
      <c r="A12" s="3" t="s">
        <v>3</v>
      </c>
      <c r="B12" s="3" t="s">
        <v>4</v>
      </c>
      <c r="C12" s="3" t="s">
        <v>7</v>
      </c>
      <c r="D12" s="3" t="s">
        <v>5</v>
      </c>
      <c r="E12" s="3" t="s">
        <v>6</v>
      </c>
      <c r="F12" s="1" t="s">
        <v>15</v>
      </c>
      <c r="G12" s="4" t="s">
        <v>9</v>
      </c>
      <c r="H12" s="4" t="s">
        <v>10</v>
      </c>
      <c r="I12" s="4" t="s">
        <v>11</v>
      </c>
      <c r="J12" s="4" t="s">
        <v>42</v>
      </c>
      <c r="L12" s="4" t="s">
        <v>9</v>
      </c>
      <c r="M12" s="4" t="s">
        <v>10</v>
      </c>
      <c r="N12" s="4" t="s">
        <v>15</v>
      </c>
      <c r="O12" s="4" t="s">
        <v>14</v>
      </c>
      <c r="P12" s="4" t="s">
        <v>112</v>
      </c>
      <c r="Q12" s="4" t="s">
        <v>113</v>
      </c>
      <c r="S12" s="46" t="s">
        <v>8</v>
      </c>
      <c r="T12" s="46"/>
      <c r="U12" s="46"/>
      <c r="V12" s="46"/>
      <c r="W12" s="46" t="s">
        <v>12</v>
      </c>
      <c r="X12" s="46"/>
      <c r="Y12" s="46"/>
      <c r="Z12" s="46"/>
    </row>
    <row r="13" spans="1:26" x14ac:dyDescent="0.3">
      <c r="A13" s="43">
        <v>1</v>
      </c>
      <c r="B13" s="3">
        <v>2</v>
      </c>
      <c r="C13" s="3">
        <v>0</v>
      </c>
      <c r="D13" s="3">
        <v>0</v>
      </c>
      <c r="E13" s="3">
        <v>0</v>
      </c>
      <c r="F13" s="1">
        <f>RADIANS(C13+D13/60+E13/3600)</f>
        <v>0</v>
      </c>
      <c r="G13" s="47">
        <v>1</v>
      </c>
      <c r="H13" s="4">
        <v>2</v>
      </c>
      <c r="I13" s="4">
        <v>187.84100000000001</v>
      </c>
      <c r="J13" s="2">
        <f>I13*1000</f>
        <v>187841</v>
      </c>
      <c r="L13" s="47">
        <v>1</v>
      </c>
      <c r="M13" s="4">
        <v>2</v>
      </c>
      <c r="N13" s="4">
        <v>0</v>
      </c>
      <c r="O13" s="4">
        <v>0</v>
      </c>
      <c r="P13" s="2">
        <v>187.84</v>
      </c>
      <c r="Q13" s="2">
        <f>P13*1000</f>
        <v>187840</v>
      </c>
      <c r="S13" s="4" t="s">
        <v>30</v>
      </c>
      <c r="T13" s="3">
        <f t="shared" ref="T13:T24" si="0">($F$4*SIN(N13))/J13</f>
        <v>0</v>
      </c>
      <c r="U13" s="4" t="s">
        <v>44</v>
      </c>
      <c r="V13" s="2">
        <f t="shared" ref="V13:V24" si="1">(-$F$4*COS(N13))/J13</f>
        <v>-1.0980829531358969</v>
      </c>
      <c r="W13" s="4" t="s">
        <v>56</v>
      </c>
      <c r="X13" s="2">
        <f t="shared" ref="X13:X24" si="2">-COS(N13)</f>
        <v>-1</v>
      </c>
      <c r="Y13" s="4" t="s">
        <v>68</v>
      </c>
      <c r="Z13" s="2">
        <f t="shared" ref="Z13:Z24" si="3">-SIN(N13)</f>
        <v>0</v>
      </c>
    </row>
    <row r="14" spans="1:26" x14ac:dyDescent="0.3">
      <c r="A14" s="44"/>
      <c r="B14" s="3">
        <v>3</v>
      </c>
      <c r="C14" s="3">
        <v>26</v>
      </c>
      <c r="D14" s="3">
        <v>23</v>
      </c>
      <c r="E14" s="3">
        <v>30</v>
      </c>
      <c r="F14" s="1">
        <f t="shared" ref="F14:F24" si="4">RADIANS(C14+D14/60+E14/3600)</f>
        <v>0.46062147842217011</v>
      </c>
      <c r="G14" s="47"/>
      <c r="H14" s="4">
        <v>3</v>
      </c>
      <c r="I14" s="4">
        <v>166.22800000000001</v>
      </c>
      <c r="J14" s="2">
        <f t="shared" ref="J14:J24" si="5">I14*1000</f>
        <v>166228</v>
      </c>
      <c r="L14" s="47"/>
      <c r="M14" s="4">
        <v>3</v>
      </c>
      <c r="N14" s="2">
        <v>0.46063435437936917</v>
      </c>
      <c r="O14" s="11">
        <v>26.392404404671364</v>
      </c>
      <c r="P14" s="2">
        <v>166.22557599999999</v>
      </c>
      <c r="Q14" s="2">
        <f t="shared" ref="Q14:Q24" si="6">P14*1000</f>
        <v>166225.576</v>
      </c>
      <c r="S14" s="4" t="s">
        <v>31</v>
      </c>
      <c r="T14" s="3">
        <f t="shared" si="0"/>
        <v>0.55158085241432009</v>
      </c>
      <c r="U14" s="4" t="s">
        <v>45</v>
      </c>
      <c r="V14" s="2">
        <f t="shared" si="1"/>
        <v>-1.1115223836039005</v>
      </c>
      <c r="W14" s="4" t="s">
        <v>57</v>
      </c>
      <c r="X14" s="2">
        <f t="shared" si="2"/>
        <v>-0.89577069683033561</v>
      </c>
      <c r="Y14" s="4" t="s">
        <v>69</v>
      </c>
      <c r="Z14" s="2">
        <f t="shared" si="3"/>
        <v>-0.44451643242977534</v>
      </c>
    </row>
    <row r="15" spans="1:26" x14ac:dyDescent="0.3">
      <c r="A15" s="45"/>
      <c r="B15" s="3">
        <v>4</v>
      </c>
      <c r="C15" s="3">
        <v>47</v>
      </c>
      <c r="D15" s="3">
        <v>44</v>
      </c>
      <c r="E15" s="3">
        <v>31</v>
      </c>
      <c r="F15" s="1">
        <f t="shared" si="4"/>
        <v>0.83325412185977055</v>
      </c>
      <c r="G15" s="47"/>
      <c r="H15" s="4">
        <v>4</v>
      </c>
      <c r="I15" s="4">
        <v>111.57</v>
      </c>
      <c r="J15" s="2">
        <f t="shared" si="5"/>
        <v>111570</v>
      </c>
      <c r="L15" s="47"/>
      <c r="M15" s="4">
        <v>4</v>
      </c>
      <c r="N15" s="2">
        <v>0.83326462451766881</v>
      </c>
      <c r="O15" s="4">
        <v>47.742546202415681</v>
      </c>
      <c r="P15" s="2">
        <v>111.57489547384745</v>
      </c>
      <c r="Q15" s="2">
        <f t="shared" si="6"/>
        <v>111574.89547384744</v>
      </c>
      <c r="S15" s="4" t="s">
        <v>32</v>
      </c>
      <c r="T15" s="3">
        <f t="shared" si="0"/>
        <v>1.3683162918997993</v>
      </c>
      <c r="U15" s="4" t="s">
        <v>46</v>
      </c>
      <c r="V15" s="2">
        <f t="shared" si="1"/>
        <v>-1.2432159285691691</v>
      </c>
      <c r="W15" s="4" t="s">
        <v>58</v>
      </c>
      <c r="X15" s="2">
        <f t="shared" si="2"/>
        <v>-0.67246309917078617</v>
      </c>
      <c r="Y15" s="4" t="s">
        <v>70</v>
      </c>
      <c r="Z15" s="2">
        <f t="shared" si="3"/>
        <v>-0.74013065079999318</v>
      </c>
    </row>
    <row r="16" spans="1:26" x14ac:dyDescent="0.3">
      <c r="A16" s="43">
        <v>2</v>
      </c>
      <c r="B16" s="3">
        <v>3</v>
      </c>
      <c r="C16" s="3">
        <v>0</v>
      </c>
      <c r="D16" s="3">
        <v>0</v>
      </c>
      <c r="E16" s="3">
        <v>0</v>
      </c>
      <c r="F16" s="1">
        <f t="shared" si="4"/>
        <v>0</v>
      </c>
      <c r="G16" s="47">
        <v>2</v>
      </c>
      <c r="H16" s="4">
        <v>3</v>
      </c>
      <c r="I16" s="4">
        <v>83.522000000000006</v>
      </c>
      <c r="J16" s="2">
        <f t="shared" si="5"/>
        <v>83522</v>
      </c>
      <c r="L16" s="47">
        <v>2</v>
      </c>
      <c r="M16" s="4">
        <v>3</v>
      </c>
      <c r="N16" s="2">
        <v>2.0558095787310799</v>
      </c>
      <c r="O16" s="4">
        <v>117.78921234385861</v>
      </c>
      <c r="P16" s="2">
        <v>83.522785513894362</v>
      </c>
      <c r="Q16" s="2">
        <f t="shared" si="6"/>
        <v>83522.785513894356</v>
      </c>
      <c r="S16" s="4" t="s">
        <v>34</v>
      </c>
      <c r="T16" s="3">
        <f t="shared" si="0"/>
        <v>2.1847681332220068</v>
      </c>
      <c r="U16" s="4" t="s">
        <v>47</v>
      </c>
      <c r="V16" s="2">
        <f t="shared" si="1"/>
        <v>1.1513719191726137</v>
      </c>
      <c r="W16" s="4" t="s">
        <v>59</v>
      </c>
      <c r="X16" s="2">
        <f t="shared" si="2"/>
        <v>0.46622008306370466</v>
      </c>
      <c r="Y16" s="4" t="s">
        <v>71</v>
      </c>
      <c r="Z16" s="2">
        <f t="shared" si="3"/>
        <v>-0.88466877086742035</v>
      </c>
    </row>
    <row r="17" spans="1:26" x14ac:dyDescent="0.3">
      <c r="A17" s="44"/>
      <c r="B17" s="3">
        <v>4</v>
      </c>
      <c r="C17" s="3">
        <v>26</v>
      </c>
      <c r="D17" s="3">
        <v>0</v>
      </c>
      <c r="E17" s="3">
        <v>16</v>
      </c>
      <c r="F17" s="1">
        <f t="shared" si="4"/>
        <v>0.45386317570750323</v>
      </c>
      <c r="G17" s="47"/>
      <c r="H17" s="4">
        <v>4</v>
      </c>
      <c r="I17" s="4">
        <v>139.80500000000001</v>
      </c>
      <c r="J17" s="2">
        <f t="shared" si="5"/>
        <v>139805</v>
      </c>
      <c r="L17" s="47"/>
      <c r="M17" s="4">
        <v>4</v>
      </c>
      <c r="N17" s="2">
        <v>2.5096936451491096</v>
      </c>
      <c r="O17" s="4">
        <v>143.79485373784726</v>
      </c>
      <c r="P17" s="2">
        <v>139.80540940893516</v>
      </c>
      <c r="Q17" s="2">
        <f t="shared" si="6"/>
        <v>139805.40940893517</v>
      </c>
      <c r="S17" s="4" t="s">
        <v>35</v>
      </c>
      <c r="T17" s="3">
        <f t="shared" si="0"/>
        <v>0.87147260641449453</v>
      </c>
      <c r="U17" s="4" t="s">
        <v>48</v>
      </c>
      <c r="V17" s="2">
        <f t="shared" si="1"/>
        <v>1.1904919439285444</v>
      </c>
      <c r="W17" s="4" t="s">
        <v>60</v>
      </c>
      <c r="X17" s="2">
        <f t="shared" si="2"/>
        <v>0.80690726114915345</v>
      </c>
      <c r="Y17" s="4" t="s">
        <v>72</v>
      </c>
      <c r="Z17" s="2">
        <f t="shared" si="3"/>
        <v>-0.59067814578226263</v>
      </c>
    </row>
    <row r="18" spans="1:26" x14ac:dyDescent="0.3">
      <c r="A18" s="45"/>
      <c r="B18" s="3">
        <v>1</v>
      </c>
      <c r="C18" s="3">
        <v>62</v>
      </c>
      <c r="D18" s="3">
        <v>12</v>
      </c>
      <c r="E18" s="3">
        <v>37</v>
      </c>
      <c r="F18" s="1">
        <f t="shared" si="4"/>
        <v>1.0857741758024837</v>
      </c>
      <c r="G18" s="47"/>
      <c r="H18" s="4">
        <v>1</v>
      </c>
      <c r="I18" s="4">
        <v>187.84299999999999</v>
      </c>
      <c r="J18" s="2">
        <f t="shared" si="5"/>
        <v>187843</v>
      </c>
      <c r="L18" s="47"/>
      <c r="M18" s="4">
        <v>1</v>
      </c>
      <c r="N18" s="2">
        <f>RADIANS(180)</f>
        <v>3.1415926535897931</v>
      </c>
      <c r="O18" s="4">
        <v>180</v>
      </c>
      <c r="P18" s="2">
        <v>187.84</v>
      </c>
      <c r="Q18" s="2">
        <f t="shared" si="6"/>
        <v>187840</v>
      </c>
      <c r="S18" s="4" t="s">
        <v>33</v>
      </c>
      <c r="T18" s="3">
        <f t="shared" si="0"/>
        <v>1.3453003095762232E-16</v>
      </c>
      <c r="U18" s="4" t="s">
        <v>49</v>
      </c>
      <c r="V18" s="2">
        <f t="shared" si="1"/>
        <v>1.0980712616387089</v>
      </c>
      <c r="W18" s="4" t="s">
        <v>61</v>
      </c>
      <c r="X18" s="2">
        <f t="shared" si="2"/>
        <v>1</v>
      </c>
      <c r="Y18" s="4" t="s">
        <v>73</v>
      </c>
      <c r="Z18" s="2">
        <f t="shared" si="3"/>
        <v>-1.22514845490862E-16</v>
      </c>
    </row>
    <row r="19" spans="1:26" x14ac:dyDescent="0.3">
      <c r="A19" s="43">
        <v>3</v>
      </c>
      <c r="B19" s="3">
        <v>1</v>
      </c>
      <c r="C19" s="3">
        <v>0</v>
      </c>
      <c r="D19" s="3">
        <v>0</v>
      </c>
      <c r="E19" s="3">
        <v>0</v>
      </c>
      <c r="F19" s="1">
        <f t="shared" si="4"/>
        <v>0</v>
      </c>
      <c r="G19" s="47">
        <v>3</v>
      </c>
      <c r="H19" s="4">
        <v>1</v>
      </c>
      <c r="I19" s="4">
        <v>166.22499999999999</v>
      </c>
      <c r="J19" s="2">
        <f t="shared" si="5"/>
        <v>166225</v>
      </c>
      <c r="L19" s="47">
        <v>3</v>
      </c>
      <c r="M19" s="4">
        <v>1</v>
      </c>
      <c r="N19" s="2">
        <v>3.6022270079691623</v>
      </c>
      <c r="O19" s="4">
        <v>206.39240440467137</v>
      </c>
      <c r="P19" s="2">
        <v>166.2255759502732</v>
      </c>
      <c r="Q19" s="2">
        <f t="shared" si="6"/>
        <v>166225.5759502732</v>
      </c>
      <c r="S19" s="4" t="s">
        <v>36</v>
      </c>
      <c r="T19" s="3">
        <f t="shared" si="0"/>
        <v>-0.551590807249978</v>
      </c>
      <c r="U19" s="4" t="s">
        <v>50</v>
      </c>
      <c r="V19" s="2">
        <f t="shared" si="1"/>
        <v>1.1115424441672983</v>
      </c>
      <c r="W19" s="4" t="s">
        <v>62</v>
      </c>
      <c r="X19" s="2">
        <f t="shared" si="2"/>
        <v>0.89577069683033561</v>
      </c>
      <c r="Y19" s="4" t="s">
        <v>74</v>
      </c>
      <c r="Z19" s="2">
        <f t="shared" si="3"/>
        <v>0.44451643242977523</v>
      </c>
    </row>
    <row r="20" spans="1:26" x14ac:dyDescent="0.3">
      <c r="A20" s="44"/>
      <c r="B20" s="3">
        <v>2</v>
      </c>
      <c r="C20" s="3">
        <v>91</v>
      </c>
      <c r="D20" s="3">
        <v>23</v>
      </c>
      <c r="E20" s="3">
        <v>49</v>
      </c>
      <c r="F20" s="1">
        <f t="shared" si="4"/>
        <v>1.5951776068178953</v>
      </c>
      <c r="G20" s="47"/>
      <c r="H20" s="4">
        <v>2</v>
      </c>
      <c r="I20" s="4">
        <v>83.522000000000006</v>
      </c>
      <c r="J20" s="2">
        <f t="shared" si="5"/>
        <v>83522</v>
      </c>
      <c r="L20" s="47"/>
      <c r="M20" s="4">
        <v>2</v>
      </c>
      <c r="N20" s="2">
        <v>5.1974022323208731</v>
      </c>
      <c r="O20" s="4">
        <v>297.78921234385859</v>
      </c>
      <c r="P20" s="2">
        <v>83.522785513894362</v>
      </c>
      <c r="Q20" s="2">
        <f t="shared" si="6"/>
        <v>83522.785513894356</v>
      </c>
      <c r="S20" s="4" t="s">
        <v>37</v>
      </c>
      <c r="T20" s="3">
        <f t="shared" si="0"/>
        <v>-2.1847681332220072</v>
      </c>
      <c r="U20" s="4" t="s">
        <v>51</v>
      </c>
      <c r="V20" s="2">
        <f t="shared" si="1"/>
        <v>-1.1513719191726135</v>
      </c>
      <c r="W20" s="4" t="s">
        <v>63</v>
      </c>
      <c r="X20" s="2">
        <f t="shared" si="2"/>
        <v>-0.46622008306370455</v>
      </c>
      <c r="Y20" s="4" t="s">
        <v>75</v>
      </c>
      <c r="Z20" s="2">
        <f t="shared" si="3"/>
        <v>0.88466877086742046</v>
      </c>
    </row>
    <row r="21" spans="1:26" x14ac:dyDescent="0.3">
      <c r="A21" s="45"/>
      <c r="B21" s="3">
        <v>4</v>
      </c>
      <c r="C21" s="3">
        <v>326</v>
      </c>
      <c r="D21" s="3">
        <v>53</v>
      </c>
      <c r="E21" s="3">
        <v>57</v>
      </c>
      <c r="F21" s="1">
        <f t="shared" si="4"/>
        <v>5.7054667803590293</v>
      </c>
      <c r="G21" s="47"/>
      <c r="H21" s="4">
        <v>4</v>
      </c>
      <c r="I21" s="4">
        <v>74.373999999999995</v>
      </c>
      <c r="J21" s="2">
        <f t="shared" si="5"/>
        <v>74374</v>
      </c>
      <c r="L21" s="47"/>
      <c r="M21" s="4">
        <v>4</v>
      </c>
      <c r="N21" s="2">
        <v>3.0244917634335753</v>
      </c>
      <c r="O21" s="4">
        <v>173.29061321682366</v>
      </c>
      <c r="P21" s="2">
        <v>74.37938558498594</v>
      </c>
      <c r="Q21" s="2">
        <f t="shared" si="6"/>
        <v>74379.385584985939</v>
      </c>
      <c r="S21" s="4" t="s">
        <v>38</v>
      </c>
      <c r="T21" s="3">
        <f t="shared" si="0"/>
        <v>0.32401983133045642</v>
      </c>
      <c r="U21" s="4" t="s">
        <v>52</v>
      </c>
      <c r="V21" s="2">
        <f t="shared" si="1"/>
        <v>2.7543549988931262</v>
      </c>
      <c r="W21" s="4" t="s">
        <v>64</v>
      </c>
      <c r="X21" s="2">
        <f t="shared" si="2"/>
        <v>0.99315152201138035</v>
      </c>
      <c r="Y21" s="4" t="s">
        <v>76</v>
      </c>
      <c r="Z21" s="2">
        <f t="shared" si="3"/>
        <v>-0.11683344695111321</v>
      </c>
    </row>
    <row r="22" spans="1:26" x14ac:dyDescent="0.3">
      <c r="A22" s="43">
        <v>4</v>
      </c>
      <c r="B22" s="3">
        <v>1</v>
      </c>
      <c r="C22" s="3">
        <v>0</v>
      </c>
      <c r="D22" s="3">
        <v>0</v>
      </c>
      <c r="E22" s="3">
        <v>0</v>
      </c>
      <c r="F22" s="1">
        <f t="shared" si="4"/>
        <v>0</v>
      </c>
      <c r="G22" s="47">
        <v>4</v>
      </c>
      <c r="H22" s="4">
        <v>1</v>
      </c>
      <c r="I22" s="4">
        <v>111.57299999999999</v>
      </c>
      <c r="J22" s="2">
        <f t="shared" si="5"/>
        <v>111573</v>
      </c>
      <c r="L22" s="47">
        <v>4</v>
      </c>
      <c r="M22" s="4">
        <v>1</v>
      </c>
      <c r="N22" s="2">
        <v>3.974857278107462</v>
      </c>
      <c r="O22" s="4">
        <v>227.7425462024157</v>
      </c>
      <c r="P22" s="2">
        <v>111.57489547384745</v>
      </c>
      <c r="Q22" s="2">
        <f t="shared" si="6"/>
        <v>111574.89547384744</v>
      </c>
      <c r="S22" s="4" t="s">
        <v>39</v>
      </c>
      <c r="T22" s="3">
        <f t="shared" si="0"/>
        <v>-1.3682795003025876</v>
      </c>
      <c r="U22" s="4" t="s">
        <v>53</v>
      </c>
      <c r="V22" s="2">
        <f t="shared" si="1"/>
        <v>1.2431825006987551</v>
      </c>
      <c r="W22" s="4" t="s">
        <v>65</v>
      </c>
      <c r="X22" s="2">
        <f t="shared" si="2"/>
        <v>0.67246309917078617</v>
      </c>
      <c r="Y22" s="4" t="s">
        <v>77</v>
      </c>
      <c r="Z22" s="2">
        <f t="shared" si="3"/>
        <v>0.74013065079999318</v>
      </c>
    </row>
    <row r="23" spans="1:26" x14ac:dyDescent="0.3">
      <c r="A23" s="44"/>
      <c r="B23" s="3">
        <v>2</v>
      </c>
      <c r="C23" s="3">
        <v>96</v>
      </c>
      <c r="D23" s="3">
        <v>3</v>
      </c>
      <c r="E23" s="3">
        <v>7</v>
      </c>
      <c r="F23" s="1">
        <f t="shared" si="4"/>
        <v>1.6764226834982312</v>
      </c>
      <c r="G23" s="47"/>
      <c r="H23" s="4">
        <v>2</v>
      </c>
      <c r="I23" s="4">
        <v>139.80699999999999</v>
      </c>
      <c r="J23" s="2">
        <f t="shared" si="5"/>
        <v>139807</v>
      </c>
      <c r="L23" s="47"/>
      <c r="M23" s="4">
        <v>2</v>
      </c>
      <c r="N23" s="15">
        <v>5.6512862987389028</v>
      </c>
      <c r="O23" s="4">
        <v>323.79485373784723</v>
      </c>
      <c r="P23" s="2">
        <v>139.80540940893516</v>
      </c>
      <c r="Q23" s="2">
        <f t="shared" si="6"/>
        <v>139805.40940893517</v>
      </c>
      <c r="S23" s="4" t="s">
        <v>40</v>
      </c>
      <c r="T23" s="3">
        <f t="shared" si="0"/>
        <v>-0.871460139619464</v>
      </c>
      <c r="U23" s="4" t="s">
        <v>54</v>
      </c>
      <c r="V23" s="2">
        <f t="shared" si="1"/>
        <v>-1.1904749134230053</v>
      </c>
      <c r="W23" s="4" t="s">
        <v>66</v>
      </c>
      <c r="X23" s="2">
        <f t="shared" si="2"/>
        <v>-0.80690726114915334</v>
      </c>
      <c r="Y23" s="4" t="s">
        <v>78</v>
      </c>
      <c r="Z23" s="2">
        <f t="shared" si="3"/>
        <v>0.59067814578226263</v>
      </c>
    </row>
    <row r="24" spans="1:26" x14ac:dyDescent="0.3">
      <c r="A24" s="45"/>
      <c r="B24" s="3">
        <v>3</v>
      </c>
      <c r="C24" s="3">
        <v>125</v>
      </c>
      <c r="D24" s="3">
        <v>32</v>
      </c>
      <c r="E24" s="3">
        <v>54</v>
      </c>
      <c r="F24" s="1">
        <f t="shared" si="4"/>
        <v>2.191231787058014</v>
      </c>
      <c r="G24" s="47"/>
      <c r="H24" s="4">
        <v>3</v>
      </c>
      <c r="I24" s="4">
        <v>74.391000000000005</v>
      </c>
      <c r="J24" s="2">
        <f t="shared" si="5"/>
        <v>74391</v>
      </c>
      <c r="L24" s="47"/>
      <c r="M24" s="4">
        <v>3</v>
      </c>
      <c r="N24" s="2">
        <v>6.1660844170233684</v>
      </c>
      <c r="O24" s="4">
        <v>353.29061321682366</v>
      </c>
      <c r="P24" s="2">
        <v>74.37938558498594</v>
      </c>
      <c r="Q24" s="2">
        <f t="shared" si="6"/>
        <v>74379.385584985939</v>
      </c>
      <c r="S24" s="4" t="s">
        <v>41</v>
      </c>
      <c r="T24" s="3">
        <f t="shared" si="0"/>
        <v>-0.32394578558389303</v>
      </c>
      <c r="U24" s="4" t="s">
        <v>55</v>
      </c>
      <c r="V24" s="2">
        <f t="shared" si="1"/>
        <v>-2.7537255674433383</v>
      </c>
      <c r="W24" s="4" t="s">
        <v>67</v>
      </c>
      <c r="X24" s="2">
        <f t="shared" si="2"/>
        <v>-0.99315152201138035</v>
      </c>
      <c r="Y24" s="4" t="s">
        <v>79</v>
      </c>
      <c r="Z24" s="2">
        <f t="shared" si="3"/>
        <v>0.11683344695111332</v>
      </c>
    </row>
    <row r="25" spans="1:26" x14ac:dyDescent="0.3">
      <c r="P25" s="14"/>
    </row>
    <row r="28" spans="1:26" x14ac:dyDescent="0.3">
      <c r="B28" t="s">
        <v>80</v>
      </c>
      <c r="C28" t="s">
        <v>81</v>
      </c>
      <c r="D28" t="s">
        <v>119</v>
      </c>
      <c r="E28" t="s">
        <v>83</v>
      </c>
      <c r="F28" t="s">
        <v>89</v>
      </c>
      <c r="G28" t="s">
        <v>85</v>
      </c>
      <c r="H28" t="s">
        <v>90</v>
      </c>
      <c r="I28" t="s">
        <v>87</v>
      </c>
      <c r="J28" t="s">
        <v>88</v>
      </c>
      <c r="K28" t="s">
        <v>82</v>
      </c>
      <c r="L28" t="s">
        <v>84</v>
      </c>
      <c r="M28" t="s">
        <v>86</v>
      </c>
    </row>
    <row r="29" spans="1:26" x14ac:dyDescent="0.3">
      <c r="B29" s="37">
        <f>V13</f>
        <v>-1.0980829531358969</v>
      </c>
      <c r="C29" s="38">
        <f>T13</f>
        <v>0</v>
      </c>
      <c r="D29" s="38">
        <f>V18</f>
        <v>1.0980712616387089</v>
      </c>
      <c r="E29" s="38">
        <f>T18</f>
        <v>1.3453003095762232E-16</v>
      </c>
      <c r="F29" s="38">
        <v>0</v>
      </c>
      <c r="G29" s="38">
        <v>0</v>
      </c>
      <c r="H29" s="38">
        <v>0</v>
      </c>
      <c r="I29" s="38">
        <v>0</v>
      </c>
      <c r="J29" s="38">
        <v>1</v>
      </c>
      <c r="K29" s="38">
        <v>0</v>
      </c>
      <c r="L29" s="38">
        <v>0</v>
      </c>
      <c r="M29" s="39">
        <v>0</v>
      </c>
    </row>
    <row r="30" spans="1:26" x14ac:dyDescent="0.3">
      <c r="B30" s="37">
        <f>V14</f>
        <v>-1.1115223836039005</v>
      </c>
      <c r="C30" s="38">
        <f>T14</f>
        <v>0.55158085241432009</v>
      </c>
      <c r="D30" s="38">
        <v>0</v>
      </c>
      <c r="E30" s="38">
        <v>0</v>
      </c>
      <c r="F30" s="38">
        <f>V19</f>
        <v>1.1115424441672983</v>
      </c>
      <c r="G30" s="38">
        <f>T19</f>
        <v>-0.551590807249978</v>
      </c>
      <c r="H30" s="38">
        <v>0</v>
      </c>
      <c r="I30" s="38">
        <v>0</v>
      </c>
      <c r="J30" s="38">
        <v>1</v>
      </c>
      <c r="K30" s="38">
        <v>0</v>
      </c>
      <c r="L30" s="38">
        <v>0</v>
      </c>
      <c r="M30" s="39">
        <v>0</v>
      </c>
    </row>
    <row r="31" spans="1:26" x14ac:dyDescent="0.3">
      <c r="B31" s="37">
        <f>V15</f>
        <v>-1.2432159285691691</v>
      </c>
      <c r="C31" s="38">
        <f>T15</f>
        <v>1.3683162918997993</v>
      </c>
      <c r="D31" s="38">
        <v>0</v>
      </c>
      <c r="E31" s="38">
        <v>0</v>
      </c>
      <c r="F31" s="38">
        <v>0</v>
      </c>
      <c r="G31" s="38">
        <v>0</v>
      </c>
      <c r="H31" s="38">
        <f>V22</f>
        <v>1.2431825006987551</v>
      </c>
      <c r="I31" s="38">
        <f>T22</f>
        <v>-1.3682795003025876</v>
      </c>
      <c r="J31" s="38">
        <v>1</v>
      </c>
      <c r="K31" s="38">
        <v>0</v>
      </c>
      <c r="L31" s="38">
        <v>0</v>
      </c>
      <c r="M31" s="39">
        <v>0</v>
      </c>
      <c r="O31" t="s">
        <v>93</v>
      </c>
      <c r="P31">
        <v>1</v>
      </c>
    </row>
    <row r="32" spans="1:26" x14ac:dyDescent="0.3">
      <c r="B32" s="37">
        <v>0</v>
      </c>
      <c r="C32" s="38">
        <v>0</v>
      </c>
      <c r="D32" s="38">
        <f>V16</f>
        <v>1.1513719191726137</v>
      </c>
      <c r="E32" s="38">
        <f>T16</f>
        <v>2.1847681332220068</v>
      </c>
      <c r="F32" s="38">
        <f>V20</f>
        <v>-1.1513719191726135</v>
      </c>
      <c r="G32" s="38">
        <f>T20</f>
        <v>-2.1847681332220072</v>
      </c>
      <c r="H32" s="38">
        <v>0</v>
      </c>
      <c r="I32" s="38">
        <v>0</v>
      </c>
      <c r="J32" s="38">
        <v>0</v>
      </c>
      <c r="K32" s="38">
        <v>1</v>
      </c>
      <c r="L32" s="38">
        <v>0</v>
      </c>
      <c r="M32" s="39">
        <v>0</v>
      </c>
      <c r="O32" t="s">
        <v>94</v>
      </c>
      <c r="P32">
        <v>5</v>
      </c>
    </row>
    <row r="33" spans="1:16" x14ac:dyDescent="0.3">
      <c r="B33" s="37">
        <v>0</v>
      </c>
      <c r="C33" s="38">
        <v>0</v>
      </c>
      <c r="D33" s="38">
        <f>V17</f>
        <v>1.1904919439285444</v>
      </c>
      <c r="E33" s="38">
        <f>T17</f>
        <v>0.87147260641449453</v>
      </c>
      <c r="F33" s="38">
        <v>0</v>
      </c>
      <c r="G33" s="38">
        <v>0</v>
      </c>
      <c r="H33" s="38">
        <f>V23</f>
        <v>-1.1904749134230053</v>
      </c>
      <c r="I33" s="38">
        <f>T23</f>
        <v>-0.871460139619464</v>
      </c>
      <c r="J33" s="38">
        <v>0</v>
      </c>
      <c r="K33" s="38">
        <v>1</v>
      </c>
      <c r="L33" s="38">
        <v>0</v>
      </c>
      <c r="M33" s="39">
        <v>0</v>
      </c>
      <c r="O33" t="s">
        <v>95</v>
      </c>
      <c r="P33">
        <v>3</v>
      </c>
    </row>
    <row r="34" spans="1:16" x14ac:dyDescent="0.3">
      <c r="B34" s="37">
        <f>V13</f>
        <v>-1.0980829531358969</v>
      </c>
      <c r="C34" s="38">
        <f>T13</f>
        <v>0</v>
      </c>
      <c r="D34" s="38">
        <f>V18</f>
        <v>1.0980712616387089</v>
      </c>
      <c r="E34" s="38">
        <f>T18</f>
        <v>1.3453003095762232E-16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1</v>
      </c>
      <c r="L34" s="38">
        <v>0</v>
      </c>
      <c r="M34" s="39">
        <v>0</v>
      </c>
    </row>
    <row r="35" spans="1:16" x14ac:dyDescent="0.3">
      <c r="B35" s="37">
        <f>V14</f>
        <v>-1.1115223836039005</v>
      </c>
      <c r="C35" s="38">
        <f>T14</f>
        <v>0.55158085241432009</v>
      </c>
      <c r="D35" s="38">
        <v>0</v>
      </c>
      <c r="E35" s="38">
        <v>0</v>
      </c>
      <c r="F35" s="38">
        <f>V19</f>
        <v>1.1115424441672983</v>
      </c>
      <c r="G35" s="38">
        <f>T19</f>
        <v>-0.551590807249978</v>
      </c>
      <c r="H35" s="38">
        <v>0</v>
      </c>
      <c r="I35" s="38">
        <v>0</v>
      </c>
      <c r="J35" s="38">
        <v>0</v>
      </c>
      <c r="K35" s="38">
        <v>0</v>
      </c>
      <c r="L35" s="38">
        <v>1</v>
      </c>
      <c r="M35" s="39">
        <v>0</v>
      </c>
    </row>
    <row r="36" spans="1:16" x14ac:dyDescent="0.3">
      <c r="B36" s="37">
        <v>0</v>
      </c>
      <c r="C36" s="38">
        <v>0</v>
      </c>
      <c r="D36" s="38">
        <f>V16</f>
        <v>1.1513719191726137</v>
      </c>
      <c r="E36" s="38">
        <f>T16</f>
        <v>2.1847681332220068</v>
      </c>
      <c r="F36" s="38">
        <f>V20</f>
        <v>-1.1513719191726135</v>
      </c>
      <c r="G36" s="38">
        <f>T20</f>
        <v>-2.1847681332220072</v>
      </c>
      <c r="H36" s="38">
        <v>0</v>
      </c>
      <c r="I36" s="38">
        <v>0</v>
      </c>
      <c r="J36" s="38">
        <v>0</v>
      </c>
      <c r="K36" s="38">
        <v>0</v>
      </c>
      <c r="L36" s="38">
        <v>1</v>
      </c>
      <c r="M36" s="39">
        <v>0</v>
      </c>
    </row>
    <row r="37" spans="1:16" x14ac:dyDescent="0.3">
      <c r="B37" s="37">
        <v>0</v>
      </c>
      <c r="C37" s="38">
        <v>0</v>
      </c>
      <c r="D37" s="38">
        <v>0</v>
      </c>
      <c r="E37" s="38">
        <v>0</v>
      </c>
      <c r="F37" s="38">
        <f>V21</f>
        <v>2.7543549988931262</v>
      </c>
      <c r="G37" s="38">
        <f>T21</f>
        <v>0.32401983133045642</v>
      </c>
      <c r="H37" s="38">
        <f>V24</f>
        <v>-2.7537255674433383</v>
      </c>
      <c r="I37" s="38">
        <f>T24</f>
        <v>-0.32394578558389303</v>
      </c>
      <c r="J37" s="38">
        <v>0</v>
      </c>
      <c r="K37" s="38">
        <v>0</v>
      </c>
      <c r="L37" s="38">
        <v>1</v>
      </c>
      <c r="M37" s="39">
        <v>0</v>
      </c>
    </row>
    <row r="38" spans="1:16" x14ac:dyDescent="0.3">
      <c r="B38" s="37">
        <f>V15</f>
        <v>-1.2432159285691691</v>
      </c>
      <c r="C38" s="38">
        <f>T15</f>
        <v>1.3683162918997993</v>
      </c>
      <c r="D38" s="38">
        <v>0</v>
      </c>
      <c r="E38" s="38">
        <v>0</v>
      </c>
      <c r="F38" s="38">
        <v>0</v>
      </c>
      <c r="G38" s="38">
        <v>0</v>
      </c>
      <c r="H38" s="38">
        <f>V22</f>
        <v>1.2431825006987551</v>
      </c>
      <c r="I38" s="38">
        <f>T22</f>
        <v>-1.3682795003025876</v>
      </c>
      <c r="J38" s="38">
        <v>0</v>
      </c>
      <c r="K38" s="38">
        <v>0</v>
      </c>
      <c r="L38" s="38">
        <v>0</v>
      </c>
      <c r="M38" s="39">
        <v>1</v>
      </c>
    </row>
    <row r="39" spans="1:16" x14ac:dyDescent="0.3">
      <c r="B39" s="37">
        <v>0</v>
      </c>
      <c r="C39" s="38">
        <v>0</v>
      </c>
      <c r="D39" s="38">
        <f>V17</f>
        <v>1.1904919439285444</v>
      </c>
      <c r="E39" s="38">
        <f>T17</f>
        <v>0.87147260641449453</v>
      </c>
      <c r="F39" s="38">
        <v>0</v>
      </c>
      <c r="G39" s="38">
        <v>0</v>
      </c>
      <c r="H39" s="38">
        <f>V23</f>
        <v>-1.1904749134230053</v>
      </c>
      <c r="I39" s="38">
        <f>T23</f>
        <v>-0.871460139619464</v>
      </c>
      <c r="J39" s="38">
        <v>0</v>
      </c>
      <c r="K39" s="38">
        <v>0</v>
      </c>
      <c r="L39" s="38">
        <v>0</v>
      </c>
      <c r="M39" s="39">
        <v>1</v>
      </c>
    </row>
    <row r="40" spans="1:16" x14ac:dyDescent="0.3">
      <c r="B40" s="37">
        <v>0</v>
      </c>
      <c r="C40" s="38">
        <v>0</v>
      </c>
      <c r="D40" s="38">
        <v>0</v>
      </c>
      <c r="E40" s="38">
        <v>0</v>
      </c>
      <c r="F40" s="38">
        <f>V21</f>
        <v>2.7543549988931262</v>
      </c>
      <c r="G40" s="38">
        <f>T21</f>
        <v>0.32401983133045642</v>
      </c>
      <c r="H40" s="38">
        <f>V24</f>
        <v>-2.7537255674433383</v>
      </c>
      <c r="I40" s="38">
        <f>T24</f>
        <v>-0.32394578558389303</v>
      </c>
      <c r="J40" s="38">
        <v>0</v>
      </c>
      <c r="K40" s="38">
        <v>0</v>
      </c>
      <c r="L40" s="38">
        <v>0</v>
      </c>
      <c r="M40" s="39">
        <v>1</v>
      </c>
    </row>
    <row r="41" spans="1:16" x14ac:dyDescent="0.3">
      <c r="A41" t="s">
        <v>91</v>
      </c>
      <c r="B41" s="37">
        <f>Z13</f>
        <v>0</v>
      </c>
      <c r="C41" s="38">
        <f>X13</f>
        <v>-1</v>
      </c>
      <c r="D41" s="38">
        <f>Z18</f>
        <v>-1.22514845490862E-16</v>
      </c>
      <c r="E41" s="38">
        <f>X18</f>
        <v>1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9">
        <v>0</v>
      </c>
    </row>
    <row r="42" spans="1:16" x14ac:dyDescent="0.3">
      <c r="B42" s="37">
        <f>Z14</f>
        <v>-0.44451643242977534</v>
      </c>
      <c r="C42" s="38">
        <f>X14</f>
        <v>-0.89577069683033561</v>
      </c>
      <c r="D42" s="38">
        <v>0</v>
      </c>
      <c r="E42" s="38">
        <v>0</v>
      </c>
      <c r="F42" s="38">
        <f>Z19</f>
        <v>0.44451643242977523</v>
      </c>
      <c r="G42" s="38">
        <f>X19</f>
        <v>0.89577069683033561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9">
        <v>0</v>
      </c>
    </row>
    <row r="43" spans="1:16" x14ac:dyDescent="0.3">
      <c r="B43" s="37">
        <f>Z15</f>
        <v>-0.74013065079999318</v>
      </c>
      <c r="C43" s="38">
        <f>X15</f>
        <v>-0.67246309917078617</v>
      </c>
      <c r="D43" s="38">
        <v>0</v>
      </c>
      <c r="E43" s="38">
        <v>0</v>
      </c>
      <c r="F43" s="38">
        <v>0</v>
      </c>
      <c r="G43" s="38">
        <v>0</v>
      </c>
      <c r="H43" s="38">
        <f>Z22</f>
        <v>0.74013065079999318</v>
      </c>
      <c r="I43" s="38">
        <f>X22</f>
        <v>0.67246309917078617</v>
      </c>
      <c r="J43" s="38">
        <v>0</v>
      </c>
      <c r="K43" s="38">
        <v>0</v>
      </c>
      <c r="L43" s="38">
        <v>0</v>
      </c>
      <c r="M43" s="39">
        <v>0</v>
      </c>
    </row>
    <row r="44" spans="1:16" x14ac:dyDescent="0.3">
      <c r="B44" s="37">
        <v>0</v>
      </c>
      <c r="C44" s="38">
        <v>0</v>
      </c>
      <c r="D44" s="38">
        <f>Z16</f>
        <v>-0.88466877086742035</v>
      </c>
      <c r="E44" s="38">
        <f>X16</f>
        <v>0.46622008306370466</v>
      </c>
      <c r="F44" s="38">
        <f>Z20</f>
        <v>0.88466877086742046</v>
      </c>
      <c r="G44" s="38">
        <f>X20</f>
        <v>-0.46622008306370455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9">
        <v>0</v>
      </c>
    </row>
    <row r="45" spans="1:16" x14ac:dyDescent="0.3">
      <c r="B45" s="37">
        <v>0</v>
      </c>
      <c r="C45" s="38">
        <v>0</v>
      </c>
      <c r="D45" s="38">
        <f>Z17</f>
        <v>-0.59067814578226263</v>
      </c>
      <c r="E45" s="38">
        <f>X17</f>
        <v>0.80690726114915345</v>
      </c>
      <c r="F45" s="38">
        <v>0</v>
      </c>
      <c r="G45" s="38">
        <v>0</v>
      </c>
      <c r="H45" s="38">
        <f>Z23</f>
        <v>0.59067814578226263</v>
      </c>
      <c r="I45" s="38">
        <f>X23</f>
        <v>-0.80690726114915334</v>
      </c>
      <c r="J45" s="38">
        <v>0</v>
      </c>
      <c r="K45" s="38">
        <v>0</v>
      </c>
      <c r="L45" s="38">
        <v>0</v>
      </c>
      <c r="M45" s="39">
        <v>0</v>
      </c>
    </row>
    <row r="46" spans="1:16" x14ac:dyDescent="0.3">
      <c r="B46" s="37">
        <f>Z13</f>
        <v>0</v>
      </c>
      <c r="C46" s="38">
        <f>X13</f>
        <v>-1</v>
      </c>
      <c r="D46" s="38">
        <f>Z18</f>
        <v>-1.22514845490862E-16</v>
      </c>
      <c r="E46" s="38">
        <f>X18</f>
        <v>1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9">
        <v>0</v>
      </c>
    </row>
    <row r="47" spans="1:16" x14ac:dyDescent="0.3">
      <c r="B47" s="37">
        <f>Z14</f>
        <v>-0.44451643242977534</v>
      </c>
      <c r="C47" s="38">
        <f>X14</f>
        <v>-0.89577069683033561</v>
      </c>
      <c r="D47" s="38">
        <f>0</f>
        <v>0</v>
      </c>
      <c r="E47" s="38">
        <v>0</v>
      </c>
      <c r="F47" s="38">
        <f>Z19</f>
        <v>0.44451643242977523</v>
      </c>
      <c r="G47" s="38">
        <f>X19</f>
        <v>0.89577069683033561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9">
        <v>0</v>
      </c>
    </row>
    <row r="48" spans="1:16" x14ac:dyDescent="0.3">
      <c r="B48" s="37">
        <v>0</v>
      </c>
      <c r="C48" s="38">
        <v>0</v>
      </c>
      <c r="D48" s="38">
        <f>Z16</f>
        <v>-0.88466877086742035</v>
      </c>
      <c r="E48" s="38">
        <f>X16</f>
        <v>0.46622008306370466</v>
      </c>
      <c r="F48" s="38">
        <f>Z20</f>
        <v>0.88466877086742046</v>
      </c>
      <c r="G48" s="38">
        <f>X20</f>
        <v>-0.46622008306370455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9">
        <v>0</v>
      </c>
    </row>
    <row r="49" spans="2:25" x14ac:dyDescent="0.3">
      <c r="B49" s="37">
        <v>0</v>
      </c>
      <c r="C49" s="38">
        <v>0</v>
      </c>
      <c r="D49" s="38">
        <v>0</v>
      </c>
      <c r="E49" s="38">
        <v>0</v>
      </c>
      <c r="F49" s="38">
        <f>Z21</f>
        <v>-0.11683344695111321</v>
      </c>
      <c r="G49" s="38">
        <f>X21</f>
        <v>0.99315152201138035</v>
      </c>
      <c r="H49" s="38">
        <f>Z24</f>
        <v>0.11683344695111332</v>
      </c>
      <c r="I49" s="38">
        <f>X24</f>
        <v>-0.99315152201138035</v>
      </c>
      <c r="J49" s="38">
        <v>0</v>
      </c>
      <c r="K49" s="38">
        <v>0</v>
      </c>
      <c r="L49" s="38">
        <v>0</v>
      </c>
      <c r="M49" s="39">
        <v>0</v>
      </c>
    </row>
    <row r="50" spans="2:25" x14ac:dyDescent="0.3">
      <c r="B50" s="37">
        <f>Z15</f>
        <v>-0.74013065079999318</v>
      </c>
      <c r="C50" s="38">
        <f>X15</f>
        <v>-0.67246309917078617</v>
      </c>
      <c r="D50" s="38">
        <v>0</v>
      </c>
      <c r="E50" s="38">
        <v>0</v>
      </c>
      <c r="F50" s="38">
        <v>0</v>
      </c>
      <c r="G50" s="38">
        <v>0</v>
      </c>
      <c r="H50" s="38">
        <f>Z22</f>
        <v>0.74013065079999318</v>
      </c>
      <c r="I50" s="38">
        <f>X22</f>
        <v>0.67246309917078617</v>
      </c>
      <c r="J50" s="38">
        <v>0</v>
      </c>
      <c r="K50" s="38">
        <v>0</v>
      </c>
      <c r="L50" s="38">
        <v>0</v>
      </c>
      <c r="M50" s="39">
        <v>0</v>
      </c>
    </row>
    <row r="51" spans="2:25" x14ac:dyDescent="0.3">
      <c r="B51" s="37">
        <v>0</v>
      </c>
      <c r="C51" s="38">
        <v>0</v>
      </c>
      <c r="D51" s="38">
        <f>Z17</f>
        <v>-0.59067814578226263</v>
      </c>
      <c r="E51" s="38">
        <f>X17</f>
        <v>0.80690726114915345</v>
      </c>
      <c r="F51" s="38">
        <v>0</v>
      </c>
      <c r="G51" s="38">
        <v>0</v>
      </c>
      <c r="H51" s="38">
        <f>Z23</f>
        <v>0.59067814578226263</v>
      </c>
      <c r="I51" s="38">
        <f>X23</f>
        <v>-0.80690726114915334</v>
      </c>
      <c r="J51" s="38">
        <v>0</v>
      </c>
      <c r="K51" s="38">
        <v>0</v>
      </c>
      <c r="L51" s="38">
        <v>0</v>
      </c>
      <c r="M51" s="39">
        <v>0</v>
      </c>
    </row>
    <row r="52" spans="2:25" x14ac:dyDescent="0.3">
      <c r="B52" s="37">
        <v>0</v>
      </c>
      <c r="C52" s="38">
        <v>0</v>
      </c>
      <c r="D52" s="38">
        <v>0</v>
      </c>
      <c r="E52" s="38">
        <v>0</v>
      </c>
      <c r="F52" s="38">
        <f>Z21</f>
        <v>-0.11683344695111321</v>
      </c>
      <c r="G52" s="38">
        <f>X21</f>
        <v>0.99315152201138035</v>
      </c>
      <c r="H52" s="38">
        <f>Z24</f>
        <v>0.11683344695111332</v>
      </c>
      <c r="I52" s="38">
        <f>X24</f>
        <v>-0.99315152201138035</v>
      </c>
      <c r="J52" s="38">
        <v>0</v>
      </c>
      <c r="K52" s="38">
        <v>0</v>
      </c>
      <c r="L52" s="38">
        <v>0</v>
      </c>
      <c r="M52" s="39">
        <v>0</v>
      </c>
    </row>
    <row r="62" spans="2:25" x14ac:dyDescent="0.3">
      <c r="B62" s="16">
        <f>P31^2/P32^2</f>
        <v>0.04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7">
        <v>0</v>
      </c>
    </row>
    <row r="63" spans="2:25" x14ac:dyDescent="0.3">
      <c r="B63" s="16">
        <v>0</v>
      </c>
      <c r="C63">
        <f>B62</f>
        <v>0.04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7">
        <v>0</v>
      </c>
    </row>
    <row r="64" spans="2:25" x14ac:dyDescent="0.3">
      <c r="B64" s="16">
        <v>0</v>
      </c>
      <c r="C64">
        <v>0</v>
      </c>
      <c r="D64">
        <f>B62</f>
        <v>0.04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7">
        <v>0</v>
      </c>
    </row>
    <row r="65" spans="1:25" x14ac:dyDescent="0.3">
      <c r="B65" s="16">
        <v>0</v>
      </c>
      <c r="C65">
        <v>0</v>
      </c>
      <c r="D65">
        <v>0</v>
      </c>
      <c r="E65">
        <f>B62</f>
        <v>0.04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7">
        <v>0</v>
      </c>
    </row>
    <row r="66" spans="1:25" x14ac:dyDescent="0.3">
      <c r="B66" s="16">
        <v>0</v>
      </c>
      <c r="C66">
        <v>0</v>
      </c>
      <c r="D66">
        <v>0</v>
      </c>
      <c r="E66">
        <v>0</v>
      </c>
      <c r="F66">
        <f>B62</f>
        <v>0.04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7">
        <v>0</v>
      </c>
    </row>
    <row r="67" spans="1:25" x14ac:dyDescent="0.3">
      <c r="B67" s="16">
        <v>0</v>
      </c>
      <c r="C67">
        <v>0</v>
      </c>
      <c r="D67">
        <v>0</v>
      </c>
      <c r="E67">
        <v>0</v>
      </c>
      <c r="F67">
        <v>0</v>
      </c>
      <c r="G67">
        <f>B62</f>
        <v>0.04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7">
        <v>0</v>
      </c>
    </row>
    <row r="68" spans="1:25" x14ac:dyDescent="0.3">
      <c r="B68" s="16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>B62</f>
        <v>0.04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7">
        <v>0</v>
      </c>
    </row>
    <row r="69" spans="1:25" x14ac:dyDescent="0.3">
      <c r="B69" s="16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f>B62</f>
        <v>0.04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7">
        <v>0</v>
      </c>
    </row>
    <row r="70" spans="1:25" x14ac:dyDescent="0.3">
      <c r="B70" s="16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f>B62</f>
        <v>0.04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7">
        <v>0</v>
      </c>
    </row>
    <row r="71" spans="1:25" x14ac:dyDescent="0.3">
      <c r="B71" s="16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>B62</f>
        <v>0.04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7">
        <v>0</v>
      </c>
    </row>
    <row r="72" spans="1:25" x14ac:dyDescent="0.3">
      <c r="B72" s="16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>B62</f>
        <v>0.04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7">
        <v>0</v>
      </c>
    </row>
    <row r="73" spans="1:25" x14ac:dyDescent="0.3">
      <c r="A73" t="s">
        <v>92</v>
      </c>
      <c r="B73" s="16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f>B62</f>
        <v>0.04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7">
        <v>0</v>
      </c>
    </row>
    <row r="74" spans="1:25" x14ac:dyDescent="0.3">
      <c r="B74" s="16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f>P31^2/3^2</f>
        <v>0.1111111111111111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7">
        <v>0</v>
      </c>
    </row>
    <row r="75" spans="1:25" x14ac:dyDescent="0.3">
      <c r="B75" s="16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>N74</f>
        <v>0.1111111111111111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7">
        <v>0</v>
      </c>
    </row>
    <row r="76" spans="1:25" x14ac:dyDescent="0.3">
      <c r="B76" s="1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f>N74</f>
        <v>0.1111111111111111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7">
        <v>0</v>
      </c>
    </row>
    <row r="77" spans="1:25" x14ac:dyDescent="0.3">
      <c r="B77" s="16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f>N74</f>
        <v>0.1111111111111111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7">
        <v>0</v>
      </c>
    </row>
    <row r="78" spans="1:25" x14ac:dyDescent="0.3">
      <c r="B78" s="1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>N74</f>
        <v>0.1111111111111111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7">
        <v>0</v>
      </c>
    </row>
    <row r="79" spans="1:25" x14ac:dyDescent="0.3">
      <c r="B79" s="16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>N74</f>
        <v>0.1111111111111111</v>
      </c>
      <c r="T79">
        <v>0</v>
      </c>
      <c r="U79">
        <v>0</v>
      </c>
      <c r="V79">
        <v>0</v>
      </c>
      <c r="W79">
        <v>0</v>
      </c>
      <c r="X79">
        <v>0</v>
      </c>
      <c r="Y79" s="17">
        <v>0</v>
      </c>
    </row>
    <row r="80" spans="1:25" x14ac:dyDescent="0.3">
      <c r="B80" s="1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f>N74</f>
        <v>0.1111111111111111</v>
      </c>
      <c r="U80">
        <v>0</v>
      </c>
      <c r="V80">
        <v>0</v>
      </c>
      <c r="W80">
        <v>0</v>
      </c>
      <c r="X80">
        <v>0</v>
      </c>
      <c r="Y80" s="17">
        <v>0</v>
      </c>
    </row>
    <row r="81" spans="2:25" x14ac:dyDescent="0.3">
      <c r="B81" s="16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>N74</f>
        <v>0.1111111111111111</v>
      </c>
      <c r="V81">
        <v>0</v>
      </c>
      <c r="W81">
        <v>0</v>
      </c>
      <c r="X81">
        <v>0</v>
      </c>
      <c r="Y81" s="17">
        <v>0</v>
      </c>
    </row>
    <row r="82" spans="2:25" x14ac:dyDescent="0.3">
      <c r="B82" s="16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f>N74</f>
        <v>0.1111111111111111</v>
      </c>
      <c r="W82">
        <v>0</v>
      </c>
      <c r="X82">
        <v>0</v>
      </c>
      <c r="Y82" s="17">
        <v>0</v>
      </c>
    </row>
    <row r="83" spans="2:25" x14ac:dyDescent="0.3">
      <c r="B83" s="1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f>N74</f>
        <v>0.1111111111111111</v>
      </c>
      <c r="X83">
        <v>0</v>
      </c>
      <c r="Y83" s="17">
        <v>0</v>
      </c>
    </row>
    <row r="84" spans="2:25" x14ac:dyDescent="0.3">
      <c r="B84" s="16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f>N74</f>
        <v>0.1111111111111111</v>
      </c>
      <c r="Y84" s="17">
        <v>0</v>
      </c>
    </row>
    <row r="85" spans="2:25" x14ac:dyDescent="0.3">
      <c r="B85" s="16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7">
        <f>N74</f>
        <v>0.1111111111111111</v>
      </c>
    </row>
    <row r="90" spans="2:25" x14ac:dyDescent="0.3">
      <c r="D90" s="3" t="s">
        <v>96</v>
      </c>
      <c r="E90" s="3" t="s">
        <v>97</v>
      </c>
      <c r="M90" s="3" t="s">
        <v>114</v>
      </c>
      <c r="N90" s="3" t="s">
        <v>111</v>
      </c>
      <c r="O90" s="3" t="s">
        <v>115</v>
      </c>
    </row>
    <row r="91" spans="2:25" x14ac:dyDescent="0.3">
      <c r="B91" s="43">
        <v>1</v>
      </c>
      <c r="C91" s="3">
        <v>2</v>
      </c>
      <c r="D91" s="3">
        <v>0</v>
      </c>
      <c r="E91" s="4">
        <v>0</v>
      </c>
      <c r="F91" s="2">
        <f>(D91-E91)+2*PI()</f>
        <v>6.2831853071795862</v>
      </c>
      <c r="H91" s="19" t="s">
        <v>99</v>
      </c>
      <c r="I91" s="2">
        <f>(E91+F94)-2*PI()</f>
        <v>-7.7928716990527391E-6</v>
      </c>
      <c r="K91" s="43">
        <v>1</v>
      </c>
      <c r="L91" s="3">
        <v>2</v>
      </c>
      <c r="M91" s="4">
        <v>187.84100000000001</v>
      </c>
      <c r="N91" s="2">
        <v>187.84</v>
      </c>
      <c r="O91" s="2">
        <f>M91-N91</f>
        <v>1.0000000000047748E-3</v>
      </c>
    </row>
    <row r="92" spans="2:25" x14ac:dyDescent="0.3">
      <c r="B92" s="44"/>
      <c r="C92" s="3">
        <v>3</v>
      </c>
      <c r="D92" s="3">
        <v>0.46062147842217011</v>
      </c>
      <c r="E92" s="2">
        <v>0.46063435437936917</v>
      </c>
      <c r="F92" s="2">
        <f>(D92-E92)+2*PI()</f>
        <v>6.2831724312223871</v>
      </c>
      <c r="H92" s="19" t="s">
        <v>100</v>
      </c>
      <c r="I92" s="2">
        <f>(E92+F94)-2*PI()</f>
        <v>0.46062656150767012</v>
      </c>
      <c r="K92" s="44"/>
      <c r="L92" s="3">
        <v>3</v>
      </c>
      <c r="M92" s="4">
        <v>166.22800000000001</v>
      </c>
      <c r="N92" s="2">
        <v>166.22557599999999</v>
      </c>
      <c r="O92" s="2">
        <f t="shared" ref="O92:O108" si="7">M92-N92</f>
        <v>2.4240000000190776E-3</v>
      </c>
    </row>
    <row r="93" spans="2:25" x14ac:dyDescent="0.3">
      <c r="B93" s="45"/>
      <c r="C93" s="3">
        <v>4</v>
      </c>
      <c r="D93" s="3">
        <v>0.83325412185977055</v>
      </c>
      <c r="E93" s="2">
        <v>0.83326462451766881</v>
      </c>
      <c r="F93" s="2">
        <f>(D93-E93)+2*PI()</f>
        <v>6.2831748045216882</v>
      </c>
      <c r="H93" s="19" t="s">
        <v>101</v>
      </c>
      <c r="I93" s="2">
        <f>(E93+F94)-2*PI()</f>
        <v>0.83325683164596942</v>
      </c>
      <c r="K93" s="45"/>
      <c r="L93" s="3">
        <v>4</v>
      </c>
      <c r="M93" s="4">
        <v>111.57</v>
      </c>
      <c r="N93" s="2">
        <v>111.57489547384745</v>
      </c>
      <c r="O93" s="2">
        <f t="shared" si="7"/>
        <v>-4.8954738474549231E-3</v>
      </c>
    </row>
    <row r="94" spans="2:25" x14ac:dyDescent="0.3">
      <c r="E94" t="s">
        <v>98</v>
      </c>
      <c r="F94" s="2">
        <f>(F91+F92+F93)/3</f>
        <v>6.2831775143078872</v>
      </c>
    </row>
    <row r="96" spans="2:25" x14ac:dyDescent="0.3">
      <c r="B96" s="43">
        <v>2</v>
      </c>
      <c r="C96" s="3">
        <v>3</v>
      </c>
      <c r="D96" s="3">
        <v>0</v>
      </c>
      <c r="E96" s="2">
        <v>2.0558095787310799</v>
      </c>
      <c r="F96" s="2">
        <f>(D96-E96)+2*PI()</f>
        <v>4.2273757284485063</v>
      </c>
      <c r="H96" s="19" t="s">
        <v>102</v>
      </c>
      <c r="I96" s="2">
        <f>(E96+F99)-2*PI()</f>
        <v>-9.9299222515725205E-6</v>
      </c>
      <c r="K96" s="43">
        <v>2</v>
      </c>
      <c r="L96" s="3">
        <v>3</v>
      </c>
      <c r="M96" s="4">
        <v>83.522000000000006</v>
      </c>
      <c r="N96" s="2">
        <v>83.522785513894362</v>
      </c>
      <c r="O96" s="2">
        <f t="shared" si="7"/>
        <v>-7.8551389435688179E-4</v>
      </c>
    </row>
    <row r="97" spans="2:15" x14ac:dyDescent="0.3">
      <c r="B97" s="44"/>
      <c r="C97" s="3">
        <v>4</v>
      </c>
      <c r="D97" s="3">
        <v>0.45386317570750323</v>
      </c>
      <c r="E97" s="2">
        <v>2.5096936451491096</v>
      </c>
      <c r="F97" s="2">
        <f t="shared" ref="F97:F98" si="8">(D97-E97)+2*PI()</f>
        <v>4.2273548377379804</v>
      </c>
      <c r="H97" s="19" t="s">
        <v>103</v>
      </c>
      <c r="I97" s="2">
        <f>(E97+F99)-2*PI()</f>
        <v>0.45387413649577812</v>
      </c>
      <c r="K97" s="44"/>
      <c r="L97" s="3">
        <v>4</v>
      </c>
      <c r="M97" s="4">
        <v>139.80500000000001</v>
      </c>
      <c r="N97" s="2">
        <v>139.80540940893516</v>
      </c>
      <c r="O97" s="2">
        <f t="shared" si="7"/>
        <v>-4.0940893515539756E-4</v>
      </c>
    </row>
    <row r="98" spans="2:15" x14ac:dyDescent="0.3">
      <c r="B98" s="45"/>
      <c r="C98" s="3">
        <v>1</v>
      </c>
      <c r="D98" s="3">
        <v>1.0857741758024837</v>
      </c>
      <c r="E98" s="2">
        <f>RADIANS(180)</f>
        <v>3.1415926535897931</v>
      </c>
      <c r="F98" s="2">
        <f t="shared" si="8"/>
        <v>4.2273668293922766</v>
      </c>
      <c r="H98" s="19" t="s">
        <v>104</v>
      </c>
      <c r="I98" s="2">
        <f>(E98+F99)-2*PI()</f>
        <v>1.0857731449364616</v>
      </c>
      <c r="K98" s="45"/>
      <c r="L98" s="3">
        <v>1</v>
      </c>
      <c r="M98" s="4">
        <v>187.84299999999999</v>
      </c>
      <c r="N98" s="2">
        <v>187.84</v>
      </c>
      <c r="O98" s="2">
        <f t="shared" si="7"/>
        <v>2.9999999999859028E-3</v>
      </c>
    </row>
    <row r="99" spans="2:15" x14ac:dyDescent="0.3">
      <c r="E99" t="s">
        <v>98</v>
      </c>
      <c r="F99" s="2">
        <f>(F96+F97+F98)/3</f>
        <v>4.2273657985262547</v>
      </c>
    </row>
    <row r="101" spans="2:15" x14ac:dyDescent="0.3">
      <c r="B101" s="43">
        <v>3</v>
      </c>
      <c r="C101" s="3">
        <v>1</v>
      </c>
      <c r="D101" s="3">
        <v>0</v>
      </c>
      <c r="E101" s="2">
        <v>3.6022270079691623</v>
      </c>
      <c r="F101" s="2">
        <f>(D101-E101)+2*PI()</f>
        <v>2.6809582992104239</v>
      </c>
      <c r="H101" s="19" t="s">
        <v>105</v>
      </c>
      <c r="I101" s="2">
        <f>(E101+F104)-2*PI()</f>
        <v>6.3667270708833712E-6</v>
      </c>
      <c r="K101" s="43">
        <v>3</v>
      </c>
      <c r="L101" s="3">
        <v>1</v>
      </c>
      <c r="M101" s="4">
        <v>166.22499999999999</v>
      </c>
      <c r="N101" s="2">
        <v>166.2255759502732</v>
      </c>
      <c r="O101" s="2">
        <f t="shared" si="7"/>
        <v>-5.7595027320189729E-4</v>
      </c>
    </row>
    <row r="102" spans="2:15" x14ac:dyDescent="0.3">
      <c r="B102" s="44"/>
      <c r="C102" s="3">
        <v>2</v>
      </c>
      <c r="D102" s="3">
        <v>1.5951776068178953</v>
      </c>
      <c r="E102" s="2">
        <v>5.1974022323208731</v>
      </c>
      <c r="F102" s="2">
        <f>(D102-E102)+2*PI()</f>
        <v>2.6809606816766083</v>
      </c>
      <c r="H102" s="19" t="s">
        <v>106</v>
      </c>
      <c r="I102" s="2">
        <f>(E102+F104)-2*PI()</f>
        <v>1.5951815910787825</v>
      </c>
      <c r="K102" s="44"/>
      <c r="L102" s="3">
        <v>2</v>
      </c>
      <c r="M102" s="4">
        <v>83.522000000000006</v>
      </c>
      <c r="N102" s="2">
        <v>83.522785513894362</v>
      </c>
      <c r="O102" s="2">
        <f t="shared" si="7"/>
        <v>-7.8551389435688179E-4</v>
      </c>
    </row>
    <row r="103" spans="2:15" x14ac:dyDescent="0.3">
      <c r="B103" s="45"/>
      <c r="C103" s="3">
        <v>4</v>
      </c>
      <c r="D103" s="3">
        <v>5.7054667803590293</v>
      </c>
      <c r="E103" s="2">
        <v>3.0244917634335753</v>
      </c>
      <c r="F103" s="2">
        <f>(D103-E103)</f>
        <v>2.680975016925454</v>
      </c>
      <c r="H103" s="19" t="s">
        <v>107</v>
      </c>
      <c r="I103" s="2">
        <f>(E103+F104)</f>
        <v>5.7054564293710701</v>
      </c>
      <c r="K103" s="45"/>
      <c r="L103" s="3">
        <v>4</v>
      </c>
      <c r="M103" s="4">
        <v>74.373999999999995</v>
      </c>
      <c r="N103" s="2">
        <v>74.37938558498594</v>
      </c>
      <c r="O103" s="2">
        <f t="shared" si="7"/>
        <v>-5.385584985944547E-3</v>
      </c>
    </row>
    <row r="104" spans="2:15" x14ac:dyDescent="0.3">
      <c r="E104" t="s">
        <v>98</v>
      </c>
      <c r="F104" s="2">
        <f>(F101+F102+F103)/3</f>
        <v>2.6809646659374953</v>
      </c>
      <c r="H104" s="18"/>
    </row>
    <row r="105" spans="2:15" x14ac:dyDescent="0.3">
      <c r="H105" s="18"/>
    </row>
    <row r="106" spans="2:15" x14ac:dyDescent="0.3">
      <c r="B106" s="43">
        <v>4</v>
      </c>
      <c r="C106" s="3">
        <v>1</v>
      </c>
      <c r="D106" s="3">
        <v>0</v>
      </c>
      <c r="E106" s="2">
        <v>3.974857278107462</v>
      </c>
      <c r="F106" s="2">
        <f>(D106-E106)+2*PI()</f>
        <v>2.3083280290721242</v>
      </c>
      <c r="H106" s="19" t="s">
        <v>108</v>
      </c>
      <c r="I106" s="2">
        <f>(E106+F109)-2*PI()</f>
        <v>-5.6299703388162925E-7</v>
      </c>
      <c r="K106" s="43">
        <v>4</v>
      </c>
      <c r="L106" s="3">
        <v>1</v>
      </c>
      <c r="M106" s="4">
        <v>111.57299999999999</v>
      </c>
      <c r="N106" s="2">
        <v>111.57489547384745</v>
      </c>
      <c r="O106" s="2">
        <f t="shared" si="7"/>
        <v>-1.8954738474548094E-3</v>
      </c>
    </row>
    <row r="107" spans="2:15" x14ac:dyDescent="0.3">
      <c r="B107" s="44"/>
      <c r="C107" s="3">
        <v>2</v>
      </c>
      <c r="D107" s="3">
        <v>1.6764226834982312</v>
      </c>
      <c r="E107" s="15">
        <v>5.6512862987389028</v>
      </c>
      <c r="F107" s="2">
        <f t="shared" ref="F107:F108" si="9">(D107-E107)+2*PI()</f>
        <v>2.3083216919389145</v>
      </c>
      <c r="H107" s="19" t="s">
        <v>109</v>
      </c>
      <c r="I107" s="2">
        <f>(E107+F109)-2*PI()</f>
        <v>1.6764284576344064</v>
      </c>
      <c r="K107" s="44"/>
      <c r="L107" s="3">
        <v>2</v>
      </c>
      <c r="M107" s="4">
        <v>139.80699999999999</v>
      </c>
      <c r="N107" s="2">
        <v>139.80540940893516</v>
      </c>
      <c r="O107" s="2">
        <f t="shared" si="7"/>
        <v>1.5905910648257304E-3</v>
      </c>
    </row>
    <row r="108" spans="2:15" x14ac:dyDescent="0.3">
      <c r="B108" s="45"/>
      <c r="C108" s="3">
        <v>3</v>
      </c>
      <c r="D108" s="3">
        <v>2.191231787058014</v>
      </c>
      <c r="E108" s="2">
        <v>6.1660844170233684</v>
      </c>
      <c r="F108" s="2">
        <f t="shared" si="9"/>
        <v>2.3083326772142319</v>
      </c>
      <c r="H108" s="19" t="s">
        <v>110</v>
      </c>
      <c r="I108" s="2">
        <f>(E108+F109)-2*PI()</f>
        <v>2.191226575918872</v>
      </c>
      <c r="K108" s="45"/>
      <c r="L108" s="3">
        <v>3</v>
      </c>
      <c r="M108" s="4">
        <v>74.391000000000005</v>
      </c>
      <c r="N108" s="2">
        <v>74.37938558498594</v>
      </c>
      <c r="O108" s="2">
        <f t="shared" si="7"/>
        <v>1.1614415014065571E-2</v>
      </c>
    </row>
    <row r="109" spans="2:15" x14ac:dyDescent="0.3">
      <c r="E109" s="2" t="s">
        <v>98</v>
      </c>
      <c r="F109" s="2">
        <f>(F106+F107+F108)/3</f>
        <v>2.3083274660750899</v>
      </c>
      <c r="H109" s="18"/>
    </row>
    <row r="113" spans="1:15" x14ac:dyDescent="0.3">
      <c r="B113" s="20">
        <f>DEGREES(I91-D91)*3600</f>
        <v>-1.6073951711135939</v>
      </c>
      <c r="D113" s="40">
        <f t="array" ref="D113:O124">MMULT(MMULT(TRANSPOSE(B29:M52),B62:Y85),B29:M52)</f>
        <v>0.48459015298006369</v>
      </c>
      <c r="E113" s="35">
        <v>1.3951288731848102E-2</v>
      </c>
      <c r="F113" s="35">
        <v>-9.6461866698711485E-2</v>
      </c>
      <c r="G113" s="35">
        <v>-1.1818010694352763E-17</v>
      </c>
      <c r="H113" s="35">
        <v>-0.14275031316144038</v>
      </c>
      <c r="I113" s="35">
        <v>-3.9437067565488072E-2</v>
      </c>
      <c r="J113" s="35">
        <v>-0.24537540523755413</v>
      </c>
      <c r="K113" s="35">
        <v>2.5483004843477368E-2</v>
      </c>
      <c r="L113" s="35">
        <v>-0.13811285061235867</v>
      </c>
      <c r="M113" s="35">
        <v>-4.3923318125435873E-2</v>
      </c>
      <c r="N113" s="35">
        <v>-4.4460895344156023E-2</v>
      </c>
      <c r="O113" s="36">
        <v>-4.9728637142766763E-2</v>
      </c>
    </row>
    <row r="114" spans="1:15" x14ac:dyDescent="0.3">
      <c r="B114" s="20">
        <f>DEGREES(I92-D92)*3600</f>
        <v>1.0484616457975644</v>
      </c>
      <c r="D114" s="40">
        <v>1.3951288731848123E-2</v>
      </c>
      <c r="E114" s="35">
        <v>0.67514730870234496</v>
      </c>
      <c r="F114" s="35">
        <v>2.7225521220191553E-17</v>
      </c>
      <c r="G114" s="35">
        <v>-0.22222222222222221</v>
      </c>
      <c r="H114" s="35">
        <v>-3.9437067565488058E-2</v>
      </c>
      <c r="I114" s="35">
        <v>-0.20265200783394877</v>
      </c>
      <c r="J114" s="35">
        <v>2.5483004843477375E-2</v>
      </c>
      <c r="K114" s="35">
        <v>-0.25026949051456343</v>
      </c>
      <c r="L114" s="35">
        <v>7.679588577256477E-2</v>
      </c>
      <c r="M114" s="35">
        <v>0</v>
      </c>
      <c r="N114" s="35">
        <v>2.2063234096572803E-2</v>
      </c>
      <c r="O114" s="36">
        <v>5.4732651675991971E-2</v>
      </c>
    </row>
    <row r="115" spans="1:15" x14ac:dyDescent="0.3">
      <c r="B115" s="20">
        <f>DEGREES(I93-D93)*3600</f>
        <v>0.5589335252816795</v>
      </c>
      <c r="D115" s="40">
        <v>-9.6461866698711485E-2</v>
      </c>
      <c r="E115" s="35">
        <v>2.7225521220191553E-17</v>
      </c>
      <c r="F115" s="35">
        <v>0.56734833240368421</v>
      </c>
      <c r="G115" s="35">
        <v>8.6665203069201946E-2</v>
      </c>
      <c r="H115" s="35">
        <v>-0.27997232462253208</v>
      </c>
      <c r="I115" s="35">
        <v>-0.10958282142678283</v>
      </c>
      <c r="J115" s="35">
        <v>-0.19091354615583439</v>
      </c>
      <c r="K115" s="35">
        <v>2.2918805687104873E-2</v>
      </c>
      <c r="L115" s="35">
        <v>4.3922850465548356E-2</v>
      </c>
      <c r="M115" s="35">
        <v>0.13759740498959469</v>
      </c>
      <c r="N115" s="35">
        <v>4.6054876766904548E-2</v>
      </c>
      <c r="O115" s="36">
        <v>4.7619677757141779E-2</v>
      </c>
    </row>
    <row r="116" spans="1:15" x14ac:dyDescent="0.3">
      <c r="B116" s="20">
        <f>DEGREES(I96-D96)*3600</f>
        <v>-2.0481934892693365</v>
      </c>
      <c r="D116" s="40">
        <v>-1.1818010694352764E-17</v>
      </c>
      <c r="E116" s="35">
        <v>-0.22222222222222221</v>
      </c>
      <c r="F116" s="35">
        <v>8.6665203069201918E-2</v>
      </c>
      <c r="G116" s="35">
        <v>0.85782754707322761</v>
      </c>
      <c r="H116" s="35">
        <v>-0.10958282142678273</v>
      </c>
      <c r="I116" s="35">
        <v>-0.43015942497581822</v>
      </c>
      <c r="J116" s="35">
        <v>2.2918805687104915E-2</v>
      </c>
      <c r="K116" s="35">
        <v>-0.20544503071755843</v>
      </c>
      <c r="L116" s="35">
        <v>5.3812012383048929E-18</v>
      </c>
      <c r="M116" s="35">
        <v>0.12224962958546005</v>
      </c>
      <c r="N116" s="35">
        <v>8.7390725328880273E-2</v>
      </c>
      <c r="O116" s="36">
        <v>3.4858904256579781E-2</v>
      </c>
    </row>
    <row r="117" spans="1:15" x14ac:dyDescent="0.3">
      <c r="B117" s="20">
        <f t="shared" ref="B117:B118" si="10">DEGREES(I97-D97)*3600</f>
        <v>2.2608248698364783</v>
      </c>
      <c r="C117" s="21" t="s">
        <v>117</v>
      </c>
      <c r="D117" s="40">
        <v>-0.14275031316144038</v>
      </c>
      <c r="E117" s="35">
        <v>-3.9437067565488058E-2</v>
      </c>
      <c r="F117" s="35">
        <v>-0.27997232462253208</v>
      </c>
      <c r="G117" s="35">
        <v>-0.10958282142678273</v>
      </c>
      <c r="H117" s="35">
        <v>1.0326754838374743</v>
      </c>
      <c r="I117" s="35">
        <v>0.19463107388965198</v>
      </c>
      <c r="J117" s="35">
        <v>-0.60981236798727378</v>
      </c>
      <c r="K117" s="35">
        <v>-4.5595754253394322E-2</v>
      </c>
      <c r="L117" s="35">
        <v>4.4461697766691934E-2</v>
      </c>
      <c r="M117" s="35">
        <v>-4.6054876766904541E-2</v>
      </c>
      <c r="N117" s="35">
        <v>0.10858102095551245</v>
      </c>
      <c r="O117" s="36">
        <v>0.11017419995572506</v>
      </c>
    </row>
    <row r="118" spans="1:15" x14ac:dyDescent="0.3">
      <c r="B118" s="20">
        <f t="shared" si="10"/>
        <v>-0.21263138031524173</v>
      </c>
      <c r="D118" s="40">
        <v>-3.9437067565488065E-2</v>
      </c>
      <c r="E118" s="35">
        <v>-0.20265200783394877</v>
      </c>
      <c r="F118" s="35">
        <v>-0.1095828214267828</v>
      </c>
      <c r="G118" s="35">
        <v>-0.43015942497581822</v>
      </c>
      <c r="H118" s="35">
        <v>0.19463107388965198</v>
      </c>
      <c r="I118" s="35">
        <v>0.86039985699340538</v>
      </c>
      <c r="J118" s="35">
        <v>-4.5595754253394238E-2</v>
      </c>
      <c r="K118" s="35">
        <v>-0.22758606552074648</v>
      </c>
      <c r="L118" s="35">
        <v>-2.2063632289999122E-2</v>
      </c>
      <c r="M118" s="35">
        <v>-8.7390725328880287E-2</v>
      </c>
      <c r="N118" s="35">
        <v>-9.6493564365661144E-2</v>
      </c>
      <c r="O118" s="36">
        <v>1.2960793253218257E-2</v>
      </c>
    </row>
    <row r="119" spans="1:15" x14ac:dyDescent="0.3">
      <c r="B119" s="20">
        <f>DEGREES(I101-D101)*3600</f>
        <v>1.3132317257039019</v>
      </c>
      <c r="D119" s="40">
        <v>-0.24537540523755413</v>
      </c>
      <c r="E119" s="35">
        <v>2.5483004843477396E-2</v>
      </c>
      <c r="F119" s="35">
        <v>-0.19091354615583439</v>
      </c>
      <c r="G119" s="35">
        <v>2.2918805687104915E-2</v>
      </c>
      <c r="H119" s="35">
        <v>-0.60981236798727378</v>
      </c>
      <c r="I119" s="35">
        <v>-4.5595754253394238E-2</v>
      </c>
      <c r="J119" s="35">
        <v>1.0459577103559121</v>
      </c>
      <c r="K119" s="35">
        <v>-2.8198966293784614E-3</v>
      </c>
      <c r="L119" s="35">
        <v>4.9727300027950207E-2</v>
      </c>
      <c r="M119" s="35">
        <v>-4.7618996536920213E-2</v>
      </c>
      <c r="N119" s="35">
        <v>-0.11014902269773354</v>
      </c>
      <c r="O119" s="36">
        <v>-0.10804071920670355</v>
      </c>
    </row>
    <row r="120" spans="1:15" x14ac:dyDescent="0.3">
      <c r="B120" s="20">
        <f t="shared" ref="B120:B121" si="11">DEGREES(I102-D102)*3600</f>
        <v>0.82181279993890533</v>
      </c>
      <c r="D120" s="40">
        <v>2.5483004843477375E-2</v>
      </c>
      <c r="E120" s="35">
        <v>-0.25026949051456343</v>
      </c>
      <c r="F120" s="35">
        <v>2.2918805687104887E-2</v>
      </c>
      <c r="G120" s="35">
        <v>-0.20544503071755843</v>
      </c>
      <c r="H120" s="35">
        <v>-4.5595754253394308E-2</v>
      </c>
      <c r="I120" s="35">
        <v>-0.22758606552074648</v>
      </c>
      <c r="J120" s="35">
        <v>-2.819896629378477E-3</v>
      </c>
      <c r="K120" s="35">
        <v>0.68329377136801028</v>
      </c>
      <c r="L120" s="35">
        <v>-5.4731180012103503E-2</v>
      </c>
      <c r="M120" s="35">
        <v>-3.4858405584778561E-2</v>
      </c>
      <c r="N120" s="35">
        <v>-1.2957831423355722E-2</v>
      </c>
      <c r="O120" s="36">
        <v>-0.10254741702023779</v>
      </c>
    </row>
    <row r="121" spans="1:15" x14ac:dyDescent="0.3">
      <c r="B121" s="20">
        <f t="shared" si="11"/>
        <v>-2.1350445258718072</v>
      </c>
      <c r="D121" s="40">
        <v>-0.13811285061235867</v>
      </c>
      <c r="E121" s="35">
        <v>7.679588577256477E-2</v>
      </c>
      <c r="F121" s="35">
        <v>4.3922850465548356E-2</v>
      </c>
      <c r="G121" s="35">
        <v>5.3812012383048929E-18</v>
      </c>
      <c r="H121" s="35">
        <v>4.4461697766691934E-2</v>
      </c>
      <c r="I121" s="35">
        <v>-2.2063632289999122E-2</v>
      </c>
      <c r="J121" s="35">
        <v>4.9727300027950207E-2</v>
      </c>
      <c r="K121" s="35">
        <v>-5.4731180012103503E-2</v>
      </c>
      <c r="L121" s="35">
        <v>0.12</v>
      </c>
      <c r="M121" s="35">
        <v>0</v>
      </c>
      <c r="N121" s="35">
        <v>0</v>
      </c>
      <c r="O121" s="36">
        <v>0</v>
      </c>
    </row>
    <row r="122" spans="1:15" x14ac:dyDescent="0.3">
      <c r="B122" s="20">
        <f>DEGREES(I106-D106)*3600</f>
        <v>-0.1161264741112842</v>
      </c>
      <c r="D122" s="40">
        <v>-4.3923318125435873E-2</v>
      </c>
      <c r="E122" s="35">
        <v>0</v>
      </c>
      <c r="F122" s="35">
        <v>0.13759740498959469</v>
      </c>
      <c r="G122" s="35">
        <v>0.12224962958546005</v>
      </c>
      <c r="H122" s="35">
        <v>-4.6054876766904541E-2</v>
      </c>
      <c r="I122" s="35">
        <v>-8.7390725328880287E-2</v>
      </c>
      <c r="J122" s="35">
        <v>-4.7618996536920213E-2</v>
      </c>
      <c r="K122" s="35">
        <v>-3.4858405584778561E-2</v>
      </c>
      <c r="L122" s="35">
        <v>0</v>
      </c>
      <c r="M122" s="35">
        <v>0.12</v>
      </c>
      <c r="N122" s="35">
        <v>0</v>
      </c>
      <c r="O122" s="36">
        <v>0</v>
      </c>
    </row>
    <row r="123" spans="1:15" x14ac:dyDescent="0.3">
      <c r="A123" t="s">
        <v>116</v>
      </c>
      <c r="B123" s="20">
        <f t="shared" ref="B123:B124" si="12">DEGREES(I107-D107)*3600</f>
        <v>1.1910010794211894</v>
      </c>
      <c r="D123" s="40">
        <v>-4.4460895344156023E-2</v>
      </c>
      <c r="E123" s="35">
        <v>2.2063234096572803E-2</v>
      </c>
      <c r="F123" s="35">
        <v>4.6054876766904548E-2</v>
      </c>
      <c r="G123" s="35">
        <v>8.7390725328880273E-2</v>
      </c>
      <c r="H123" s="35">
        <v>0.10858102095551245</v>
      </c>
      <c r="I123" s="35">
        <v>-9.6493564365661144E-2</v>
      </c>
      <c r="J123" s="35">
        <v>-0.11014902269773354</v>
      </c>
      <c r="K123" s="35">
        <v>-1.2957831423355722E-2</v>
      </c>
      <c r="L123" s="35">
        <v>0</v>
      </c>
      <c r="M123" s="35">
        <v>0</v>
      </c>
      <c r="N123" s="35">
        <v>0.12</v>
      </c>
      <c r="O123" s="36">
        <v>0</v>
      </c>
    </row>
    <row r="124" spans="1:15" x14ac:dyDescent="0.3">
      <c r="B124" s="20">
        <f t="shared" si="12"/>
        <v>-1.0748746054473051</v>
      </c>
      <c r="D124" s="40">
        <v>-4.9728637142766763E-2</v>
      </c>
      <c r="E124" s="35">
        <v>5.4732651675991971E-2</v>
      </c>
      <c r="F124" s="35">
        <v>4.7619677757141779E-2</v>
      </c>
      <c r="G124" s="35">
        <v>3.4858904256579781E-2</v>
      </c>
      <c r="H124" s="35">
        <v>0.11017419995572506</v>
      </c>
      <c r="I124" s="35">
        <v>1.2960793253218257E-2</v>
      </c>
      <c r="J124" s="35">
        <v>-0.10804071920670355</v>
      </c>
      <c r="K124" s="35">
        <v>-0.10254741702023779</v>
      </c>
      <c r="L124" s="35">
        <v>0</v>
      </c>
      <c r="M124" s="35">
        <v>0</v>
      </c>
      <c r="N124" s="35">
        <v>0</v>
      </c>
      <c r="O124" s="36">
        <v>0.12</v>
      </c>
    </row>
    <row r="125" spans="1:15" x14ac:dyDescent="0.3">
      <c r="B125" s="20">
        <f>Q13-J13</f>
        <v>-1</v>
      </c>
    </row>
    <row r="126" spans="1:15" x14ac:dyDescent="0.3">
      <c r="B126" s="20">
        <f t="shared" ref="B126:B136" si="13">Q14-J14</f>
        <v>-2.4239999999990687</v>
      </c>
    </row>
    <row r="127" spans="1:15" x14ac:dyDescent="0.3">
      <c r="B127" s="20">
        <f t="shared" si="13"/>
        <v>4.8954738474421902</v>
      </c>
    </row>
    <row r="128" spans="1:15" x14ac:dyDescent="0.3">
      <c r="B128" s="20">
        <f t="shared" si="13"/>
        <v>0.7855138943559723</v>
      </c>
    </row>
    <row r="129" spans="2:16" x14ac:dyDescent="0.3">
      <c r="B129" s="20">
        <f t="shared" si="13"/>
        <v>0.40940893517108634</v>
      </c>
      <c r="D129" s="1" t="s">
        <v>80</v>
      </c>
      <c r="E129" s="1" t="s">
        <v>81</v>
      </c>
      <c r="F129" s="1" t="s">
        <v>119</v>
      </c>
      <c r="G129" s="1" t="s">
        <v>83</v>
      </c>
      <c r="H129" s="1" t="s">
        <v>89</v>
      </c>
      <c r="I129" s="1" t="s">
        <v>85</v>
      </c>
      <c r="J129" s="1" t="s">
        <v>90</v>
      </c>
      <c r="K129" s="1" t="s">
        <v>87</v>
      </c>
      <c r="L129" s="1" t="s">
        <v>88</v>
      </c>
      <c r="M129" s="1" t="s">
        <v>82</v>
      </c>
      <c r="N129" s="1" t="s">
        <v>84</v>
      </c>
      <c r="O129" s="1" t="s">
        <v>86</v>
      </c>
    </row>
    <row r="130" spans="2:16" x14ac:dyDescent="0.3">
      <c r="B130" s="20">
        <f t="shared" si="13"/>
        <v>-3</v>
      </c>
      <c r="D130" s="22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3">
        <v>0</v>
      </c>
    </row>
    <row r="131" spans="2:16" x14ac:dyDescent="0.3">
      <c r="B131" s="20">
        <f t="shared" si="13"/>
        <v>0.57595027319621295</v>
      </c>
      <c r="C131" s="21" t="s">
        <v>118</v>
      </c>
      <c r="D131" s="22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23">
        <v>0</v>
      </c>
    </row>
    <row r="132" spans="2:16" x14ac:dyDescent="0.3">
      <c r="B132" s="20">
        <f t="shared" si="13"/>
        <v>0.7855138943559723</v>
      </c>
      <c r="D132" s="22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23">
        <v>0</v>
      </c>
    </row>
    <row r="133" spans="2:16" x14ac:dyDescent="0.3">
      <c r="B133" s="20">
        <f t="shared" si="13"/>
        <v>5.3855849859392038</v>
      </c>
    </row>
    <row r="134" spans="2:16" x14ac:dyDescent="0.3">
      <c r="B134" s="20">
        <f t="shared" si="13"/>
        <v>1.8954738474421902</v>
      </c>
    </row>
    <row r="135" spans="2:16" x14ac:dyDescent="0.3">
      <c r="B135" s="20">
        <f t="shared" si="13"/>
        <v>-1.5905910648289137</v>
      </c>
    </row>
    <row r="136" spans="2:16" x14ac:dyDescent="0.3">
      <c r="B136" s="20">
        <f t="shared" si="13"/>
        <v>-11.614415014060796</v>
      </c>
    </row>
    <row r="140" spans="2:16" x14ac:dyDescent="0.3">
      <c r="B140" s="1">
        <v>0.48459015298006369</v>
      </c>
      <c r="C140" s="1">
        <v>1.3951288731848102E-2</v>
      </c>
      <c r="D140" s="1">
        <v>-9.6461866698711485E-2</v>
      </c>
      <c r="E140" s="1">
        <v>-1.1818010694352763E-17</v>
      </c>
      <c r="F140" s="1">
        <v>-0.14275031316144038</v>
      </c>
      <c r="G140" s="1">
        <v>-3.9437067565488072E-2</v>
      </c>
      <c r="H140" s="1">
        <v>-0.24537540523755413</v>
      </c>
      <c r="I140" s="1">
        <v>2.5483004843477368E-2</v>
      </c>
      <c r="J140" s="1">
        <v>-0.13811285061235867</v>
      </c>
      <c r="K140" s="1">
        <v>-4.3923318125435873E-2</v>
      </c>
      <c r="L140" s="1">
        <v>-4.4460895344156023E-2</v>
      </c>
      <c r="M140" s="1">
        <v>-4.9728637142766763E-2</v>
      </c>
      <c r="N140" s="1">
        <f t="array" ref="N140:P151">TRANSPOSE(D130:O132)</f>
        <v>1</v>
      </c>
      <c r="O140" s="1">
        <v>0</v>
      </c>
      <c r="P140" s="1">
        <v>0</v>
      </c>
    </row>
    <row r="141" spans="2:16" x14ac:dyDescent="0.3">
      <c r="B141" s="1">
        <v>1.3951288731848123E-2</v>
      </c>
      <c r="C141" s="1">
        <v>0.67514730870234496</v>
      </c>
      <c r="D141" s="1">
        <v>2.7225521220191553E-17</v>
      </c>
      <c r="E141" s="1">
        <v>-0.22222222222222221</v>
      </c>
      <c r="F141" s="1">
        <v>-3.9437067565488058E-2</v>
      </c>
      <c r="G141" s="1">
        <v>-0.20265200783394877</v>
      </c>
      <c r="H141" s="1">
        <v>2.5483004843477375E-2</v>
      </c>
      <c r="I141" s="1">
        <v>-0.25026949051456343</v>
      </c>
      <c r="J141" s="1">
        <v>7.679588577256477E-2</v>
      </c>
      <c r="K141" s="1">
        <v>0</v>
      </c>
      <c r="L141" s="1">
        <v>2.2063234096572803E-2</v>
      </c>
      <c r="M141" s="1">
        <v>5.4732651675991971E-2</v>
      </c>
      <c r="N141" s="1">
        <v>0</v>
      </c>
      <c r="O141" s="1">
        <v>1</v>
      </c>
      <c r="P141" s="1">
        <v>0</v>
      </c>
    </row>
    <row r="142" spans="2:16" x14ac:dyDescent="0.3">
      <c r="B142" s="1">
        <v>-9.6461866698711485E-2</v>
      </c>
      <c r="C142" s="1">
        <v>2.7225521220191553E-17</v>
      </c>
      <c r="D142" s="1">
        <v>0.56734833240368421</v>
      </c>
      <c r="E142" s="1">
        <v>8.6665203069201946E-2</v>
      </c>
      <c r="F142" s="1">
        <v>-0.27997232462253208</v>
      </c>
      <c r="G142" s="1">
        <v>-0.10958282142678283</v>
      </c>
      <c r="H142" s="1">
        <v>-0.19091354615583439</v>
      </c>
      <c r="I142" s="1">
        <v>2.2918805687104873E-2</v>
      </c>
      <c r="J142" s="1">
        <v>4.3922850465548356E-2</v>
      </c>
      <c r="K142" s="1">
        <v>0.13759740498959469</v>
      </c>
      <c r="L142" s="1">
        <v>4.6054876766904548E-2</v>
      </c>
      <c r="M142" s="1">
        <v>4.7619677757141779E-2</v>
      </c>
      <c r="N142" s="1">
        <v>0</v>
      </c>
      <c r="O142" s="1">
        <v>0</v>
      </c>
      <c r="P142" s="1">
        <v>1</v>
      </c>
    </row>
    <row r="143" spans="2:16" x14ac:dyDescent="0.3">
      <c r="B143" s="1">
        <v>-1.1818010694352764E-17</v>
      </c>
      <c r="C143" s="1">
        <v>-0.22222222222222221</v>
      </c>
      <c r="D143" s="1">
        <v>8.6665203069201918E-2</v>
      </c>
      <c r="E143" s="1">
        <v>0.85782754707322761</v>
      </c>
      <c r="F143" s="1">
        <v>-0.10958282142678273</v>
      </c>
      <c r="G143" s="1">
        <v>-0.43015942497581822</v>
      </c>
      <c r="H143" s="1">
        <v>2.2918805687104915E-2</v>
      </c>
      <c r="I143" s="1">
        <v>-0.20544503071755843</v>
      </c>
      <c r="J143" s="1">
        <v>5.3812012383048929E-18</v>
      </c>
      <c r="K143" s="1">
        <v>0.12224962958546005</v>
      </c>
      <c r="L143" s="1">
        <v>8.7390725328880273E-2</v>
      </c>
      <c r="M143" s="1">
        <v>3.4858904256579781E-2</v>
      </c>
      <c r="N143" s="1">
        <v>0</v>
      </c>
      <c r="O143" s="1">
        <v>0</v>
      </c>
      <c r="P143" s="1">
        <v>0</v>
      </c>
    </row>
    <row r="144" spans="2:16" x14ac:dyDescent="0.3">
      <c r="B144" s="1">
        <v>-0.14275031316144038</v>
      </c>
      <c r="C144" s="1">
        <v>-3.9437067565488058E-2</v>
      </c>
      <c r="D144" s="1">
        <v>-0.27997232462253208</v>
      </c>
      <c r="E144" s="1">
        <v>-0.10958282142678273</v>
      </c>
      <c r="F144" s="1">
        <v>1.0326754838374743</v>
      </c>
      <c r="G144" s="1">
        <v>0.19463107388965198</v>
      </c>
      <c r="H144" s="1">
        <v>-0.60981236798727378</v>
      </c>
      <c r="I144" s="1">
        <v>-4.5595754253394322E-2</v>
      </c>
      <c r="J144" s="1">
        <v>4.4461697766691934E-2</v>
      </c>
      <c r="K144" s="1">
        <v>-4.6054876766904541E-2</v>
      </c>
      <c r="L144" s="1">
        <v>0.10858102095551245</v>
      </c>
      <c r="M144" s="1">
        <v>0.11017419995572506</v>
      </c>
      <c r="N144" s="1">
        <v>0</v>
      </c>
      <c r="O144" s="1">
        <v>0</v>
      </c>
      <c r="P144" s="1">
        <v>0</v>
      </c>
    </row>
    <row r="145" spans="2:16" x14ac:dyDescent="0.3">
      <c r="B145" s="1">
        <v>-3.9437067565488065E-2</v>
      </c>
      <c r="C145" s="1">
        <v>-0.20265200783394877</v>
      </c>
      <c r="D145" s="1">
        <v>-0.1095828214267828</v>
      </c>
      <c r="E145" s="1">
        <v>-0.43015942497581822</v>
      </c>
      <c r="F145" s="1">
        <v>0.19463107388965198</v>
      </c>
      <c r="G145" s="1">
        <v>0.86039985699340538</v>
      </c>
      <c r="H145" s="1">
        <v>-4.5595754253394238E-2</v>
      </c>
      <c r="I145" s="1">
        <v>-0.22758606552074648</v>
      </c>
      <c r="J145" s="1">
        <v>-2.2063632289999122E-2</v>
      </c>
      <c r="K145" s="1">
        <v>-8.7390725328880287E-2</v>
      </c>
      <c r="L145" s="1">
        <v>-9.6493564365661144E-2</v>
      </c>
      <c r="M145" s="1">
        <v>1.2960793253218257E-2</v>
      </c>
      <c r="N145" s="1">
        <v>0</v>
      </c>
      <c r="O145" s="1">
        <v>0</v>
      </c>
      <c r="P145" s="1">
        <v>0</v>
      </c>
    </row>
    <row r="146" spans="2:16" x14ac:dyDescent="0.3">
      <c r="B146" s="1">
        <v>-0.24537540523755413</v>
      </c>
      <c r="C146" s="1">
        <v>2.5483004843477396E-2</v>
      </c>
      <c r="D146" s="1">
        <v>-0.19091354615583439</v>
      </c>
      <c r="E146" s="1">
        <v>2.2918805687104915E-2</v>
      </c>
      <c r="F146" s="1">
        <v>-0.60981236798727378</v>
      </c>
      <c r="G146" s="1">
        <v>-4.5595754253394238E-2</v>
      </c>
      <c r="H146" s="1">
        <v>1.0459577103559121</v>
      </c>
      <c r="I146" s="1">
        <v>-2.8198966293784614E-3</v>
      </c>
      <c r="J146" s="1">
        <v>4.9727300027950207E-2</v>
      </c>
      <c r="K146" s="1">
        <v>-4.7618996536920213E-2</v>
      </c>
      <c r="L146" s="1">
        <v>-0.11014902269773354</v>
      </c>
      <c r="M146" s="1">
        <v>-0.10804071920670355</v>
      </c>
      <c r="N146" s="1">
        <v>0</v>
      </c>
      <c r="O146" s="1">
        <v>0</v>
      </c>
      <c r="P146" s="1">
        <v>0</v>
      </c>
    </row>
    <row r="147" spans="2:16" x14ac:dyDescent="0.3">
      <c r="B147" s="1">
        <v>2.5483004843477375E-2</v>
      </c>
      <c r="C147" s="1">
        <v>-0.25026949051456343</v>
      </c>
      <c r="D147" s="1">
        <v>2.2918805687104887E-2</v>
      </c>
      <c r="E147" s="1">
        <v>-0.20544503071755843</v>
      </c>
      <c r="F147" s="1">
        <v>-4.5595754253394308E-2</v>
      </c>
      <c r="G147" s="1">
        <v>-0.22758606552074648</v>
      </c>
      <c r="H147" s="1">
        <v>-2.819896629378477E-3</v>
      </c>
      <c r="I147" s="1">
        <v>0.68329377136801028</v>
      </c>
      <c r="J147" s="1">
        <v>-5.4731180012103503E-2</v>
      </c>
      <c r="K147" s="1">
        <v>-3.4858405584778561E-2</v>
      </c>
      <c r="L147" s="1">
        <v>-1.2957831423355722E-2</v>
      </c>
      <c r="M147" s="1">
        <v>-0.10254741702023779</v>
      </c>
      <c r="N147" s="1">
        <v>0</v>
      </c>
      <c r="O147" s="1">
        <v>0</v>
      </c>
      <c r="P147" s="1">
        <v>0</v>
      </c>
    </row>
    <row r="148" spans="2:16" x14ac:dyDescent="0.3">
      <c r="B148" s="1">
        <v>-0.13811285061235867</v>
      </c>
      <c r="C148" s="1">
        <v>7.679588577256477E-2</v>
      </c>
      <c r="D148" s="1">
        <v>4.3922850465548356E-2</v>
      </c>
      <c r="E148" s="1">
        <v>5.3812012383048929E-18</v>
      </c>
      <c r="F148" s="1">
        <v>4.4461697766691934E-2</v>
      </c>
      <c r="G148" s="1">
        <v>-2.2063632289999122E-2</v>
      </c>
      <c r="H148" s="1">
        <v>4.9727300027950207E-2</v>
      </c>
      <c r="I148" s="1">
        <v>-5.4731180012103503E-2</v>
      </c>
      <c r="J148" s="1">
        <v>0.12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2:16" x14ac:dyDescent="0.3">
      <c r="B149" s="1">
        <v>-4.3923318125435873E-2</v>
      </c>
      <c r="C149" s="1">
        <v>0</v>
      </c>
      <c r="D149" s="1">
        <v>0.13759740498959469</v>
      </c>
      <c r="E149" s="1">
        <v>0.12224962958546005</v>
      </c>
      <c r="F149" s="1">
        <v>-4.6054876766904541E-2</v>
      </c>
      <c r="G149" s="1">
        <v>-8.7390725328880287E-2</v>
      </c>
      <c r="H149" s="1">
        <v>-4.7618996536920213E-2</v>
      </c>
      <c r="I149" s="1">
        <v>-3.4858405584778561E-2</v>
      </c>
      <c r="J149" s="1">
        <v>0</v>
      </c>
      <c r="K149" s="1">
        <v>0.12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2:16" x14ac:dyDescent="0.3">
      <c r="B150" s="1">
        <v>-4.4460895344156023E-2</v>
      </c>
      <c r="C150" s="1">
        <v>2.2063234096572803E-2</v>
      </c>
      <c r="D150" s="1">
        <v>4.6054876766904548E-2</v>
      </c>
      <c r="E150" s="1">
        <v>8.7390725328880273E-2</v>
      </c>
      <c r="F150" s="1">
        <v>0.10858102095551245</v>
      </c>
      <c r="G150" s="1">
        <v>-9.6493564365661144E-2</v>
      </c>
      <c r="H150" s="1">
        <v>-0.11014902269773354</v>
      </c>
      <c r="I150" s="1">
        <v>-1.2957831423355722E-2</v>
      </c>
      <c r="J150" s="1">
        <v>0</v>
      </c>
      <c r="K150" s="1">
        <v>0</v>
      </c>
      <c r="L150" s="1">
        <v>0.12</v>
      </c>
      <c r="M150" s="1">
        <v>0</v>
      </c>
      <c r="N150" s="1">
        <v>0</v>
      </c>
      <c r="O150" s="1">
        <v>0</v>
      </c>
      <c r="P150" s="1">
        <v>0</v>
      </c>
    </row>
    <row r="151" spans="2:16" x14ac:dyDescent="0.3">
      <c r="B151" s="1">
        <v>-4.9728637142766763E-2</v>
      </c>
      <c r="C151" s="1">
        <v>5.4732651675991971E-2</v>
      </c>
      <c r="D151" s="1">
        <v>4.7619677757141779E-2</v>
      </c>
      <c r="E151" s="1">
        <v>3.4858904256579781E-2</v>
      </c>
      <c r="F151" s="1">
        <v>0.11017419995572506</v>
      </c>
      <c r="G151" s="1">
        <v>1.2960793253218257E-2</v>
      </c>
      <c r="H151" s="1">
        <v>-0.10804071920670355</v>
      </c>
      <c r="I151" s="1">
        <v>-0.10254741702023779</v>
      </c>
      <c r="J151" s="1">
        <v>0</v>
      </c>
      <c r="K151" s="1">
        <v>0</v>
      </c>
      <c r="L151" s="1">
        <v>0</v>
      </c>
      <c r="M151" s="1">
        <v>0.12</v>
      </c>
      <c r="N151" s="1">
        <v>0</v>
      </c>
      <c r="O151" s="1">
        <v>0</v>
      </c>
      <c r="P151" s="1">
        <v>0</v>
      </c>
    </row>
    <row r="152" spans="2:16" x14ac:dyDescent="0.3"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2:16" x14ac:dyDescent="0.3"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2:16" x14ac:dyDescent="0.3"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6" spans="2:16" ht="15" thickBot="1" x14ac:dyDescent="0.35"/>
    <row r="157" spans="2:16" x14ac:dyDescent="0.3">
      <c r="B157" s="63">
        <f t="array" ref="B157:P171">MINVERSE(B140:P154)</f>
        <v>0</v>
      </c>
      <c r="C157" s="64">
        <v>0</v>
      </c>
      <c r="D157" s="65">
        <v>0</v>
      </c>
      <c r="E157" s="65">
        <v>0</v>
      </c>
      <c r="F157" s="65">
        <v>0</v>
      </c>
      <c r="G157" s="65">
        <v>0</v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6">
        <v>0</v>
      </c>
      <c r="N157" s="1">
        <v>1</v>
      </c>
      <c r="O157" s="1">
        <v>0</v>
      </c>
      <c r="P157" s="1">
        <v>0</v>
      </c>
    </row>
    <row r="158" spans="2:16" x14ac:dyDescent="0.3">
      <c r="B158" s="67">
        <v>0</v>
      </c>
      <c r="C158" s="27">
        <v>0</v>
      </c>
      <c r="D158" s="62">
        <v>0</v>
      </c>
      <c r="E158" s="62">
        <v>0</v>
      </c>
      <c r="F158" s="62">
        <v>0</v>
      </c>
      <c r="G158" s="62">
        <v>0</v>
      </c>
      <c r="H158" s="62">
        <v>0</v>
      </c>
      <c r="I158" s="62">
        <v>0</v>
      </c>
      <c r="J158" s="62">
        <v>0</v>
      </c>
      <c r="K158" s="62">
        <v>0</v>
      </c>
      <c r="L158" s="62">
        <v>0</v>
      </c>
      <c r="M158" s="68">
        <v>0</v>
      </c>
      <c r="N158" s="1">
        <v>0</v>
      </c>
      <c r="O158" s="1">
        <v>1</v>
      </c>
      <c r="P158" s="1">
        <v>0</v>
      </c>
    </row>
    <row r="159" spans="2:16" x14ac:dyDescent="0.3">
      <c r="B159" s="69">
        <v>0</v>
      </c>
      <c r="C159" s="62">
        <v>0</v>
      </c>
      <c r="D159" s="24">
        <v>0</v>
      </c>
      <c r="E159" s="25">
        <v>0</v>
      </c>
      <c r="F159" s="62">
        <v>0</v>
      </c>
      <c r="G159" s="62">
        <v>0</v>
      </c>
      <c r="H159" s="62">
        <v>0</v>
      </c>
      <c r="I159" s="62">
        <v>0</v>
      </c>
      <c r="J159" s="62">
        <v>0</v>
      </c>
      <c r="K159" s="62">
        <v>0</v>
      </c>
      <c r="L159" s="62">
        <v>0</v>
      </c>
      <c r="M159" s="68">
        <v>0</v>
      </c>
      <c r="N159" s="1">
        <v>0</v>
      </c>
      <c r="O159" s="1">
        <v>0</v>
      </c>
      <c r="P159" s="1">
        <v>1</v>
      </c>
    </row>
    <row r="160" spans="2:16" x14ac:dyDescent="0.3">
      <c r="B160" s="69">
        <v>0</v>
      </c>
      <c r="C160" s="62">
        <v>0</v>
      </c>
      <c r="D160" s="26">
        <v>0</v>
      </c>
      <c r="E160" s="27">
        <v>2.3071400255023247</v>
      </c>
      <c r="F160" s="62">
        <v>-0.10488961531644379</v>
      </c>
      <c r="G160" s="62">
        <v>1.2932939064012994</v>
      </c>
      <c r="H160" s="62">
        <v>-0.20737721275046136</v>
      </c>
      <c r="I160" s="62">
        <v>1.1223296814411359</v>
      </c>
      <c r="J160" s="62">
        <v>0.87447556895069078</v>
      </c>
      <c r="K160" s="62">
        <v>-1.2050689235286189</v>
      </c>
      <c r="L160" s="62">
        <v>-0.61448765370748737</v>
      </c>
      <c r="M160" s="68">
        <v>5.8803899361862533E-2</v>
      </c>
      <c r="N160" s="1">
        <v>-5.6521492437117835E-6</v>
      </c>
      <c r="O160" s="1">
        <v>1.000002289239238</v>
      </c>
      <c r="P160" s="1">
        <v>-9.005264007379865E-7</v>
      </c>
    </row>
    <row r="161" spans="1:16" x14ac:dyDescent="0.3">
      <c r="B161" s="69">
        <v>0</v>
      </c>
      <c r="C161" s="62">
        <v>0</v>
      </c>
      <c r="D161" s="62">
        <v>0</v>
      </c>
      <c r="E161" s="62">
        <v>-0.10488961531644381</v>
      </c>
      <c r="F161" s="24">
        <v>2.0124012878351203</v>
      </c>
      <c r="G161" s="25">
        <v>-0.68451289181059882</v>
      </c>
      <c r="H161" s="62">
        <v>0.96232045870831318</v>
      </c>
      <c r="I161" s="62">
        <v>-0.41849427982193521</v>
      </c>
      <c r="J161" s="62">
        <v>-1.4611325210324382</v>
      </c>
      <c r="K161" s="62">
        <v>0.64100185895001105</v>
      </c>
      <c r="L161" s="62">
        <v>-1.4568117992435083</v>
      </c>
      <c r="M161" s="68">
        <v>-1.2344353976389424</v>
      </c>
      <c r="N161" s="1">
        <v>0.2072658012245519</v>
      </c>
      <c r="O161" s="1">
        <v>-7.808283969340852E-6</v>
      </c>
      <c r="P161" s="1">
        <v>0.79266110942386914</v>
      </c>
    </row>
    <row r="162" spans="1:16" x14ac:dyDescent="0.3">
      <c r="B162" s="69">
        <v>0</v>
      </c>
      <c r="C162" s="62">
        <v>0</v>
      </c>
      <c r="D162" s="62">
        <v>0</v>
      </c>
      <c r="E162" s="62">
        <v>1.2932939064012992</v>
      </c>
      <c r="F162" s="26">
        <v>-0.68451289181059871</v>
      </c>
      <c r="G162" s="27">
        <v>2.7617790238605018</v>
      </c>
      <c r="H162" s="62">
        <v>3.8834490633161321E-2</v>
      </c>
      <c r="I162" s="62">
        <v>1.6872669023589533</v>
      </c>
      <c r="J162" s="62">
        <v>1.514870469634185</v>
      </c>
      <c r="K162" s="62">
        <v>0.93657256416704204</v>
      </c>
      <c r="L162" s="62">
        <v>2.1161501615497706</v>
      </c>
      <c r="M162" s="68">
        <v>1.4313214481258483</v>
      </c>
      <c r="N162" s="1">
        <v>0.39335848387399902</v>
      </c>
      <c r="O162" s="1">
        <v>1.0000003833840689</v>
      </c>
      <c r="P162" s="1">
        <v>-0.39336630350964236</v>
      </c>
    </row>
    <row r="163" spans="1:16" x14ac:dyDescent="0.3">
      <c r="A163" t="s">
        <v>120</v>
      </c>
      <c r="B163" s="69">
        <v>0</v>
      </c>
      <c r="C163" s="62">
        <v>0</v>
      </c>
      <c r="D163" s="62">
        <v>0</v>
      </c>
      <c r="E163" s="62">
        <v>-0.20737721275046139</v>
      </c>
      <c r="F163" s="62">
        <v>0.96232045870831273</v>
      </c>
      <c r="G163" s="62">
        <v>3.8834490633161294E-2</v>
      </c>
      <c r="H163" s="24">
        <v>1.846368912708084</v>
      </c>
      <c r="I163" s="25">
        <v>0.17836517045013717</v>
      </c>
      <c r="J163" s="62">
        <v>-1.0331864675084417</v>
      </c>
      <c r="K163" s="62">
        <v>1.3933739349781122</v>
      </c>
      <c r="L163" s="62">
        <v>1.0255611887691714</v>
      </c>
      <c r="M163" s="68">
        <v>0.98730535605646841</v>
      </c>
      <c r="N163" s="1">
        <v>0.60061130179989042</v>
      </c>
      <c r="O163" s="1">
        <v>4.9249842891600032E-6</v>
      </c>
      <c r="P163" s="1">
        <v>0.39946859713096328</v>
      </c>
    </row>
    <row r="164" spans="1:16" x14ac:dyDescent="0.3">
      <c r="B164" s="69">
        <v>0</v>
      </c>
      <c r="C164" s="62">
        <v>0</v>
      </c>
      <c r="D164" s="62">
        <v>0</v>
      </c>
      <c r="E164" s="62">
        <v>1.1223296814411352</v>
      </c>
      <c r="F164" s="62">
        <v>-0.41849427982193516</v>
      </c>
      <c r="G164" s="62">
        <v>1.6872669023589526</v>
      </c>
      <c r="H164" s="26">
        <v>0.17836517045013708</v>
      </c>
      <c r="I164" s="27">
        <v>2.9240119530146318</v>
      </c>
      <c r="J164" s="62">
        <v>1.7249934075645144</v>
      </c>
      <c r="K164" s="62">
        <v>0.84494460944715677</v>
      </c>
      <c r="L164" s="62">
        <v>1.3975444322341415</v>
      </c>
      <c r="M164" s="68">
        <v>2.5353028873841081</v>
      </c>
      <c r="N164" s="1">
        <v>0.43962424630638375</v>
      </c>
      <c r="O164" s="1">
        <v>1.0000055389556592</v>
      </c>
      <c r="P164" s="1">
        <v>-0.43962366926292268</v>
      </c>
    </row>
    <row r="165" spans="1:16" x14ac:dyDescent="0.3">
      <c r="B165" s="69">
        <v>0</v>
      </c>
      <c r="C165" s="62">
        <v>0</v>
      </c>
      <c r="D165" s="62">
        <v>0</v>
      </c>
      <c r="E165" s="62">
        <v>0.87447556895069078</v>
      </c>
      <c r="F165" s="62">
        <v>-1.4611325210324382</v>
      </c>
      <c r="G165" s="62">
        <v>1.5148704696341848</v>
      </c>
      <c r="H165" s="62">
        <v>-1.0331864675084415</v>
      </c>
      <c r="I165" s="62">
        <v>1.7249934075645146</v>
      </c>
      <c r="J165" s="62">
        <v>10.368137297666095</v>
      </c>
      <c r="K165" s="62">
        <v>-0.25733122039760981</v>
      </c>
      <c r="L165" s="62">
        <v>1.1412762660028821</v>
      </c>
      <c r="M165" s="68">
        <v>1.4677444394780814</v>
      </c>
      <c r="N165" s="1">
        <v>1.0980896125398998</v>
      </c>
      <c r="O165" s="1">
        <v>-5.4966220599989463E-6</v>
      </c>
      <c r="P165" s="1">
        <v>-1.0980884631780194</v>
      </c>
    </row>
    <row r="166" spans="1:16" x14ac:dyDescent="0.3">
      <c r="B166" s="69">
        <v>0</v>
      </c>
      <c r="C166" s="62">
        <v>0</v>
      </c>
      <c r="D166" s="62">
        <v>0</v>
      </c>
      <c r="E166" s="62">
        <v>-1.2050689235286192</v>
      </c>
      <c r="F166" s="62">
        <v>0.64100185895001116</v>
      </c>
      <c r="G166" s="62">
        <v>0.93657256416704227</v>
      </c>
      <c r="H166" s="62">
        <v>1.393373934978112</v>
      </c>
      <c r="I166" s="62">
        <v>0.84494460944715677</v>
      </c>
      <c r="J166" s="62">
        <v>-0.25733122039761014</v>
      </c>
      <c r="K166" s="62">
        <v>11.287439477753734</v>
      </c>
      <c r="L166" s="62">
        <v>2.4209321918706159</v>
      </c>
      <c r="M166" s="68">
        <v>1.6369566763333141</v>
      </c>
      <c r="N166" s="1">
        <v>1.0980883419590819</v>
      </c>
      <c r="O166" s="1">
        <v>-5.6419485123325315E-6</v>
      </c>
      <c r="P166" s="1">
        <v>-1.0980853183019794</v>
      </c>
    </row>
    <row r="167" spans="1:16" x14ac:dyDescent="0.3">
      <c r="B167" s="69">
        <v>0</v>
      </c>
      <c r="C167" s="62">
        <v>0</v>
      </c>
      <c r="D167" s="62">
        <v>0</v>
      </c>
      <c r="E167" s="62">
        <v>-0.61448765370748726</v>
      </c>
      <c r="F167" s="62">
        <v>-1.4568117992435083</v>
      </c>
      <c r="G167" s="62">
        <v>2.1161501615497711</v>
      </c>
      <c r="H167" s="62">
        <v>1.0255611887691716</v>
      </c>
      <c r="I167" s="62">
        <v>1.3975444322341417</v>
      </c>
      <c r="J167" s="62">
        <v>1.1412762660028815</v>
      </c>
      <c r="K167" s="62">
        <v>2.4209321918706164</v>
      </c>
      <c r="L167" s="62">
        <v>12.892926782542773</v>
      </c>
      <c r="M167" s="68">
        <v>3.4051116345022638</v>
      </c>
      <c r="N167" s="1">
        <v>1.098051199613816</v>
      </c>
      <c r="O167" s="1">
        <v>-1.0538450942258177E-5</v>
      </c>
      <c r="P167" s="1">
        <v>-1.0981296762735646</v>
      </c>
    </row>
    <row r="168" spans="1:16" ht="15" thickBot="1" x14ac:dyDescent="0.35">
      <c r="B168" s="70">
        <v>0</v>
      </c>
      <c r="C168" s="71">
        <v>0</v>
      </c>
      <c r="D168" s="71">
        <v>0</v>
      </c>
      <c r="E168" s="71">
        <v>5.8803899361862193E-2</v>
      </c>
      <c r="F168" s="71">
        <v>-1.2344353976389428</v>
      </c>
      <c r="G168" s="71">
        <v>1.4313214481258481</v>
      </c>
      <c r="H168" s="71">
        <v>0.98730535605646752</v>
      </c>
      <c r="I168" s="71">
        <v>2.5353028873841081</v>
      </c>
      <c r="J168" s="71">
        <v>1.4677444394780801</v>
      </c>
      <c r="K168" s="71">
        <v>1.6369566763333141</v>
      </c>
      <c r="L168" s="71">
        <v>3.4051116345022634</v>
      </c>
      <c r="M168" s="72">
        <v>12.35049978896863</v>
      </c>
      <c r="N168" s="1">
        <v>1.0980671690569299</v>
      </c>
      <c r="O168" s="1">
        <v>-2.5471325044991567E-5</v>
      </c>
      <c r="P168" s="1">
        <v>-1.0981292317445759</v>
      </c>
    </row>
    <row r="169" spans="1:16" x14ac:dyDescent="0.3">
      <c r="B169" s="1">
        <v>1</v>
      </c>
      <c r="C169" s="1">
        <v>0</v>
      </c>
      <c r="D169" s="1">
        <v>0</v>
      </c>
      <c r="E169" s="1">
        <v>-5.6521492437796299E-6</v>
      </c>
      <c r="F169" s="1">
        <v>0.20726580122455196</v>
      </c>
      <c r="G169" s="1">
        <v>0.39335848387399897</v>
      </c>
      <c r="H169" s="1">
        <v>0.60061130179989042</v>
      </c>
      <c r="I169" s="1">
        <v>0.43962424630638364</v>
      </c>
      <c r="J169" s="1">
        <v>1.0980896125398998</v>
      </c>
      <c r="K169" s="1">
        <v>1.0980883419590821</v>
      </c>
      <c r="L169" s="1">
        <v>1.0980511996138158</v>
      </c>
      <c r="M169" s="1">
        <v>1.0980671690569297</v>
      </c>
      <c r="N169" s="1">
        <v>-1.603758591385403E-9</v>
      </c>
      <c r="O169" s="1">
        <v>-3.7497991971885138E-10</v>
      </c>
      <c r="P169" s="1">
        <v>-1.546921634408575E-9</v>
      </c>
    </row>
    <row r="170" spans="1:16" x14ac:dyDescent="0.3">
      <c r="B170" s="1">
        <v>0</v>
      </c>
      <c r="C170" s="1">
        <v>1</v>
      </c>
      <c r="D170" s="1">
        <v>0</v>
      </c>
      <c r="E170" s="1">
        <v>1.000002289239238</v>
      </c>
      <c r="F170" s="1">
        <v>-7.8082839693030015E-6</v>
      </c>
      <c r="G170" s="1">
        <v>1.0000003833840689</v>
      </c>
      <c r="H170" s="1">
        <v>4.9249842892043538E-6</v>
      </c>
      <c r="I170" s="1">
        <v>1.0000055389556592</v>
      </c>
      <c r="J170" s="1">
        <v>-5.4966220600950346E-6</v>
      </c>
      <c r="K170" s="1">
        <v>-5.641948512411702E-6</v>
      </c>
      <c r="L170" s="1">
        <v>-1.0538450942506887E-5</v>
      </c>
      <c r="M170" s="1">
        <v>-2.5471325045012709E-5</v>
      </c>
      <c r="N170" s="1">
        <v>-3.7497996902450756E-10</v>
      </c>
      <c r="O170" s="1">
        <v>-1.8240717698723207E-10</v>
      </c>
      <c r="P170" s="1">
        <v>-4.8991338656926616E-10</v>
      </c>
    </row>
    <row r="171" spans="1:16" x14ac:dyDescent="0.3">
      <c r="B171" s="1">
        <v>0</v>
      </c>
      <c r="C171" s="1">
        <v>0</v>
      </c>
      <c r="D171" s="1">
        <v>1</v>
      </c>
      <c r="E171" s="1">
        <v>-9.0052640068412707E-7</v>
      </c>
      <c r="F171" s="1">
        <v>0.79266110942386903</v>
      </c>
      <c r="G171" s="1">
        <v>-0.39336630350964236</v>
      </c>
      <c r="H171" s="1">
        <v>0.39946859713096344</v>
      </c>
      <c r="I171" s="1">
        <v>-0.43962366926292262</v>
      </c>
      <c r="J171" s="1">
        <v>-1.0980884631780192</v>
      </c>
      <c r="K171" s="1">
        <v>-1.0980853183019794</v>
      </c>
      <c r="L171" s="1">
        <v>-1.0981296762735646</v>
      </c>
      <c r="M171" s="1">
        <v>-1.0981292317445759</v>
      </c>
      <c r="N171" s="1">
        <v>-1.5469216203131196E-9</v>
      </c>
      <c r="O171" s="1">
        <v>-4.8991340644346221E-10</v>
      </c>
      <c r="P171" s="1">
        <v>-1.7135864778928379E-9</v>
      </c>
    </row>
    <row r="174" spans="1:16" x14ac:dyDescent="0.3">
      <c r="B174" s="20">
        <f t="array" ref="B174:B185">MMULT(MMULT(TRANSPOSE(B29:M52),B62:Y85),B113:B136)</f>
        <v>-0.51427048394343877</v>
      </c>
      <c r="D174" s="20">
        <f t="array" ref="D174:D185">-MMULT(B157:M168,B174:B185)</f>
        <v>0</v>
      </c>
      <c r="F174" s="20">
        <f t="array" ref="F174:F197">MMULT(B29:M52,D174:D185)+B113:B136</f>
        <v>-1.2908080694169648</v>
      </c>
    </row>
    <row r="175" spans="1:16" x14ac:dyDescent="0.3">
      <c r="B175" s="20">
        <v>0.19731671540521567</v>
      </c>
      <c r="D175" s="20">
        <v>0</v>
      </c>
      <c r="F175" s="20">
        <v>-1.7131919264368189E-3</v>
      </c>
      <c r="I175" t="s">
        <v>124</v>
      </c>
      <c r="J175">
        <f t="array" ref="J175">SQRT((MMULT(MMULT(TRANSPOSE(F174:F197),B62:Y85),F174:F197))/(24-12+3))</f>
        <v>1.1627177280302161</v>
      </c>
    </row>
    <row r="176" spans="1:16" x14ac:dyDescent="0.3">
      <c r="B176" s="20">
        <v>-4.8951254274207032E-2</v>
      </c>
      <c r="D176" s="20">
        <v>0</v>
      </c>
      <c r="F176" s="20">
        <v>1.292521261343401</v>
      </c>
    </row>
    <row r="177" spans="1:15" x14ac:dyDescent="0.3">
      <c r="B177" s="20">
        <v>-0.45580962002901798</v>
      </c>
      <c r="D177" s="20">
        <v>1.0438012145223929</v>
      </c>
      <c r="F177" s="20">
        <v>-2.9023882077500573</v>
      </c>
    </row>
    <row r="178" spans="1:15" x14ac:dyDescent="0.3">
      <c r="B178" s="20">
        <v>-4.8154960021806081E-2</v>
      </c>
      <c r="D178" s="20">
        <v>-0.68084186230343302</v>
      </c>
      <c r="F178" s="20">
        <v>4.6175518531302586</v>
      </c>
      <c r="I178" t="s">
        <v>125</v>
      </c>
      <c r="J178" s="1">
        <f>P31*SQRT(B157)</f>
        <v>0</v>
      </c>
      <c r="K178" t="s">
        <v>129</v>
      </c>
      <c r="L178" s="1">
        <f>1*SQRT(C158)</f>
        <v>0</v>
      </c>
      <c r="N178" t="s">
        <v>134</v>
      </c>
      <c r="O178">
        <f>SQRT(L178^2+J178^2)</f>
        <v>0</v>
      </c>
    </row>
    <row r="179" spans="1:15" x14ac:dyDescent="0.3">
      <c r="B179" s="20">
        <v>-0.93920805887932002</v>
      </c>
      <c r="D179" s="20">
        <v>1.105851119502103</v>
      </c>
      <c r="F179" s="20">
        <v>-1.7151636453801979</v>
      </c>
      <c r="I179" t="s">
        <v>126</v>
      </c>
      <c r="J179" s="1">
        <f>1*SQRT(D159)</f>
        <v>0</v>
      </c>
      <c r="K179" t="s">
        <v>130</v>
      </c>
      <c r="L179" s="1">
        <f>1*SQRT(E160)</f>
        <v>1.5189272614257487</v>
      </c>
      <c r="N179" t="s">
        <v>133</v>
      </c>
      <c r="O179">
        <f t="shared" ref="O179:O181" si="14">SQRT(L179^2+J179^2)</f>
        <v>1.5189272614257487</v>
      </c>
    </row>
    <row r="180" spans="1:15" x14ac:dyDescent="0.3">
      <c r="A180" t="s">
        <v>121</v>
      </c>
      <c r="B180" s="20">
        <v>0.61130038687651633</v>
      </c>
      <c r="C180" s="21" t="s">
        <v>122</v>
      </c>
      <c r="D180" s="20">
        <v>-1.3540230856864683</v>
      </c>
      <c r="F180" s="20">
        <v>-0.71702200577528208</v>
      </c>
      <c r="I180" t="s">
        <v>127</v>
      </c>
      <c r="J180" s="1">
        <f>1*SQRT(F161)</f>
        <v>1.4185913040178697</v>
      </c>
      <c r="K180" t="s">
        <v>131</v>
      </c>
      <c r="L180" s="1">
        <f>1*SQRT(G162)</f>
        <v>1.6618601095942167</v>
      </c>
      <c r="N180" t="s">
        <v>135</v>
      </c>
      <c r="O180">
        <f t="shared" si="14"/>
        <v>2.1849897738194617</v>
      </c>
    </row>
    <row r="181" spans="1:15" x14ac:dyDescent="0.3">
      <c r="B181" s="20">
        <v>1.1976928888494178</v>
      </c>
      <c r="D181" s="20">
        <v>-1.5349922582105273</v>
      </c>
      <c r="F181" s="20">
        <v>0.80665855446458656</v>
      </c>
      <c r="I181" t="s">
        <v>128</v>
      </c>
      <c r="J181" s="1">
        <f>1*SQRT(H163)</f>
        <v>1.3588115810177965</v>
      </c>
      <c r="K181" t="s">
        <v>132</v>
      </c>
      <c r="L181" s="1">
        <f>1*SQRT(I164)</f>
        <v>1.7099742550736348</v>
      </c>
      <c r="N181" t="s">
        <v>136</v>
      </c>
      <c r="O181">
        <f t="shared" si="14"/>
        <v>2.1841201582611514</v>
      </c>
    </row>
    <row r="182" spans="1:15" x14ac:dyDescent="0.3">
      <c r="B182" s="20">
        <v>-1.373994668041334E-12</v>
      </c>
      <c r="D182" s="20">
        <v>0.31658710169662879</v>
      </c>
      <c r="F182" s="20">
        <v>-8.9636548689306927E-2</v>
      </c>
    </row>
    <row r="183" spans="1:15" x14ac:dyDescent="0.3">
      <c r="B183" s="20">
        <v>1.0075995593439302E-11</v>
      </c>
      <c r="D183" s="20">
        <v>-1.5025322650649564</v>
      </c>
      <c r="F183" s="20">
        <v>-2.0275123903553536</v>
      </c>
    </row>
    <row r="184" spans="1:15" x14ac:dyDescent="0.3">
      <c r="B184" s="20">
        <v>-9.1599922091845087E-12</v>
      </c>
      <c r="D184" s="20">
        <v>-0.66349179205855413</v>
      </c>
      <c r="E184" s="21" t="s">
        <v>123</v>
      </c>
      <c r="F184" s="20">
        <v>2.7218737771707637</v>
      </c>
    </row>
    <row r="185" spans="1:15" x14ac:dyDescent="0.3">
      <c r="B185" s="20">
        <v>-5.4959925499531437E-12</v>
      </c>
      <c r="D185" s="20">
        <v>-2.3283865506091619</v>
      </c>
      <c r="F185" s="20">
        <v>-0.69436138681541237</v>
      </c>
    </row>
    <row r="186" spans="1:15" x14ac:dyDescent="0.3">
      <c r="F186" s="20">
        <v>4.3801214522392939E-2</v>
      </c>
    </row>
    <row r="187" spans="1:15" x14ac:dyDescent="0.3">
      <c r="F187" s="20">
        <v>-1.7360563677720295</v>
      </c>
    </row>
    <row r="188" spans="1:15" x14ac:dyDescent="0.3">
      <c r="F188" s="20">
        <v>2.8610942086754347</v>
      </c>
    </row>
    <row r="189" spans="1:15" x14ac:dyDescent="0.3">
      <c r="F189" s="20">
        <v>0.15426544902317341</v>
      </c>
    </row>
    <row r="190" spans="1:15" x14ac:dyDescent="0.3">
      <c r="F190" s="20">
        <v>1.6904642677236601</v>
      </c>
    </row>
    <row r="191" spans="1:15" x14ac:dyDescent="0.3">
      <c r="F191" s="20">
        <v>-1.9561987854776071</v>
      </c>
    </row>
    <row r="192" spans="1:15" x14ac:dyDescent="0.3">
      <c r="B192">
        <f t="array" ref="B192">MMULT(MMULT(TRANSPOSE(F174:F197),B62:Y85),F174:F197)</f>
        <v>20.278687726136212</v>
      </c>
      <c r="C192">
        <f>SQRT(B192/(24-12+3))</f>
        <v>1.1627177280302161</v>
      </c>
      <c r="F192" s="20">
        <v>1.2638939054232521</v>
      </c>
    </row>
    <row r="193" spans="2:12" x14ac:dyDescent="0.3">
      <c r="B193">
        <f t="array" ref="B193">MMULT(MMULT(TRANSPOSE(B113:B136),B62:Y85),B113:B136)+MMULT(TRANSPOSE(B174:B185),D174:D185)</f>
        <v>20.278687726136212</v>
      </c>
      <c r="F193" s="20">
        <v>0.15426544902317341</v>
      </c>
    </row>
    <row r="194" spans="2:12" x14ac:dyDescent="0.3">
      <c r="F194" s="20">
        <v>7.9296925231575699</v>
      </c>
    </row>
    <row r="195" spans="2:12" x14ac:dyDescent="0.3">
      <c r="F195" s="20">
        <v>-0.13890579132456526</v>
      </c>
    </row>
    <row r="196" spans="2:12" x14ac:dyDescent="0.3">
      <c r="F196" s="20">
        <v>-0.3095357322763399</v>
      </c>
    </row>
    <row r="197" spans="2:12" x14ac:dyDescent="0.3">
      <c r="F197" s="20">
        <v>-9.0703074768424301</v>
      </c>
    </row>
    <row r="202" spans="2:12" x14ac:dyDescent="0.3">
      <c r="B202" s="59">
        <v>1</v>
      </c>
      <c r="C202" s="59"/>
      <c r="E202" s="59">
        <v>2</v>
      </c>
      <c r="F202" s="59"/>
      <c r="H202" s="59">
        <v>3</v>
      </c>
      <c r="I202" s="59"/>
      <c r="K202" s="59">
        <v>4</v>
      </c>
      <c r="L202" s="59"/>
    </row>
    <row r="203" spans="2:12" x14ac:dyDescent="0.3">
      <c r="B203" s="18" t="s">
        <v>137</v>
      </c>
      <c r="C203">
        <f>1/2*((C158+B157)+SQRT((C158-B157)^2+4*B158^2))</f>
        <v>0</v>
      </c>
      <c r="E203" s="18" t="s">
        <v>137</v>
      </c>
      <c r="F203">
        <f>1/2*((E160+D159)+SQRT((E160-D159)^2+4*D160^2))</f>
        <v>2.3071400255023247</v>
      </c>
      <c r="H203" s="18" t="s">
        <v>137</v>
      </c>
      <c r="I203">
        <f>1/2*((G162+F161)+SQRT((G162-F161)^2+4*F162^2))</f>
        <v>3.1674424140412114</v>
      </c>
      <c r="K203" s="18" t="s">
        <v>137</v>
      </c>
      <c r="L203">
        <f>1/2*((I164+H163)+SQRT((I164-H163)^2+4*H164^2))</f>
        <v>2.9527666520689562</v>
      </c>
    </row>
    <row r="204" spans="2:12" x14ac:dyDescent="0.3">
      <c r="B204" s="18" t="s">
        <v>138</v>
      </c>
      <c r="C204">
        <f>1/2*((C158+B157)-SQRT((C158-B157)^2+4*B158^2))</f>
        <v>0</v>
      </c>
      <c r="E204" s="18" t="s">
        <v>138</v>
      </c>
      <c r="F204">
        <f>1/2*((E160+D159)-SQRT((E160-D159)^2+4*D160^2))</f>
        <v>0</v>
      </c>
      <c r="H204" s="18" t="s">
        <v>138</v>
      </c>
      <c r="I204">
        <f>1/2*((G162+F161)-SQRT((G162-F161)^2+4*F162^2))</f>
        <v>1.6067378976544102</v>
      </c>
      <c r="K204" s="18" t="s">
        <v>138</v>
      </c>
      <c r="L204">
        <f>1/2*((I164+H163)-SQRT((I164-H163)^2+4*H164^2))</f>
        <v>1.8176142136537599</v>
      </c>
    </row>
    <row r="205" spans="2:12" x14ac:dyDescent="0.3">
      <c r="B205" t="s">
        <v>139</v>
      </c>
      <c r="C205">
        <f>P31*SQRT(5.99)</f>
        <v>2.4474476501040834</v>
      </c>
      <c r="E205" t="s">
        <v>139</v>
      </c>
      <c r="F205">
        <f>C205</f>
        <v>2.4474476501040834</v>
      </c>
      <c r="H205" t="s">
        <v>139</v>
      </c>
      <c r="I205">
        <f>F205</f>
        <v>2.4474476501040834</v>
      </c>
      <c r="K205" t="s">
        <v>139</v>
      </c>
      <c r="L205">
        <f>I205</f>
        <v>2.4474476501040834</v>
      </c>
    </row>
    <row r="206" spans="2:12" x14ac:dyDescent="0.3">
      <c r="B206" t="s">
        <v>140</v>
      </c>
      <c r="C206">
        <f>C205*SQRT(C203)</f>
        <v>0</v>
      </c>
      <c r="E206" t="s">
        <v>140</v>
      </c>
      <c r="F206">
        <f>F205*SQRT(F203)</f>
        <v>3.7174949566554796</v>
      </c>
      <c r="H206" t="s">
        <v>140</v>
      </c>
      <c r="I206">
        <f>I205*SQRT(I203)</f>
        <v>4.3557984411709016</v>
      </c>
      <c r="K206" t="s">
        <v>140</v>
      </c>
      <c r="L206">
        <f>L205*SQRT(L203)</f>
        <v>4.2056001053230263</v>
      </c>
    </row>
    <row r="207" spans="2:12" x14ac:dyDescent="0.3">
      <c r="B207" t="s">
        <v>141</v>
      </c>
      <c r="C207">
        <f>C205*SQRT(C204)</f>
        <v>0</v>
      </c>
      <c r="E207" t="s">
        <v>141</v>
      </c>
      <c r="F207">
        <f>F205*SQRT(F204)</f>
        <v>0</v>
      </c>
      <c r="H207" t="s">
        <v>141</v>
      </c>
      <c r="I207">
        <f>I205*SQRT(I204)</f>
        <v>3.1023152655637558</v>
      </c>
      <c r="K207" t="s">
        <v>141</v>
      </c>
      <c r="L207">
        <f>L205*SQRT(L204)</f>
        <v>3.2996225753540389</v>
      </c>
    </row>
    <row r="208" spans="2:12" x14ac:dyDescent="0.3">
      <c r="B208" t="s">
        <v>143</v>
      </c>
      <c r="C208" t="e">
        <f>1/2*(ATAN(2*B158/(C158-B157)))</f>
        <v>#DIV/0!</v>
      </c>
      <c r="E208" t="s">
        <v>143</v>
      </c>
      <c r="F208">
        <f>1/2*(ATAN(2*D160/(E160-D159)))</f>
        <v>0</v>
      </c>
      <c r="H208" t="s">
        <v>143</v>
      </c>
      <c r="I208">
        <f>1/2*(ATAN(2*F162/(G162-F161)))+RADIANS(180)</f>
        <v>2.6066093380588371</v>
      </c>
      <c r="K208" t="s">
        <v>143</v>
      </c>
      <c r="L208">
        <f>1/2*(ATAN((2*H164/(I164-H163))))</f>
        <v>0.15983729476853406</v>
      </c>
    </row>
    <row r="209" spans="2:25" x14ac:dyDescent="0.3">
      <c r="B209" t="s">
        <v>142</v>
      </c>
      <c r="C209">
        <v>0</v>
      </c>
      <c r="E209" t="s">
        <v>142</v>
      </c>
      <c r="F209">
        <v>0</v>
      </c>
      <c r="H209" t="s">
        <v>142</v>
      </c>
      <c r="I209">
        <f>DEGREES(I208)</f>
        <v>149.34771391016059</v>
      </c>
      <c r="K209" t="s">
        <v>142</v>
      </c>
      <c r="L209">
        <f>DEGREES(L208)</f>
        <v>9.1580023990254737</v>
      </c>
    </row>
    <row r="210" spans="2:25" x14ac:dyDescent="0.3">
      <c r="H210" s="30" t="s">
        <v>144</v>
      </c>
      <c r="I210" s="30" t="s">
        <v>145</v>
      </c>
      <c r="J210" s="30" t="s">
        <v>146</v>
      </c>
      <c r="K210" s="31" t="s">
        <v>144</v>
      </c>
      <c r="L210" s="31" t="s">
        <v>145</v>
      </c>
      <c r="M210" s="31" t="s">
        <v>146</v>
      </c>
    </row>
    <row r="211" spans="2:25" x14ac:dyDescent="0.3">
      <c r="H211" s="30">
        <f>TRUNC(I209,0)</f>
        <v>149</v>
      </c>
      <c r="I211" s="30">
        <f>TRUNC(H212)</f>
        <v>20</v>
      </c>
      <c r="J211" s="30">
        <f>ROUND(I212,4)</f>
        <v>51.770099999999999</v>
      </c>
      <c r="K211" s="31">
        <f>TRUNC(L209,0)</f>
        <v>9</v>
      </c>
      <c r="L211" s="31">
        <f>TRUNC(K212,0)</f>
        <v>9</v>
      </c>
      <c r="M211" s="31">
        <f>TRUNC(L212,2)</f>
        <v>0.48</v>
      </c>
    </row>
    <row r="212" spans="2:25" x14ac:dyDescent="0.3">
      <c r="H212" s="28">
        <f>(I209-H211)*60</f>
        <v>20.86283460963557</v>
      </c>
      <c r="I212" s="28">
        <f>(H212-I211)*60</f>
        <v>51.770076578134194</v>
      </c>
      <c r="J212" s="28"/>
      <c r="K212" s="29">
        <f>(L209-K211)*60</f>
        <v>9.480143941528425</v>
      </c>
      <c r="L212" s="29">
        <f>K212-L211</f>
        <v>0.48014394152842499</v>
      </c>
      <c r="M212" s="29"/>
    </row>
    <row r="220" spans="2:25" x14ac:dyDescent="0.3">
      <c r="B220">
        <f t="array" ref="B220:Y243">MMULT(MMULT(B29:M52,B157:M168),TRANSPOSE(B29:M52))</f>
        <v>10.368137297666095</v>
      </c>
      <c r="C220">
        <v>7.9084378587606992</v>
      </c>
      <c r="D220">
        <v>6.7234248435732056</v>
      </c>
      <c r="E220">
        <v>2.586136281785717E-2</v>
      </c>
      <c r="F220">
        <v>0.23146985757975219</v>
      </c>
      <c r="G220">
        <v>-0.25733122039760986</v>
      </c>
      <c r="H220">
        <v>-1.318423172902514</v>
      </c>
      <c r="I220">
        <v>1.4244688492183493</v>
      </c>
      <c r="J220">
        <v>-0.10604567631583395</v>
      </c>
      <c r="K220">
        <v>-2.1769680146148085</v>
      </c>
      <c r="L220">
        <v>1.9565455174554436</v>
      </c>
      <c r="M220">
        <v>0.22042249715936535</v>
      </c>
      <c r="N220">
        <v>0.87447556895069112</v>
      </c>
      <c r="O220">
        <v>0.7074791606354488</v>
      </c>
      <c r="P220">
        <v>0.39530144030523984</v>
      </c>
      <c r="Q220">
        <v>-1.5911832752464137</v>
      </c>
      <c r="R220">
        <v>-1.2965696865895902</v>
      </c>
      <c r="S220">
        <v>0.87447556895069112</v>
      </c>
      <c r="T220">
        <v>0.7074791606354488</v>
      </c>
      <c r="U220">
        <v>-1.5911832752464137</v>
      </c>
      <c r="V220">
        <v>-0.1586855030726757</v>
      </c>
      <c r="W220">
        <v>0.39530144030523984</v>
      </c>
      <c r="X220">
        <v>-1.2965696865895902</v>
      </c>
      <c r="Y220">
        <v>-0.1586855030726757</v>
      </c>
    </row>
    <row r="221" spans="2:25" x14ac:dyDescent="0.3">
      <c r="B221">
        <v>7.9084378587606992</v>
      </c>
      <c r="C221">
        <v>9.6147641247001729</v>
      </c>
      <c r="D221">
        <v>7.4767980165391306</v>
      </c>
      <c r="E221">
        <v>0.38882588592828504</v>
      </c>
      <c r="F221">
        <v>-0.32739062182667117</v>
      </c>
      <c r="G221">
        <v>-6.1435264101613256E-2</v>
      </c>
      <c r="H221">
        <v>6.1045408048058469E-2</v>
      </c>
      <c r="I221">
        <v>-1.1950197078615177</v>
      </c>
      <c r="J221">
        <v>1.1339742998134617</v>
      </c>
      <c r="K221">
        <v>-1.1255264948076524</v>
      </c>
      <c r="L221">
        <v>-0.95984201031114158</v>
      </c>
      <c r="M221">
        <v>2.0853685051187938</v>
      </c>
      <c r="N221">
        <v>4.4517279730713066E-2</v>
      </c>
      <c r="O221">
        <v>-0.1765117088264696</v>
      </c>
      <c r="P221">
        <v>0.23247444116535704</v>
      </c>
      <c r="Q221">
        <v>1.3997445236933888</v>
      </c>
      <c r="R221">
        <v>-0.22077142902160643</v>
      </c>
      <c r="S221">
        <v>4.4517279730713066E-2</v>
      </c>
      <c r="T221">
        <v>-0.1765117088264696</v>
      </c>
      <c r="U221">
        <v>1.3997445236933888</v>
      </c>
      <c r="V221">
        <v>-1.2239681074972251</v>
      </c>
      <c r="W221">
        <v>0.23247444116535704</v>
      </c>
      <c r="X221">
        <v>-0.22077142902160643</v>
      </c>
      <c r="Y221">
        <v>-1.2239681074972251</v>
      </c>
    </row>
    <row r="222" spans="2:25" x14ac:dyDescent="0.3">
      <c r="B222">
        <v>6.7234248435732065</v>
      </c>
      <c r="C222">
        <v>7.4767980165391297</v>
      </c>
      <c r="D222">
        <v>10.799777139887667</v>
      </c>
      <c r="E222">
        <v>-0.41468724874614116</v>
      </c>
      <c r="F222">
        <v>9.5920764246918977E-2</v>
      </c>
      <c r="G222">
        <v>0.31876648449922373</v>
      </c>
      <c r="H222">
        <v>1.2573777648544571</v>
      </c>
      <c r="I222">
        <v>-0.22944914135683092</v>
      </c>
      <c r="J222">
        <v>-1.0279286234976264</v>
      </c>
      <c r="K222">
        <v>3.3024945094224618</v>
      </c>
      <c r="L222">
        <v>-0.99670350714430289</v>
      </c>
      <c r="M222">
        <v>-2.3057910022781583</v>
      </c>
      <c r="N222">
        <v>-0.91899284868140441</v>
      </c>
      <c r="O222">
        <v>-0.53096745180897953</v>
      </c>
      <c r="P222">
        <v>-0.62777588147059682</v>
      </c>
      <c r="Q222">
        <v>0.1914387515530262</v>
      </c>
      <c r="R222">
        <v>1.5173411156111973</v>
      </c>
      <c r="S222">
        <v>-0.91899284868140441</v>
      </c>
      <c r="T222">
        <v>-0.53096745180897953</v>
      </c>
      <c r="U222">
        <v>0.1914387515530262</v>
      </c>
      <c r="V222">
        <v>1.3826536105699008</v>
      </c>
      <c r="W222">
        <v>-0.62777588147059682</v>
      </c>
      <c r="X222">
        <v>1.5173411156111973</v>
      </c>
      <c r="Y222">
        <v>1.3826536105699008</v>
      </c>
    </row>
    <row r="223" spans="2:25" x14ac:dyDescent="0.3">
      <c r="B223">
        <v>2.5861362817856268E-2</v>
      </c>
      <c r="C223">
        <v>0.38882588592828349</v>
      </c>
      <c r="D223">
        <v>-0.41468724874614316</v>
      </c>
      <c r="E223">
        <v>12.053781130833034</v>
      </c>
      <c r="F223">
        <v>7.0758010070493693</v>
      </c>
      <c r="G223">
        <v>5.8704178621175958</v>
      </c>
      <c r="H223">
        <v>-1.5045815699956697</v>
      </c>
      <c r="I223">
        <v>4.3158171756093422</v>
      </c>
      <c r="J223">
        <v>-2.8112356056136667</v>
      </c>
      <c r="K223">
        <v>-0.38093028518406624</v>
      </c>
      <c r="L223">
        <v>1.2650014713117061</v>
      </c>
      <c r="M223">
        <v>-0.88407118612763647</v>
      </c>
      <c r="N223">
        <v>1.1307167271622753</v>
      </c>
      <c r="O223">
        <v>-1.5110722241729606</v>
      </c>
      <c r="P223">
        <v>-0.12468218157472358</v>
      </c>
      <c r="Q223">
        <v>0.85641668873101262</v>
      </c>
      <c r="R223">
        <v>0.68855600849879317</v>
      </c>
      <c r="S223">
        <v>1.1307167271622753</v>
      </c>
      <c r="T223">
        <v>-1.5110722241729606</v>
      </c>
      <c r="U223">
        <v>0.85641668873101262</v>
      </c>
      <c r="V223">
        <v>-1.5469741480110644</v>
      </c>
      <c r="W223">
        <v>-0.12468218157472358</v>
      </c>
      <c r="X223">
        <v>0.68855600849879317</v>
      </c>
      <c r="Y223">
        <v>-1.5469741480110644</v>
      </c>
    </row>
    <row r="224" spans="2:25" x14ac:dyDescent="0.3">
      <c r="B224">
        <v>0.23146985757975247</v>
      </c>
      <c r="C224">
        <v>-0.32739062182667045</v>
      </c>
      <c r="D224">
        <v>9.5920764246917978E-2</v>
      </c>
      <c r="E224">
        <v>7.0758010070493675</v>
      </c>
      <c r="F224">
        <v>10.082056332821963</v>
      </c>
      <c r="G224">
        <v>7.8421426601286672</v>
      </c>
      <c r="H224">
        <v>-1.1122465781709414</v>
      </c>
      <c r="I224">
        <v>-1.3197277518438184</v>
      </c>
      <c r="J224">
        <v>2.4319743300147598</v>
      </c>
      <c r="K224">
        <v>-1.8321240960460814</v>
      </c>
      <c r="L224">
        <v>0.54333866998004843</v>
      </c>
      <c r="M224">
        <v>1.2887854260660314</v>
      </c>
      <c r="N224">
        <v>7.4352196366344492E-2</v>
      </c>
      <c r="O224">
        <v>0.38718210621556259</v>
      </c>
      <c r="P224">
        <v>-1.4747906464248586</v>
      </c>
      <c r="Q224">
        <v>-0.42501474312590237</v>
      </c>
      <c r="R224">
        <v>0.14257926441918412</v>
      </c>
      <c r="S224">
        <v>7.4352196366344492E-2</v>
      </c>
      <c r="T224">
        <v>0.38718210621556259</v>
      </c>
      <c r="U224">
        <v>-0.42501474312590237</v>
      </c>
      <c r="V224">
        <v>1.3680714822900921</v>
      </c>
      <c r="W224">
        <v>-1.4747906464248586</v>
      </c>
      <c r="X224">
        <v>0.14257926441918412</v>
      </c>
      <c r="Y224">
        <v>1.3680714822900921</v>
      </c>
    </row>
    <row r="225" spans="1:25" x14ac:dyDescent="0.3">
      <c r="B225">
        <v>-0.25733122039761019</v>
      </c>
      <c r="C225">
        <v>-6.1435264101613596E-2</v>
      </c>
      <c r="D225">
        <v>0.31876648449922296</v>
      </c>
      <c r="E225">
        <v>5.8704178621175949</v>
      </c>
      <c r="F225">
        <v>7.8421426601286672</v>
      </c>
      <c r="G225">
        <v>11.287439477753734</v>
      </c>
      <c r="H225">
        <v>2.6168281481666122</v>
      </c>
      <c r="I225">
        <v>-2.9960894237655236</v>
      </c>
      <c r="J225">
        <v>0.37926127559891043</v>
      </c>
      <c r="K225">
        <v>2.2130543812301471</v>
      </c>
      <c r="L225">
        <v>-1.8083401412917535</v>
      </c>
      <c r="M225">
        <v>-0.4047142399383914</v>
      </c>
      <c r="N225">
        <v>-1.2050689235286189</v>
      </c>
      <c r="O225">
        <v>1.1238901179573988</v>
      </c>
      <c r="P225">
        <v>1.5994728279995822</v>
      </c>
      <c r="Q225">
        <v>-0.43140194560510925</v>
      </c>
      <c r="R225">
        <v>-0.83113527291797673</v>
      </c>
      <c r="S225">
        <v>-1.2050689235286189</v>
      </c>
      <c r="T225">
        <v>1.1238901179573988</v>
      </c>
      <c r="U225">
        <v>-0.43140194560510925</v>
      </c>
      <c r="V225">
        <v>0.17890266572097258</v>
      </c>
      <c r="W225">
        <v>1.5994728279995822</v>
      </c>
      <c r="X225">
        <v>-0.83113527291797673</v>
      </c>
      <c r="Y225">
        <v>0.17890266572097258</v>
      </c>
    </row>
    <row r="226" spans="1:25" x14ac:dyDescent="0.3">
      <c r="B226">
        <v>-1.3184231729025149</v>
      </c>
      <c r="C226">
        <v>6.1045408048057803E-2</v>
      </c>
      <c r="D226">
        <v>1.257377764854458</v>
      </c>
      <c r="E226">
        <v>-1.5045815699956693</v>
      </c>
      <c r="F226">
        <v>-1.1122465781709421</v>
      </c>
      <c r="G226">
        <v>2.6168281481666131</v>
      </c>
      <c r="H226">
        <v>11.485838239599047</v>
      </c>
      <c r="I226">
        <v>5.9849599404861928</v>
      </c>
      <c r="J226">
        <v>7.5292018199147606</v>
      </c>
      <c r="K226">
        <v>3.8192814801950714</v>
      </c>
      <c r="L226">
        <v>-2.4855941838994564</v>
      </c>
      <c r="M226">
        <v>-1.3336872962956159</v>
      </c>
      <c r="N226">
        <v>-1.444445942927465</v>
      </c>
      <c r="O226">
        <v>0.36401765162582128</v>
      </c>
      <c r="P226">
        <v>1.5360193310681067</v>
      </c>
      <c r="Q226">
        <v>0.42905370607176069</v>
      </c>
      <c r="R226">
        <v>5.8051539125033497E-2</v>
      </c>
      <c r="S226">
        <v>-1.444445942927465</v>
      </c>
      <c r="T226">
        <v>0.36401765162582128</v>
      </c>
      <c r="U226">
        <v>0.42905370607176069</v>
      </c>
      <c r="V226">
        <v>-6.1574037820777992E-2</v>
      </c>
      <c r="W226">
        <v>1.5360193310681067</v>
      </c>
      <c r="X226">
        <v>5.8051539125033497E-2</v>
      </c>
      <c r="Y226">
        <v>-6.1574037820777992E-2</v>
      </c>
    </row>
    <row r="227" spans="1:25" x14ac:dyDescent="0.3">
      <c r="B227">
        <v>1.4244688492183479</v>
      </c>
      <c r="C227">
        <v>-1.1950197078615195</v>
      </c>
      <c r="D227">
        <v>-0.22944914135683314</v>
      </c>
      <c r="E227">
        <v>4.3158171756093431</v>
      </c>
      <c r="F227">
        <v>-1.3197277518438164</v>
      </c>
      <c r="G227">
        <v>-2.9960894237655218</v>
      </c>
      <c r="H227">
        <v>5.9849599404861937</v>
      </c>
      <c r="I227">
        <v>15.916355096940926</v>
      </c>
      <c r="J227">
        <v>3.0986849625728885</v>
      </c>
      <c r="K227">
        <v>0.17385529397370192</v>
      </c>
      <c r="L227">
        <v>3.5041349564705886</v>
      </c>
      <c r="M227">
        <v>-3.6779902504442896</v>
      </c>
      <c r="N227">
        <v>1.7212979969834072</v>
      </c>
      <c r="O227">
        <v>-1.3869538210426198</v>
      </c>
      <c r="P227">
        <v>-2.5308679366316311E-2</v>
      </c>
      <c r="Q227">
        <v>-1.2740554585319197</v>
      </c>
      <c r="R227">
        <v>0.50194456297381951</v>
      </c>
      <c r="S227">
        <v>1.7212979969834072</v>
      </c>
      <c r="T227">
        <v>-1.3869538210426198</v>
      </c>
      <c r="U227">
        <v>-1.2740554585319197</v>
      </c>
      <c r="V227">
        <v>-0.72216824712826566</v>
      </c>
      <c r="W227">
        <v>-2.5308679366316311E-2</v>
      </c>
      <c r="X227">
        <v>0.50194456297381951</v>
      </c>
      <c r="Y227">
        <v>-0.72216824712826566</v>
      </c>
    </row>
    <row r="228" spans="1:25" x14ac:dyDescent="0.3">
      <c r="B228">
        <v>-0.10604567631583355</v>
      </c>
      <c r="C228">
        <v>1.1339742998134643</v>
      </c>
      <c r="D228">
        <v>-1.0279286234976244</v>
      </c>
      <c r="E228">
        <v>-2.8112356056136707</v>
      </c>
      <c r="F228">
        <v>2.4319743300147585</v>
      </c>
      <c r="G228">
        <v>0.37926127559890993</v>
      </c>
      <c r="H228">
        <v>7.5292018199147623</v>
      </c>
      <c r="I228">
        <v>3.0986849625728841</v>
      </c>
      <c r="J228">
        <v>14.372113217512354</v>
      </c>
      <c r="K228">
        <v>-3.9931367741687724</v>
      </c>
      <c r="L228">
        <v>-1.0185407725711331</v>
      </c>
      <c r="M228">
        <v>5.0116775467399064</v>
      </c>
      <c r="N228">
        <v>-0.27685205405594204</v>
      </c>
      <c r="O228">
        <v>1.022936169416798</v>
      </c>
      <c r="P228">
        <v>-1.5107106517017899</v>
      </c>
      <c r="Q228">
        <v>0.8450017524601614</v>
      </c>
      <c r="R228">
        <v>-0.5599961020988522</v>
      </c>
      <c r="S228">
        <v>-0.27685205405594204</v>
      </c>
      <c r="T228">
        <v>1.022936169416798</v>
      </c>
      <c r="U228">
        <v>0.8450017524601614</v>
      </c>
      <c r="V228">
        <v>0.78374228494904219</v>
      </c>
      <c r="W228">
        <v>-1.5107106517017899</v>
      </c>
      <c r="X228">
        <v>-0.5599961020988522</v>
      </c>
      <c r="Y228">
        <v>0.78374228494904219</v>
      </c>
    </row>
    <row r="229" spans="1:25" x14ac:dyDescent="0.3">
      <c r="B229">
        <v>-2.1769680146148089</v>
      </c>
      <c r="C229">
        <v>-1.1255264948076547</v>
      </c>
      <c r="D229">
        <v>3.30249450942246</v>
      </c>
      <c r="E229">
        <v>-0.38093028518406591</v>
      </c>
      <c r="F229">
        <v>-1.8321240960460798</v>
      </c>
      <c r="G229">
        <v>2.2130543812301471</v>
      </c>
      <c r="H229">
        <v>3.8192814801950692</v>
      </c>
      <c r="I229">
        <v>0.17385529397370192</v>
      </c>
      <c r="J229">
        <v>-3.9931367741687742</v>
      </c>
      <c r="K229">
        <v>15.588360086635818</v>
      </c>
      <c r="L229">
        <v>6.0637190853223224</v>
      </c>
      <c r="M229">
        <v>3.3479208280418602</v>
      </c>
      <c r="N229">
        <v>-1.7346645182702329</v>
      </c>
      <c r="O229">
        <v>-0.50503762049202594</v>
      </c>
      <c r="P229">
        <v>1.4125552709275158</v>
      </c>
      <c r="Q229">
        <v>5.0660335263823408E-2</v>
      </c>
      <c r="R229">
        <v>1.3987854835734381</v>
      </c>
      <c r="S229">
        <v>-1.7346645182702329</v>
      </c>
      <c r="T229">
        <v>-0.50503762049202594</v>
      </c>
      <c r="U229">
        <v>5.0660335263823408E-2</v>
      </c>
      <c r="V229">
        <v>0.70449189745692031</v>
      </c>
      <c r="W229">
        <v>1.4125552709275158</v>
      </c>
      <c r="X229">
        <v>1.3987854835734381</v>
      </c>
      <c r="Y229">
        <v>0.70449189745692031</v>
      </c>
    </row>
    <row r="230" spans="1:25" x14ac:dyDescent="0.3">
      <c r="A230" t="s">
        <v>147</v>
      </c>
      <c r="B230">
        <v>1.9565455174554429</v>
      </c>
      <c r="C230">
        <v>-0.95984201031114269</v>
      </c>
      <c r="D230">
        <v>-0.99670350714430578</v>
      </c>
      <c r="E230">
        <v>1.2650014713117057</v>
      </c>
      <c r="F230">
        <v>0.54333866998004976</v>
      </c>
      <c r="G230">
        <v>-1.8083401412917532</v>
      </c>
      <c r="H230">
        <v>-2.4855941838994564</v>
      </c>
      <c r="I230">
        <v>3.5041349564705881</v>
      </c>
      <c r="J230">
        <v>-1.0185407725711322</v>
      </c>
      <c r="K230">
        <v>6.0637190853223197</v>
      </c>
      <c r="L230">
        <v>11.368646921193871</v>
      </c>
      <c r="M230">
        <v>7.5676339934838071</v>
      </c>
      <c r="N230">
        <v>1.3382250192568259</v>
      </c>
      <c r="O230">
        <v>-3.2990197894339213E-3</v>
      </c>
      <c r="P230">
        <v>-0.63863088172108828</v>
      </c>
      <c r="Q230">
        <v>-1.7255744890564098</v>
      </c>
      <c r="R230">
        <v>-0.44141078129018863</v>
      </c>
      <c r="S230">
        <v>1.3382250192568259</v>
      </c>
      <c r="T230">
        <v>-3.2990197894339213E-3</v>
      </c>
      <c r="U230">
        <v>-1.7255744890564098</v>
      </c>
      <c r="V230">
        <v>0.35232160038346394</v>
      </c>
      <c r="W230">
        <v>-0.63863088172108828</v>
      </c>
      <c r="X230">
        <v>-0.44141078129018863</v>
      </c>
      <c r="Y230">
        <v>0.35232160038346394</v>
      </c>
    </row>
    <row r="231" spans="1:25" x14ac:dyDescent="0.3">
      <c r="B231">
        <v>0.22042249715936518</v>
      </c>
      <c r="C231">
        <v>2.085368505118796</v>
      </c>
      <c r="D231">
        <v>-2.3057910022781583</v>
      </c>
      <c r="E231">
        <v>-0.88407118612763946</v>
      </c>
      <c r="F231">
        <v>1.2887854260660307</v>
      </c>
      <c r="G231">
        <v>-0.40471423993839223</v>
      </c>
      <c r="H231">
        <v>-1.3336872962956139</v>
      </c>
      <c r="I231">
        <v>-3.6779902504442918</v>
      </c>
      <c r="J231">
        <v>5.0116775467399073</v>
      </c>
      <c r="K231">
        <v>3.3479208280418611</v>
      </c>
      <c r="L231">
        <v>7.5676339934838079</v>
      </c>
      <c r="M231">
        <v>14.084445178474336</v>
      </c>
      <c r="N231">
        <v>0.39643949901340741</v>
      </c>
      <c r="O231">
        <v>0.50833664028146075</v>
      </c>
      <c r="P231">
        <v>-0.77392438920642692</v>
      </c>
      <c r="Q231">
        <v>1.6749141537925862</v>
      </c>
      <c r="R231">
        <v>-0.95737470228325128</v>
      </c>
      <c r="S231">
        <v>0.39643949901340741</v>
      </c>
      <c r="T231">
        <v>0.50833664028146075</v>
      </c>
      <c r="U231">
        <v>1.6749141537925862</v>
      </c>
      <c r="V231">
        <v>-1.0568134978403851</v>
      </c>
      <c r="W231">
        <v>-0.77392438920642692</v>
      </c>
      <c r="X231">
        <v>-0.95737470228325128</v>
      </c>
      <c r="Y231">
        <v>-1.0568134978403851</v>
      </c>
    </row>
    <row r="232" spans="1:25" x14ac:dyDescent="0.3">
      <c r="B232">
        <v>0.87447556895069112</v>
      </c>
      <c r="C232">
        <v>4.4517279730712955E-2</v>
      </c>
      <c r="D232">
        <v>-0.91899284868140529</v>
      </c>
      <c r="E232">
        <v>1.1307167271622751</v>
      </c>
      <c r="F232">
        <v>7.4352196366344048E-2</v>
      </c>
      <c r="G232">
        <v>-1.2050689235286187</v>
      </c>
      <c r="H232">
        <v>-1.4444459429274652</v>
      </c>
      <c r="I232">
        <v>1.7212979969834068</v>
      </c>
      <c r="J232">
        <v>-0.27685205405594226</v>
      </c>
      <c r="K232">
        <v>-1.7346645182702336</v>
      </c>
      <c r="L232">
        <v>1.3382250192568255</v>
      </c>
      <c r="M232">
        <v>0.39643949901340764</v>
      </c>
      <c r="N232">
        <v>2.3071400255023247</v>
      </c>
      <c r="O232">
        <v>1.1118696261441219</v>
      </c>
      <c r="P232">
        <v>0.60123906443917985</v>
      </c>
      <c r="Q232">
        <v>0.37988285480233974</v>
      </c>
      <c r="R232">
        <v>0.83353888220266403</v>
      </c>
      <c r="S232">
        <v>2.3071400255023247</v>
      </c>
      <c r="T232">
        <v>1.1118696261441219</v>
      </c>
      <c r="U232">
        <v>0.37988285480233974</v>
      </c>
      <c r="V232">
        <v>0.15781940095072811</v>
      </c>
      <c r="W232">
        <v>0.60123906443917985</v>
      </c>
      <c r="X232">
        <v>0.83353888220266403</v>
      </c>
      <c r="Y232">
        <v>0.15781940095072811</v>
      </c>
    </row>
    <row r="233" spans="1:25" x14ac:dyDescent="0.3">
      <c r="B233">
        <v>0.70747916063544891</v>
      </c>
      <c r="C233">
        <v>-0.17651170882646927</v>
      </c>
      <c r="D233">
        <v>-0.53096745180897986</v>
      </c>
      <c r="E233">
        <v>-1.5110722241729606</v>
      </c>
      <c r="F233">
        <v>0.38718210621556159</v>
      </c>
      <c r="G233">
        <v>1.1238901179573986</v>
      </c>
      <c r="H233">
        <v>0.36401765162582111</v>
      </c>
      <c r="I233">
        <v>-1.3869538210426198</v>
      </c>
      <c r="J233">
        <v>1.0229361694167967</v>
      </c>
      <c r="K233">
        <v>-0.50503762049202605</v>
      </c>
      <c r="L233">
        <v>-3.2990197894341433E-3</v>
      </c>
      <c r="M233">
        <v>0.50833664028145997</v>
      </c>
      <c r="N233">
        <v>1.1118696261441217</v>
      </c>
      <c r="O233">
        <v>2.0685805857767816</v>
      </c>
      <c r="P233">
        <v>1.2336173338692127</v>
      </c>
      <c r="Q233">
        <v>-0.24422833737555738</v>
      </c>
      <c r="R233">
        <v>0.10094019241851648</v>
      </c>
      <c r="S233">
        <v>1.1118696261441217</v>
      </c>
      <c r="T233">
        <v>2.0685805857767816</v>
      </c>
      <c r="U233">
        <v>-0.24422833737555738</v>
      </c>
      <c r="V233">
        <v>0.8596522083745588</v>
      </c>
      <c r="W233">
        <v>1.2336173338692127</v>
      </c>
      <c r="X233">
        <v>0.10094019241851648</v>
      </c>
      <c r="Y233">
        <v>0.8596522083745588</v>
      </c>
    </row>
    <row r="234" spans="1:25" x14ac:dyDescent="0.3">
      <c r="B234">
        <v>0.39530144030523945</v>
      </c>
      <c r="C234">
        <v>0.23247444116535643</v>
      </c>
      <c r="D234">
        <v>-0.62777588147059726</v>
      </c>
      <c r="E234">
        <v>-0.12468218157472277</v>
      </c>
      <c r="F234">
        <v>-1.4747906464248586</v>
      </c>
      <c r="G234">
        <v>1.5994728279995822</v>
      </c>
      <c r="H234">
        <v>1.5360193310681061</v>
      </c>
      <c r="I234">
        <v>-2.5308679366315978E-2</v>
      </c>
      <c r="J234">
        <v>-1.5107106517017908</v>
      </c>
      <c r="K234">
        <v>1.4125552709275164</v>
      </c>
      <c r="L234">
        <v>-0.63863088172108773</v>
      </c>
      <c r="M234">
        <v>-0.7739243892064267</v>
      </c>
      <c r="N234">
        <v>0.6012390644391794</v>
      </c>
      <c r="O234">
        <v>1.233617333869212</v>
      </c>
      <c r="P234">
        <v>2.5112346838676372</v>
      </c>
      <c r="Q234">
        <v>0.11905831693183311</v>
      </c>
      <c r="R234">
        <v>-0.32995028786506908</v>
      </c>
      <c r="S234">
        <v>0.6012390644391794</v>
      </c>
      <c r="T234">
        <v>1.233617333869212</v>
      </c>
      <c r="U234">
        <v>0.11905831693183311</v>
      </c>
      <c r="V234">
        <v>-0.80519503216456112</v>
      </c>
      <c r="W234">
        <v>2.5112346838676372</v>
      </c>
      <c r="X234">
        <v>-0.32995028786506908</v>
      </c>
      <c r="Y234">
        <v>-0.80519503216456112</v>
      </c>
    </row>
    <row r="235" spans="1:25" x14ac:dyDescent="0.3">
      <c r="B235">
        <v>-1.5911832752464139</v>
      </c>
      <c r="C235">
        <v>1.3997445236933885</v>
      </c>
      <c r="D235">
        <v>0.19143875155302692</v>
      </c>
      <c r="E235">
        <v>0.85641668873101229</v>
      </c>
      <c r="F235">
        <v>-0.42501474312590287</v>
      </c>
      <c r="G235">
        <v>-0.43140194560510914</v>
      </c>
      <c r="H235">
        <v>0.42905370607176074</v>
      </c>
      <c r="I235">
        <v>-1.2740554585319201</v>
      </c>
      <c r="J235">
        <v>0.84500175246015896</v>
      </c>
      <c r="K235">
        <v>5.066033526382463E-2</v>
      </c>
      <c r="L235">
        <v>-1.72557448905641</v>
      </c>
      <c r="M235">
        <v>1.6749141537925845</v>
      </c>
      <c r="N235">
        <v>0.37988285480233985</v>
      </c>
      <c r="O235">
        <v>-0.24422833737555749</v>
      </c>
      <c r="P235">
        <v>0.11905831693183339</v>
      </c>
      <c r="Q235">
        <v>2.5926774533683998</v>
      </c>
      <c r="R235">
        <v>1.2528595245132159</v>
      </c>
      <c r="S235">
        <v>0.37988285480233985</v>
      </c>
      <c r="T235">
        <v>-0.24422833737555749</v>
      </c>
      <c r="U235">
        <v>2.5926774533683998</v>
      </c>
      <c r="V235">
        <v>-0.80561240286459579</v>
      </c>
      <c r="W235">
        <v>0.11905831693183339</v>
      </c>
      <c r="X235">
        <v>1.2528595245132159</v>
      </c>
      <c r="Y235">
        <v>-0.80561240286459579</v>
      </c>
    </row>
    <row r="236" spans="1:25" x14ac:dyDescent="0.3">
      <c r="B236">
        <v>-1.2965696865895902</v>
      </c>
      <c r="C236">
        <v>-0.22077142902160718</v>
      </c>
      <c r="D236">
        <v>1.5173411156111962</v>
      </c>
      <c r="E236">
        <v>0.68855600849879306</v>
      </c>
      <c r="F236">
        <v>0.14257926441918367</v>
      </c>
      <c r="G236">
        <v>-0.8311352729179764</v>
      </c>
      <c r="H236">
        <v>5.805153912503247E-2</v>
      </c>
      <c r="I236">
        <v>0.50194456297381884</v>
      </c>
      <c r="J236">
        <v>-0.55999610209885375</v>
      </c>
      <c r="K236">
        <v>1.3987854835734379</v>
      </c>
      <c r="L236">
        <v>-0.44141078129018851</v>
      </c>
      <c r="M236">
        <v>-0.95737470228325172</v>
      </c>
      <c r="N236">
        <v>0.83353888220266426</v>
      </c>
      <c r="O236">
        <v>0.10094019241851665</v>
      </c>
      <c r="P236">
        <v>-0.32995028786506841</v>
      </c>
      <c r="Q236">
        <v>1.2528595245132157</v>
      </c>
      <c r="R236">
        <v>2.220995703255455</v>
      </c>
      <c r="S236">
        <v>0.83353888220266426</v>
      </c>
      <c r="T236">
        <v>0.10094019241851665</v>
      </c>
      <c r="U236">
        <v>1.2528595245132157</v>
      </c>
      <c r="V236">
        <v>1.0413373878708483</v>
      </c>
      <c r="W236">
        <v>-0.32995028786506841</v>
      </c>
      <c r="X236">
        <v>2.220995703255455</v>
      </c>
      <c r="Y236">
        <v>1.0413373878708483</v>
      </c>
    </row>
    <row r="237" spans="1:25" x14ac:dyDescent="0.3">
      <c r="B237">
        <v>0.87447556895069112</v>
      </c>
      <c r="C237">
        <v>4.4517279730712955E-2</v>
      </c>
      <c r="D237">
        <v>-0.91899284868140529</v>
      </c>
      <c r="E237">
        <v>1.1307167271622751</v>
      </c>
      <c r="F237">
        <v>7.4352196366344048E-2</v>
      </c>
      <c r="G237">
        <v>-1.2050689235286187</v>
      </c>
      <c r="H237">
        <v>-1.4444459429274652</v>
      </c>
      <c r="I237">
        <v>1.7212979969834068</v>
      </c>
      <c r="J237">
        <v>-0.27685205405594226</v>
      </c>
      <c r="K237">
        <v>-1.7346645182702336</v>
      </c>
      <c r="L237">
        <v>1.3382250192568255</v>
      </c>
      <c r="M237">
        <v>0.39643949901340764</v>
      </c>
      <c r="N237">
        <v>2.3071400255023247</v>
      </c>
      <c r="O237">
        <v>1.1118696261441219</v>
      </c>
      <c r="P237">
        <v>0.60123906443917985</v>
      </c>
      <c r="Q237">
        <v>0.37988285480233974</v>
      </c>
      <c r="R237">
        <v>0.83353888220266403</v>
      </c>
      <c r="S237">
        <v>2.3071400255023247</v>
      </c>
      <c r="T237">
        <v>1.1118696261441219</v>
      </c>
      <c r="U237">
        <v>0.37988285480233974</v>
      </c>
      <c r="V237">
        <v>0.15781940095072811</v>
      </c>
      <c r="W237">
        <v>0.60123906443917985</v>
      </c>
      <c r="X237">
        <v>0.83353888220266403</v>
      </c>
      <c r="Y237">
        <v>0.15781940095072811</v>
      </c>
    </row>
    <row r="238" spans="1:25" x14ac:dyDescent="0.3">
      <c r="B238">
        <v>0.70747916063544891</v>
      </c>
      <c r="C238">
        <v>-0.17651170882646927</v>
      </c>
      <c r="D238">
        <v>-0.53096745180897986</v>
      </c>
      <c r="E238">
        <v>-1.5110722241729606</v>
      </c>
      <c r="F238">
        <v>0.38718210621556159</v>
      </c>
      <c r="G238">
        <v>1.1238901179573986</v>
      </c>
      <c r="H238">
        <v>0.36401765162582111</v>
      </c>
      <c r="I238">
        <v>-1.3869538210426198</v>
      </c>
      <c r="J238">
        <v>1.0229361694167967</v>
      </c>
      <c r="K238">
        <v>-0.50503762049202605</v>
      </c>
      <c r="L238">
        <v>-3.2990197894341433E-3</v>
      </c>
      <c r="M238">
        <v>0.50833664028145997</v>
      </c>
      <c r="N238">
        <v>1.1118696261441217</v>
      </c>
      <c r="O238">
        <v>2.0685805857767816</v>
      </c>
      <c r="P238">
        <v>1.2336173338692127</v>
      </c>
      <c r="Q238">
        <v>-0.24422833737555738</v>
      </c>
      <c r="R238">
        <v>0.10094019241851648</v>
      </c>
      <c r="S238">
        <v>1.1118696261441217</v>
      </c>
      <c r="T238">
        <v>2.0685805857767816</v>
      </c>
      <c r="U238">
        <v>-0.24422833737555738</v>
      </c>
      <c r="V238">
        <v>0.8596522083745588</v>
      </c>
      <c r="W238">
        <v>1.2336173338692127</v>
      </c>
      <c r="X238">
        <v>0.10094019241851648</v>
      </c>
      <c r="Y238">
        <v>0.8596522083745588</v>
      </c>
    </row>
    <row r="239" spans="1:25" x14ac:dyDescent="0.3">
      <c r="B239">
        <v>-1.5911832752464139</v>
      </c>
      <c r="C239">
        <v>1.3997445236933885</v>
      </c>
      <c r="D239">
        <v>0.19143875155302692</v>
      </c>
      <c r="E239">
        <v>0.85641668873101229</v>
      </c>
      <c r="F239">
        <v>-0.42501474312590287</v>
      </c>
      <c r="G239">
        <v>-0.43140194560510914</v>
      </c>
      <c r="H239">
        <v>0.42905370607176074</v>
      </c>
      <c r="I239">
        <v>-1.2740554585319201</v>
      </c>
      <c r="J239">
        <v>0.84500175246015896</v>
      </c>
      <c r="K239">
        <v>5.066033526382463E-2</v>
      </c>
      <c r="L239">
        <v>-1.72557448905641</v>
      </c>
      <c r="M239">
        <v>1.6749141537925845</v>
      </c>
      <c r="N239">
        <v>0.37988285480233985</v>
      </c>
      <c r="O239">
        <v>-0.24422833737555749</v>
      </c>
      <c r="P239">
        <v>0.11905831693183339</v>
      </c>
      <c r="Q239">
        <v>2.5926774533683998</v>
      </c>
      <c r="R239">
        <v>1.2528595245132159</v>
      </c>
      <c r="S239">
        <v>0.37988285480233985</v>
      </c>
      <c r="T239">
        <v>-0.24422833737555749</v>
      </c>
      <c r="U239">
        <v>2.5926774533683998</v>
      </c>
      <c r="V239">
        <v>-0.80561240286459579</v>
      </c>
      <c r="W239">
        <v>0.11905831693183339</v>
      </c>
      <c r="X239">
        <v>1.2528595245132159</v>
      </c>
      <c r="Y239">
        <v>-0.80561240286459579</v>
      </c>
    </row>
    <row r="240" spans="1:25" x14ac:dyDescent="0.3">
      <c r="B240">
        <v>-0.15868550307267523</v>
      </c>
      <c r="C240">
        <v>-1.2239681074972248</v>
      </c>
      <c r="D240">
        <v>1.3826536105698999</v>
      </c>
      <c r="E240">
        <v>-1.5469741480110653</v>
      </c>
      <c r="F240">
        <v>1.3680714822900919</v>
      </c>
      <c r="G240">
        <v>0.17890266572097227</v>
      </c>
      <c r="H240">
        <v>-6.1574037820778305E-2</v>
      </c>
      <c r="I240">
        <v>-0.72216824712826622</v>
      </c>
      <c r="J240">
        <v>0.78374228494904197</v>
      </c>
      <c r="K240">
        <v>0.7044918974569192</v>
      </c>
      <c r="L240">
        <v>0.35232160038346372</v>
      </c>
      <c r="M240">
        <v>-1.0568134978403854</v>
      </c>
      <c r="N240">
        <v>0.15781940095072855</v>
      </c>
      <c r="O240">
        <v>0.85965220837455947</v>
      </c>
      <c r="P240">
        <v>-0.80519503216456068</v>
      </c>
      <c r="Q240">
        <v>-0.8056124028645959</v>
      </c>
      <c r="R240">
        <v>1.0413373878708485</v>
      </c>
      <c r="S240">
        <v>0.15781940095072855</v>
      </c>
      <c r="T240">
        <v>0.85965220837455947</v>
      </c>
      <c r="U240">
        <v>-0.8056124028645959</v>
      </c>
      <c r="V240">
        <v>2.3354629843059831</v>
      </c>
      <c r="W240">
        <v>-0.80519503216456068</v>
      </c>
      <c r="X240">
        <v>1.0413373878708485</v>
      </c>
      <c r="Y240">
        <v>2.3354629843059831</v>
      </c>
    </row>
    <row r="241" spans="2:25" x14ac:dyDescent="0.3">
      <c r="B241">
        <v>0.39530144030523945</v>
      </c>
      <c r="C241">
        <v>0.23247444116535643</v>
      </c>
      <c r="D241">
        <v>-0.62777588147059726</v>
      </c>
      <c r="E241">
        <v>-0.12468218157472277</v>
      </c>
      <c r="F241">
        <v>-1.4747906464248586</v>
      </c>
      <c r="G241">
        <v>1.5994728279995822</v>
      </c>
      <c r="H241">
        <v>1.5360193310681061</v>
      </c>
      <c r="I241">
        <v>-2.5308679366315978E-2</v>
      </c>
      <c r="J241">
        <v>-1.5107106517017908</v>
      </c>
      <c r="K241">
        <v>1.4125552709275164</v>
      </c>
      <c r="L241">
        <v>-0.63863088172108773</v>
      </c>
      <c r="M241">
        <v>-0.7739243892064267</v>
      </c>
      <c r="N241">
        <v>0.6012390644391794</v>
      </c>
      <c r="O241">
        <v>1.233617333869212</v>
      </c>
      <c r="P241">
        <v>2.5112346838676372</v>
      </c>
      <c r="Q241">
        <v>0.11905831693183311</v>
      </c>
      <c r="R241">
        <v>-0.32995028786506908</v>
      </c>
      <c r="S241">
        <v>0.6012390644391794</v>
      </c>
      <c r="T241">
        <v>1.233617333869212</v>
      </c>
      <c r="U241">
        <v>0.11905831693183311</v>
      </c>
      <c r="V241">
        <v>-0.80519503216456112</v>
      </c>
      <c r="W241">
        <v>2.5112346838676372</v>
      </c>
      <c r="X241">
        <v>-0.32995028786506908</v>
      </c>
      <c r="Y241">
        <v>-0.80519503216456112</v>
      </c>
    </row>
    <row r="242" spans="2:25" x14ac:dyDescent="0.3">
      <c r="B242">
        <v>-1.2965696865895902</v>
      </c>
      <c r="C242">
        <v>-0.22077142902160718</v>
      </c>
      <c r="D242">
        <v>1.5173411156111962</v>
      </c>
      <c r="E242">
        <v>0.68855600849879306</v>
      </c>
      <c r="F242">
        <v>0.14257926441918367</v>
      </c>
      <c r="G242">
        <v>-0.8311352729179764</v>
      </c>
      <c r="H242">
        <v>5.805153912503247E-2</v>
      </c>
      <c r="I242">
        <v>0.50194456297381884</v>
      </c>
      <c r="J242">
        <v>-0.55999610209885375</v>
      </c>
      <c r="K242">
        <v>1.3987854835734379</v>
      </c>
      <c r="L242">
        <v>-0.44141078129018851</v>
      </c>
      <c r="M242">
        <v>-0.95737470228325172</v>
      </c>
      <c r="N242">
        <v>0.83353888220266426</v>
      </c>
      <c r="O242">
        <v>0.10094019241851665</v>
      </c>
      <c r="P242">
        <v>-0.32995028786506841</v>
      </c>
      <c r="Q242">
        <v>1.2528595245132157</v>
      </c>
      <c r="R242">
        <v>2.220995703255455</v>
      </c>
      <c r="S242">
        <v>0.83353888220266426</v>
      </c>
      <c r="T242">
        <v>0.10094019241851665</v>
      </c>
      <c r="U242">
        <v>1.2528595245132157</v>
      </c>
      <c r="V242">
        <v>1.0413373878708483</v>
      </c>
      <c r="W242">
        <v>-0.32995028786506841</v>
      </c>
      <c r="X242">
        <v>2.220995703255455</v>
      </c>
      <c r="Y242">
        <v>1.0413373878708483</v>
      </c>
    </row>
    <row r="243" spans="2:25" x14ac:dyDescent="0.3">
      <c r="B243">
        <v>-0.15868550307267523</v>
      </c>
      <c r="C243">
        <v>-1.2239681074972248</v>
      </c>
      <c r="D243">
        <v>1.3826536105698999</v>
      </c>
      <c r="E243">
        <v>-1.5469741480110653</v>
      </c>
      <c r="F243">
        <v>1.3680714822900919</v>
      </c>
      <c r="G243">
        <v>0.17890266572097227</v>
      </c>
      <c r="H243">
        <v>-6.1574037820778305E-2</v>
      </c>
      <c r="I243">
        <v>-0.72216824712826622</v>
      </c>
      <c r="J243">
        <v>0.78374228494904197</v>
      </c>
      <c r="K243">
        <v>0.7044918974569192</v>
      </c>
      <c r="L243">
        <v>0.35232160038346372</v>
      </c>
      <c r="M243">
        <v>-1.0568134978403854</v>
      </c>
      <c r="N243">
        <v>0.15781940095072855</v>
      </c>
      <c r="O243">
        <v>0.85965220837455947</v>
      </c>
      <c r="P243">
        <v>-0.80519503216456068</v>
      </c>
      <c r="Q243">
        <v>-0.8056124028645959</v>
      </c>
      <c r="R243">
        <v>1.0413373878708485</v>
      </c>
      <c r="S243">
        <v>0.15781940095072855</v>
      </c>
      <c r="T243">
        <v>0.85965220837455947</v>
      </c>
      <c r="U243">
        <v>-0.8056124028645959</v>
      </c>
      <c r="V243">
        <v>2.3354629843059831</v>
      </c>
      <c r="W243">
        <v>-0.80519503216456068</v>
      </c>
      <c r="X243">
        <v>1.0413373878708485</v>
      </c>
      <c r="Y243">
        <v>2.3354629843059831</v>
      </c>
    </row>
    <row r="247" spans="2:25" x14ac:dyDescent="0.3">
      <c r="B247">
        <f t="array" ref="B247:Y270">MINVERSE(B62:Y85)-B220:Y243</f>
        <v>14.631862702333905</v>
      </c>
      <c r="C247">
        <v>-7.9084378587606992</v>
      </c>
      <c r="D247">
        <v>-6.7234248435732056</v>
      </c>
      <c r="E247">
        <v>-2.586136281785717E-2</v>
      </c>
      <c r="F247">
        <v>-0.23146985757975219</v>
      </c>
      <c r="G247">
        <v>0.25733122039760986</v>
      </c>
      <c r="H247">
        <v>1.318423172902514</v>
      </c>
      <c r="I247">
        <v>-1.4244688492183493</v>
      </c>
      <c r="J247">
        <v>0.10604567631583395</v>
      </c>
      <c r="K247">
        <v>2.1769680146148085</v>
      </c>
      <c r="L247">
        <v>-1.9565455174554436</v>
      </c>
      <c r="M247">
        <v>-0.22042249715936535</v>
      </c>
      <c r="N247">
        <v>-0.87447556895069112</v>
      </c>
      <c r="O247">
        <v>-0.7074791606354488</v>
      </c>
      <c r="P247">
        <v>-0.39530144030523984</v>
      </c>
      <c r="Q247">
        <v>1.5911832752464137</v>
      </c>
      <c r="R247">
        <v>1.2965696865895902</v>
      </c>
      <c r="S247">
        <v>-0.87447556895069112</v>
      </c>
      <c r="T247">
        <v>-0.7074791606354488</v>
      </c>
      <c r="U247">
        <v>1.5911832752464137</v>
      </c>
      <c r="V247">
        <v>0.1586855030726757</v>
      </c>
      <c r="W247">
        <v>-0.39530144030523984</v>
      </c>
      <c r="X247">
        <v>1.2965696865895902</v>
      </c>
      <c r="Y247">
        <v>0.1586855030726757</v>
      </c>
    </row>
    <row r="248" spans="2:25" x14ac:dyDescent="0.3">
      <c r="B248">
        <v>-7.9084378587606992</v>
      </c>
      <c r="C248">
        <v>15.385235875299827</v>
      </c>
      <c r="D248">
        <v>-7.4767980165391306</v>
      </c>
      <c r="E248">
        <v>-0.38882588592828504</v>
      </c>
      <c r="F248">
        <v>0.32739062182667117</v>
      </c>
      <c r="G248">
        <v>6.1435264101613256E-2</v>
      </c>
      <c r="H248">
        <v>-6.1045408048058469E-2</v>
      </c>
      <c r="I248">
        <v>1.1950197078615177</v>
      </c>
      <c r="J248">
        <v>-1.1339742998134617</v>
      </c>
      <c r="K248">
        <v>1.1255264948076524</v>
      </c>
      <c r="L248">
        <v>0.95984201031114158</v>
      </c>
      <c r="M248">
        <v>-2.0853685051187938</v>
      </c>
      <c r="N248">
        <v>-4.4517279730713066E-2</v>
      </c>
      <c r="O248">
        <v>0.1765117088264696</v>
      </c>
      <c r="P248">
        <v>-0.23247444116535704</v>
      </c>
      <c r="Q248">
        <v>-1.3997445236933888</v>
      </c>
      <c r="R248">
        <v>0.22077142902160643</v>
      </c>
      <c r="S248">
        <v>-4.4517279730713066E-2</v>
      </c>
      <c r="T248">
        <v>0.1765117088264696</v>
      </c>
      <c r="U248">
        <v>-1.3997445236933888</v>
      </c>
      <c r="V248">
        <v>1.2239681074972251</v>
      </c>
      <c r="W248">
        <v>-0.23247444116535704</v>
      </c>
      <c r="X248">
        <v>0.22077142902160643</v>
      </c>
      <c r="Y248">
        <v>1.2239681074972251</v>
      </c>
    </row>
    <row r="249" spans="2:25" x14ac:dyDescent="0.3">
      <c r="B249">
        <v>-6.7234248435732065</v>
      </c>
      <c r="C249">
        <v>-7.4767980165391297</v>
      </c>
      <c r="D249">
        <v>14.200222860112333</v>
      </c>
      <c r="E249">
        <v>0.41468724874614116</v>
      </c>
      <c r="F249">
        <v>-9.5920764246918977E-2</v>
      </c>
      <c r="G249">
        <v>-0.31876648449922373</v>
      </c>
      <c r="H249">
        <v>-1.2573777648544571</v>
      </c>
      <c r="I249">
        <v>0.22944914135683092</v>
      </c>
      <c r="J249">
        <v>1.0279286234976264</v>
      </c>
      <c r="K249">
        <v>-3.3024945094224618</v>
      </c>
      <c r="L249">
        <v>0.99670350714430289</v>
      </c>
      <c r="M249">
        <v>2.3057910022781583</v>
      </c>
      <c r="N249">
        <v>0.91899284868140441</v>
      </c>
      <c r="O249">
        <v>0.53096745180897953</v>
      </c>
      <c r="P249">
        <v>0.62777588147059682</v>
      </c>
      <c r="Q249">
        <v>-0.1914387515530262</v>
      </c>
      <c r="R249">
        <v>-1.5173411156111973</v>
      </c>
      <c r="S249">
        <v>0.91899284868140441</v>
      </c>
      <c r="T249">
        <v>0.53096745180897953</v>
      </c>
      <c r="U249">
        <v>-0.1914387515530262</v>
      </c>
      <c r="V249">
        <v>-1.3826536105699008</v>
      </c>
      <c r="W249">
        <v>0.62777588147059682</v>
      </c>
      <c r="X249">
        <v>-1.5173411156111973</v>
      </c>
      <c r="Y249">
        <v>-1.3826536105699008</v>
      </c>
    </row>
    <row r="250" spans="2:25" x14ac:dyDescent="0.3">
      <c r="B250">
        <v>-2.5861362817856268E-2</v>
      </c>
      <c r="C250">
        <v>-0.38882588592828349</v>
      </c>
      <c r="D250">
        <v>0.41468724874614316</v>
      </c>
      <c r="E250">
        <v>12.946218869166966</v>
      </c>
      <c r="F250">
        <v>-7.0758010070493693</v>
      </c>
      <c r="G250">
        <v>-5.8704178621175958</v>
      </c>
      <c r="H250">
        <v>1.5045815699956697</v>
      </c>
      <c r="I250">
        <v>-4.3158171756093422</v>
      </c>
      <c r="J250">
        <v>2.8112356056136667</v>
      </c>
      <c r="K250">
        <v>0.38093028518406624</v>
      </c>
      <c r="L250">
        <v>-1.2650014713117061</v>
      </c>
      <c r="M250">
        <v>0.88407118612763647</v>
      </c>
      <c r="N250">
        <v>-1.1307167271622753</v>
      </c>
      <c r="O250">
        <v>1.5110722241729606</v>
      </c>
      <c r="P250">
        <v>0.12468218157472358</v>
      </c>
      <c r="Q250">
        <v>-0.85641668873101262</v>
      </c>
      <c r="R250">
        <v>-0.68855600849879317</v>
      </c>
      <c r="S250">
        <v>-1.1307167271622753</v>
      </c>
      <c r="T250">
        <v>1.5110722241729606</v>
      </c>
      <c r="U250">
        <v>-0.85641668873101262</v>
      </c>
      <c r="V250">
        <v>1.5469741480110644</v>
      </c>
      <c r="W250">
        <v>0.12468218157472358</v>
      </c>
      <c r="X250">
        <v>-0.68855600849879317</v>
      </c>
      <c r="Y250">
        <v>1.5469741480110644</v>
      </c>
    </row>
    <row r="251" spans="2:25" x14ac:dyDescent="0.3">
      <c r="B251">
        <v>-0.23146985757975247</v>
      </c>
      <c r="C251">
        <v>0.32739062182667045</v>
      </c>
      <c r="D251">
        <v>-9.5920764246917978E-2</v>
      </c>
      <c r="E251">
        <v>-7.0758010070493675</v>
      </c>
      <c r="F251">
        <v>14.917943667178037</v>
      </c>
      <c r="G251">
        <v>-7.8421426601286672</v>
      </c>
      <c r="H251">
        <v>1.1122465781709414</v>
      </c>
      <c r="I251">
        <v>1.3197277518438184</v>
      </c>
      <c r="J251">
        <v>-2.4319743300147598</v>
      </c>
      <c r="K251">
        <v>1.8321240960460814</v>
      </c>
      <c r="L251">
        <v>-0.54333866998004843</v>
      </c>
      <c r="M251">
        <v>-1.2887854260660314</v>
      </c>
      <c r="N251">
        <v>-7.4352196366344492E-2</v>
      </c>
      <c r="O251">
        <v>-0.38718210621556259</v>
      </c>
      <c r="P251">
        <v>1.4747906464248586</v>
      </c>
      <c r="Q251">
        <v>0.42501474312590237</v>
      </c>
      <c r="R251">
        <v>-0.14257926441918412</v>
      </c>
      <c r="S251">
        <v>-7.4352196366344492E-2</v>
      </c>
      <c r="T251">
        <v>-0.38718210621556259</v>
      </c>
      <c r="U251">
        <v>0.42501474312590237</v>
      </c>
      <c r="V251">
        <v>-1.3680714822900921</v>
      </c>
      <c r="W251">
        <v>1.4747906464248586</v>
      </c>
      <c r="X251">
        <v>-0.14257926441918412</v>
      </c>
      <c r="Y251">
        <v>-1.3680714822900921</v>
      </c>
    </row>
    <row r="252" spans="2:25" x14ac:dyDescent="0.3">
      <c r="B252">
        <v>0.25733122039761019</v>
      </c>
      <c r="C252">
        <v>6.1435264101613596E-2</v>
      </c>
      <c r="D252">
        <v>-0.31876648449922296</v>
      </c>
      <c r="E252">
        <v>-5.8704178621175949</v>
      </c>
      <c r="F252">
        <v>-7.8421426601286672</v>
      </c>
      <c r="G252">
        <v>13.712560522246266</v>
      </c>
      <c r="H252">
        <v>-2.6168281481666122</v>
      </c>
      <c r="I252">
        <v>2.9960894237655236</v>
      </c>
      <c r="J252">
        <v>-0.37926127559891043</v>
      </c>
      <c r="K252">
        <v>-2.2130543812301471</v>
      </c>
      <c r="L252">
        <v>1.8083401412917535</v>
      </c>
      <c r="M252">
        <v>0.4047142399383914</v>
      </c>
      <c r="N252">
        <v>1.2050689235286189</v>
      </c>
      <c r="O252">
        <v>-1.1238901179573988</v>
      </c>
      <c r="P252">
        <v>-1.5994728279995822</v>
      </c>
      <c r="Q252">
        <v>0.43140194560510925</v>
      </c>
      <c r="R252">
        <v>0.83113527291797673</v>
      </c>
      <c r="S252">
        <v>1.2050689235286189</v>
      </c>
      <c r="T252">
        <v>-1.1238901179573988</v>
      </c>
      <c r="U252">
        <v>0.43140194560510925</v>
      </c>
      <c r="V252">
        <v>-0.17890266572097258</v>
      </c>
      <c r="W252">
        <v>-1.5994728279995822</v>
      </c>
      <c r="X252">
        <v>0.83113527291797673</v>
      </c>
      <c r="Y252">
        <v>-0.17890266572097258</v>
      </c>
    </row>
    <row r="253" spans="2:25" x14ac:dyDescent="0.3">
      <c r="B253">
        <v>1.3184231729025149</v>
      </c>
      <c r="C253">
        <v>-6.1045408048057803E-2</v>
      </c>
      <c r="D253">
        <v>-1.257377764854458</v>
      </c>
      <c r="E253">
        <v>1.5045815699956693</v>
      </c>
      <c r="F253">
        <v>1.1122465781709421</v>
      </c>
      <c r="G253">
        <v>-2.6168281481666131</v>
      </c>
      <c r="H253">
        <v>13.514161760400953</v>
      </c>
      <c r="I253">
        <v>-5.9849599404861928</v>
      </c>
      <c r="J253">
        <v>-7.5292018199147606</v>
      </c>
      <c r="K253">
        <v>-3.8192814801950714</v>
      </c>
      <c r="L253">
        <v>2.4855941838994564</v>
      </c>
      <c r="M253">
        <v>1.3336872962956159</v>
      </c>
      <c r="N253">
        <v>1.444445942927465</v>
      </c>
      <c r="O253">
        <v>-0.36401765162582128</v>
      </c>
      <c r="P253">
        <v>-1.5360193310681067</v>
      </c>
      <c r="Q253">
        <v>-0.42905370607176069</v>
      </c>
      <c r="R253">
        <v>-5.8051539125033497E-2</v>
      </c>
      <c r="S253">
        <v>1.444445942927465</v>
      </c>
      <c r="T253">
        <v>-0.36401765162582128</v>
      </c>
      <c r="U253">
        <v>-0.42905370607176069</v>
      </c>
      <c r="V253">
        <v>6.1574037820777992E-2</v>
      </c>
      <c r="W253">
        <v>-1.5360193310681067</v>
      </c>
      <c r="X253">
        <v>-5.8051539125033497E-2</v>
      </c>
      <c r="Y253">
        <v>6.1574037820777992E-2</v>
      </c>
    </row>
    <row r="254" spans="2:25" x14ac:dyDescent="0.3">
      <c r="B254">
        <v>-1.4244688492183479</v>
      </c>
      <c r="C254">
        <v>1.1950197078615195</v>
      </c>
      <c r="D254">
        <v>0.22944914135683314</v>
      </c>
      <c r="E254">
        <v>-4.3158171756093431</v>
      </c>
      <c r="F254">
        <v>1.3197277518438164</v>
      </c>
      <c r="G254">
        <v>2.9960894237655218</v>
      </c>
      <c r="H254">
        <v>-5.9849599404861937</v>
      </c>
      <c r="I254">
        <v>9.0836449030590742</v>
      </c>
      <c r="J254">
        <v>-3.0986849625728885</v>
      </c>
      <c r="K254">
        <v>-0.17385529397370192</v>
      </c>
      <c r="L254">
        <v>-3.5041349564705886</v>
      </c>
      <c r="M254">
        <v>3.6779902504442896</v>
      </c>
      <c r="N254">
        <v>-1.7212979969834072</v>
      </c>
      <c r="O254">
        <v>1.3869538210426198</v>
      </c>
      <c r="P254">
        <v>2.5308679366316311E-2</v>
      </c>
      <c r="Q254">
        <v>1.2740554585319197</v>
      </c>
      <c r="R254">
        <v>-0.50194456297381951</v>
      </c>
      <c r="S254">
        <v>-1.7212979969834072</v>
      </c>
      <c r="T254">
        <v>1.3869538210426198</v>
      </c>
      <c r="U254">
        <v>1.2740554585319197</v>
      </c>
      <c r="V254">
        <v>0.72216824712826566</v>
      </c>
      <c r="W254">
        <v>2.5308679366316311E-2</v>
      </c>
      <c r="X254">
        <v>-0.50194456297381951</v>
      </c>
      <c r="Y254">
        <v>0.72216824712826566</v>
      </c>
    </row>
    <row r="255" spans="2:25" x14ac:dyDescent="0.3">
      <c r="B255">
        <v>0.10604567631583355</v>
      </c>
      <c r="C255">
        <v>-1.1339742998134643</v>
      </c>
      <c r="D255">
        <v>1.0279286234976244</v>
      </c>
      <c r="E255">
        <v>2.8112356056136707</v>
      </c>
      <c r="F255">
        <v>-2.4319743300147585</v>
      </c>
      <c r="G255">
        <v>-0.37926127559890993</v>
      </c>
      <c r="H255">
        <v>-7.5292018199147623</v>
      </c>
      <c r="I255">
        <v>-3.0986849625728841</v>
      </c>
      <c r="J255">
        <v>10.627886782487646</v>
      </c>
      <c r="K255">
        <v>3.9931367741687724</v>
      </c>
      <c r="L255">
        <v>1.0185407725711331</v>
      </c>
      <c r="M255">
        <v>-5.0116775467399064</v>
      </c>
      <c r="N255">
        <v>0.27685205405594204</v>
      </c>
      <c r="O255">
        <v>-1.022936169416798</v>
      </c>
      <c r="P255">
        <v>1.5107106517017899</v>
      </c>
      <c r="Q255">
        <v>-0.8450017524601614</v>
      </c>
      <c r="R255">
        <v>0.5599961020988522</v>
      </c>
      <c r="S255">
        <v>0.27685205405594204</v>
      </c>
      <c r="T255">
        <v>-1.022936169416798</v>
      </c>
      <c r="U255">
        <v>-0.8450017524601614</v>
      </c>
      <c r="V255">
        <v>-0.78374228494904219</v>
      </c>
      <c r="W255">
        <v>1.5107106517017899</v>
      </c>
      <c r="X255">
        <v>0.5599961020988522</v>
      </c>
      <c r="Y255">
        <v>-0.78374228494904219</v>
      </c>
    </row>
    <row r="256" spans="2:25" x14ac:dyDescent="0.3">
      <c r="B256">
        <v>2.1769680146148089</v>
      </c>
      <c r="C256">
        <v>1.1255264948076547</v>
      </c>
      <c r="D256">
        <v>-3.30249450942246</v>
      </c>
      <c r="E256">
        <v>0.38093028518406591</v>
      </c>
      <c r="F256">
        <v>1.8321240960460798</v>
      </c>
      <c r="G256">
        <v>-2.2130543812301471</v>
      </c>
      <c r="H256">
        <v>-3.8192814801950692</v>
      </c>
      <c r="I256">
        <v>-0.17385529397370192</v>
      </c>
      <c r="J256">
        <v>3.9931367741687742</v>
      </c>
      <c r="K256">
        <v>9.4116399133641817</v>
      </c>
      <c r="L256">
        <v>-6.0637190853223224</v>
      </c>
      <c r="M256">
        <v>-3.3479208280418602</v>
      </c>
      <c r="N256">
        <v>1.7346645182702329</v>
      </c>
      <c r="O256">
        <v>0.50503762049202594</v>
      </c>
      <c r="P256">
        <v>-1.4125552709275158</v>
      </c>
      <c r="Q256">
        <v>-5.0660335263823408E-2</v>
      </c>
      <c r="R256">
        <v>-1.3987854835734381</v>
      </c>
      <c r="S256">
        <v>1.7346645182702329</v>
      </c>
      <c r="T256">
        <v>0.50503762049202594</v>
      </c>
      <c r="U256">
        <v>-5.0660335263823408E-2</v>
      </c>
      <c r="V256">
        <v>-0.70449189745692031</v>
      </c>
      <c r="W256">
        <v>-1.4125552709275158</v>
      </c>
      <c r="X256">
        <v>-1.3987854835734381</v>
      </c>
      <c r="Y256">
        <v>-0.70449189745692031</v>
      </c>
    </row>
    <row r="257" spans="1:25" x14ac:dyDescent="0.3">
      <c r="B257">
        <v>-1.9565455174554429</v>
      </c>
      <c r="C257">
        <v>0.95984201031114269</v>
      </c>
      <c r="D257">
        <v>0.99670350714430578</v>
      </c>
      <c r="E257">
        <v>-1.2650014713117057</v>
      </c>
      <c r="F257">
        <v>-0.54333866998004976</v>
      </c>
      <c r="G257">
        <v>1.8083401412917532</v>
      </c>
      <c r="H257">
        <v>2.4855941838994564</v>
      </c>
      <c r="I257">
        <v>-3.5041349564705881</v>
      </c>
      <c r="J257">
        <v>1.0185407725711322</v>
      </c>
      <c r="K257">
        <v>-6.0637190853223197</v>
      </c>
      <c r="L257">
        <v>13.631353078806129</v>
      </c>
      <c r="M257">
        <v>-7.5676339934838071</v>
      </c>
      <c r="N257">
        <v>-1.3382250192568259</v>
      </c>
      <c r="O257">
        <v>3.2990197894339213E-3</v>
      </c>
      <c r="P257">
        <v>0.63863088172108828</v>
      </c>
      <c r="Q257">
        <v>1.7255744890564098</v>
      </c>
      <c r="R257">
        <v>0.44141078129018863</v>
      </c>
      <c r="S257">
        <v>-1.3382250192568259</v>
      </c>
      <c r="T257">
        <v>3.2990197894339213E-3</v>
      </c>
      <c r="U257">
        <v>1.7255744890564098</v>
      </c>
      <c r="V257">
        <v>-0.35232160038346394</v>
      </c>
      <c r="W257">
        <v>0.63863088172108828</v>
      </c>
      <c r="X257">
        <v>0.44141078129018863</v>
      </c>
      <c r="Y257">
        <v>-0.35232160038346394</v>
      </c>
    </row>
    <row r="258" spans="1:25" x14ac:dyDescent="0.3">
      <c r="B258">
        <v>-0.22042249715936518</v>
      </c>
      <c r="C258">
        <v>-2.085368505118796</v>
      </c>
      <c r="D258">
        <v>2.3057910022781583</v>
      </c>
      <c r="E258">
        <v>0.88407118612763946</v>
      </c>
      <c r="F258">
        <v>-1.2887854260660307</v>
      </c>
      <c r="G258">
        <v>0.40471423993839223</v>
      </c>
      <c r="H258">
        <v>1.3336872962956139</v>
      </c>
      <c r="I258">
        <v>3.6779902504442918</v>
      </c>
      <c r="J258">
        <v>-5.0116775467399073</v>
      </c>
      <c r="K258">
        <v>-3.3479208280418611</v>
      </c>
      <c r="L258">
        <v>-7.5676339934838079</v>
      </c>
      <c r="M258">
        <v>10.915554821525664</v>
      </c>
      <c r="N258">
        <v>-0.39643949901340741</v>
      </c>
      <c r="O258">
        <v>-0.50833664028146075</v>
      </c>
      <c r="P258">
        <v>0.77392438920642692</v>
      </c>
      <c r="Q258">
        <v>-1.6749141537925862</v>
      </c>
      <c r="R258">
        <v>0.95737470228325128</v>
      </c>
      <c r="S258">
        <v>-0.39643949901340741</v>
      </c>
      <c r="T258">
        <v>-0.50833664028146075</v>
      </c>
      <c r="U258">
        <v>-1.6749141537925862</v>
      </c>
      <c r="V258">
        <v>1.0568134978403851</v>
      </c>
      <c r="W258">
        <v>0.77392438920642692</v>
      </c>
      <c r="X258">
        <v>0.95737470228325128</v>
      </c>
      <c r="Y258">
        <v>1.0568134978403851</v>
      </c>
    </row>
    <row r="259" spans="1:25" x14ac:dyDescent="0.3">
      <c r="A259" t="s">
        <v>148</v>
      </c>
      <c r="B259">
        <v>-0.87447556895069112</v>
      </c>
      <c r="C259">
        <v>-4.4517279730712955E-2</v>
      </c>
      <c r="D259">
        <v>0.91899284868140529</v>
      </c>
      <c r="E259">
        <v>-1.1307167271622751</v>
      </c>
      <c r="F259">
        <v>-7.4352196366344048E-2</v>
      </c>
      <c r="G259">
        <v>1.2050689235286187</v>
      </c>
      <c r="H259">
        <v>1.4444459429274652</v>
      </c>
      <c r="I259">
        <v>-1.7212979969834068</v>
      </c>
      <c r="J259">
        <v>0.27685205405594226</v>
      </c>
      <c r="K259">
        <v>1.7346645182702336</v>
      </c>
      <c r="L259">
        <v>-1.3382250192568255</v>
      </c>
      <c r="M259">
        <v>-0.39643949901340764</v>
      </c>
      <c r="N259">
        <v>6.6928599744976758</v>
      </c>
      <c r="O259">
        <v>-1.1118696261441219</v>
      </c>
      <c r="P259">
        <v>-0.60123906443917985</v>
      </c>
      <c r="Q259">
        <v>-0.37988285480233974</v>
      </c>
      <c r="R259">
        <v>-0.83353888220266403</v>
      </c>
      <c r="S259">
        <v>-2.3071400255023247</v>
      </c>
      <c r="T259">
        <v>-1.1118696261441219</v>
      </c>
      <c r="U259">
        <v>-0.37988285480233974</v>
      </c>
      <c r="V259">
        <v>-0.15781940095072811</v>
      </c>
      <c r="W259">
        <v>-0.60123906443917985</v>
      </c>
      <c r="X259">
        <v>-0.83353888220266403</v>
      </c>
      <c r="Y259">
        <v>-0.15781940095072811</v>
      </c>
    </row>
    <row r="260" spans="1:25" x14ac:dyDescent="0.3">
      <c r="B260">
        <v>-0.70747916063544891</v>
      </c>
      <c r="C260">
        <v>0.17651170882646927</v>
      </c>
      <c r="D260">
        <v>0.53096745180897986</v>
      </c>
      <c r="E260">
        <v>1.5110722241729606</v>
      </c>
      <c r="F260">
        <v>-0.38718210621556159</v>
      </c>
      <c r="G260">
        <v>-1.1238901179573986</v>
      </c>
      <c r="H260">
        <v>-0.36401765162582111</v>
      </c>
      <c r="I260">
        <v>1.3869538210426198</v>
      </c>
      <c r="J260">
        <v>-1.0229361694167967</v>
      </c>
      <c r="K260">
        <v>0.50503762049202605</v>
      </c>
      <c r="L260">
        <v>3.2990197894341433E-3</v>
      </c>
      <c r="M260">
        <v>-0.50833664028145997</v>
      </c>
      <c r="N260">
        <v>-1.1118696261441217</v>
      </c>
      <c r="O260">
        <v>6.9314194142232184</v>
      </c>
      <c r="P260">
        <v>-1.2336173338692127</v>
      </c>
      <c r="Q260">
        <v>0.24422833737555738</v>
      </c>
      <c r="R260">
        <v>-0.10094019241851648</v>
      </c>
      <c r="S260">
        <v>-1.1118696261441217</v>
      </c>
      <c r="T260">
        <v>-2.0685805857767816</v>
      </c>
      <c r="U260">
        <v>0.24422833737555738</v>
      </c>
      <c r="V260">
        <v>-0.8596522083745588</v>
      </c>
      <c r="W260">
        <v>-1.2336173338692127</v>
      </c>
      <c r="X260">
        <v>-0.10094019241851648</v>
      </c>
      <c r="Y260">
        <v>-0.8596522083745588</v>
      </c>
    </row>
    <row r="261" spans="1:25" x14ac:dyDescent="0.3">
      <c r="B261">
        <v>-0.39530144030523945</v>
      </c>
      <c r="C261">
        <v>-0.23247444116535643</v>
      </c>
      <c r="D261">
        <v>0.62777588147059726</v>
      </c>
      <c r="E261">
        <v>0.12468218157472277</v>
      </c>
      <c r="F261">
        <v>1.4747906464248586</v>
      </c>
      <c r="G261">
        <v>-1.5994728279995822</v>
      </c>
      <c r="H261">
        <v>-1.5360193310681061</v>
      </c>
      <c r="I261">
        <v>2.5308679366315978E-2</v>
      </c>
      <c r="J261">
        <v>1.5107106517017908</v>
      </c>
      <c r="K261">
        <v>-1.4125552709275164</v>
      </c>
      <c r="L261">
        <v>0.63863088172108773</v>
      </c>
      <c r="M261">
        <v>0.7739243892064267</v>
      </c>
      <c r="N261">
        <v>-0.6012390644391794</v>
      </c>
      <c r="O261">
        <v>-1.233617333869212</v>
      </c>
      <c r="P261">
        <v>6.4887653161323628</v>
      </c>
      <c r="Q261">
        <v>-0.11905831693183311</v>
      </c>
      <c r="R261">
        <v>0.32995028786506908</v>
      </c>
      <c r="S261">
        <v>-0.6012390644391794</v>
      </c>
      <c r="T261">
        <v>-1.233617333869212</v>
      </c>
      <c r="U261">
        <v>-0.11905831693183311</v>
      </c>
      <c r="V261">
        <v>0.80519503216456112</v>
      </c>
      <c r="W261">
        <v>-2.5112346838676372</v>
      </c>
      <c r="X261">
        <v>0.32995028786506908</v>
      </c>
      <c r="Y261">
        <v>0.80519503216456112</v>
      </c>
    </row>
    <row r="262" spans="1:25" x14ac:dyDescent="0.3">
      <c r="B262">
        <v>1.5911832752464139</v>
      </c>
      <c r="C262">
        <v>-1.3997445236933885</v>
      </c>
      <c r="D262">
        <v>-0.19143875155302692</v>
      </c>
      <c r="E262">
        <v>-0.85641668873101229</v>
      </c>
      <c r="F262">
        <v>0.42501474312590287</v>
      </c>
      <c r="G262">
        <v>0.43140194560510914</v>
      </c>
      <c r="H262">
        <v>-0.42905370607176074</v>
      </c>
      <c r="I262">
        <v>1.2740554585319201</v>
      </c>
      <c r="J262">
        <v>-0.84500175246015896</v>
      </c>
      <c r="K262">
        <v>-5.066033526382463E-2</v>
      </c>
      <c r="L262">
        <v>1.72557448905641</v>
      </c>
      <c r="M262">
        <v>-1.6749141537925845</v>
      </c>
      <c r="N262">
        <v>-0.37988285480233985</v>
      </c>
      <c r="O262">
        <v>0.24422833737555749</v>
      </c>
      <c r="P262">
        <v>-0.11905831693183339</v>
      </c>
      <c r="Q262">
        <v>6.4073225466316002</v>
      </c>
      <c r="R262">
        <v>-1.2528595245132159</v>
      </c>
      <c r="S262">
        <v>-0.37988285480233985</v>
      </c>
      <c r="T262">
        <v>0.24422833737555749</v>
      </c>
      <c r="U262">
        <v>-2.5926774533683998</v>
      </c>
      <c r="V262">
        <v>0.80561240286459579</v>
      </c>
      <c r="W262">
        <v>-0.11905831693183339</v>
      </c>
      <c r="X262">
        <v>-1.2528595245132159</v>
      </c>
      <c r="Y262">
        <v>0.80561240286459579</v>
      </c>
    </row>
    <row r="263" spans="1:25" x14ac:dyDescent="0.3">
      <c r="B263">
        <v>1.2965696865895902</v>
      </c>
      <c r="C263">
        <v>0.22077142902160718</v>
      </c>
      <c r="D263">
        <v>-1.5173411156111962</v>
      </c>
      <c r="E263">
        <v>-0.68855600849879306</v>
      </c>
      <c r="F263">
        <v>-0.14257926441918367</v>
      </c>
      <c r="G263">
        <v>0.8311352729179764</v>
      </c>
      <c r="H263">
        <v>-5.805153912503247E-2</v>
      </c>
      <c r="I263">
        <v>-0.50194456297381884</v>
      </c>
      <c r="J263">
        <v>0.55999610209885375</v>
      </c>
      <c r="K263">
        <v>-1.3987854835734379</v>
      </c>
      <c r="L263">
        <v>0.44141078129018851</v>
      </c>
      <c r="M263">
        <v>0.95737470228325172</v>
      </c>
      <c r="N263">
        <v>-0.83353888220266426</v>
      </c>
      <c r="O263">
        <v>-0.10094019241851665</v>
      </c>
      <c r="P263">
        <v>0.32995028786506841</v>
      </c>
      <c r="Q263">
        <v>-1.2528595245132157</v>
      </c>
      <c r="R263">
        <v>6.779004296744545</v>
      </c>
      <c r="S263">
        <v>-0.83353888220266426</v>
      </c>
      <c r="T263">
        <v>-0.10094019241851665</v>
      </c>
      <c r="U263">
        <v>-1.2528595245132157</v>
      </c>
      <c r="V263">
        <v>-1.0413373878708483</v>
      </c>
      <c r="W263">
        <v>0.32995028786506841</v>
      </c>
      <c r="X263">
        <v>-2.220995703255455</v>
      </c>
      <c r="Y263">
        <v>-1.0413373878708483</v>
      </c>
    </row>
    <row r="264" spans="1:25" x14ac:dyDescent="0.3">
      <c r="B264">
        <v>-0.87447556895069112</v>
      </c>
      <c r="C264">
        <v>-4.4517279730712955E-2</v>
      </c>
      <c r="D264">
        <v>0.91899284868140529</v>
      </c>
      <c r="E264">
        <v>-1.1307167271622751</v>
      </c>
      <c r="F264">
        <v>-7.4352196366344048E-2</v>
      </c>
      <c r="G264">
        <v>1.2050689235286187</v>
      </c>
      <c r="H264">
        <v>1.4444459429274652</v>
      </c>
      <c r="I264">
        <v>-1.7212979969834068</v>
      </c>
      <c r="J264">
        <v>0.27685205405594226</v>
      </c>
      <c r="K264">
        <v>1.7346645182702336</v>
      </c>
      <c r="L264">
        <v>-1.3382250192568255</v>
      </c>
      <c r="M264">
        <v>-0.39643949901340764</v>
      </c>
      <c r="N264">
        <v>-2.3071400255023247</v>
      </c>
      <c r="O264">
        <v>-1.1118696261441219</v>
      </c>
      <c r="P264">
        <v>-0.60123906443917985</v>
      </c>
      <c r="Q264">
        <v>-0.37988285480233974</v>
      </c>
      <c r="R264">
        <v>-0.83353888220266403</v>
      </c>
      <c r="S264">
        <v>6.6928599744976758</v>
      </c>
      <c r="T264">
        <v>-1.1118696261441219</v>
      </c>
      <c r="U264">
        <v>-0.37988285480233974</v>
      </c>
      <c r="V264">
        <v>-0.15781940095072811</v>
      </c>
      <c r="W264">
        <v>-0.60123906443917985</v>
      </c>
      <c r="X264">
        <v>-0.83353888220266403</v>
      </c>
      <c r="Y264">
        <v>-0.15781940095072811</v>
      </c>
    </row>
    <row r="265" spans="1:25" x14ac:dyDescent="0.3">
      <c r="B265">
        <v>-0.70747916063544891</v>
      </c>
      <c r="C265">
        <v>0.17651170882646927</v>
      </c>
      <c r="D265">
        <v>0.53096745180897986</v>
      </c>
      <c r="E265">
        <v>1.5110722241729606</v>
      </c>
      <c r="F265">
        <v>-0.38718210621556159</v>
      </c>
      <c r="G265">
        <v>-1.1238901179573986</v>
      </c>
      <c r="H265">
        <v>-0.36401765162582111</v>
      </c>
      <c r="I265">
        <v>1.3869538210426198</v>
      </c>
      <c r="J265">
        <v>-1.0229361694167967</v>
      </c>
      <c r="K265">
        <v>0.50503762049202605</v>
      </c>
      <c r="L265">
        <v>3.2990197894341433E-3</v>
      </c>
      <c r="M265">
        <v>-0.50833664028145997</v>
      </c>
      <c r="N265">
        <v>-1.1118696261441217</v>
      </c>
      <c r="O265">
        <v>-2.0685805857767816</v>
      </c>
      <c r="P265">
        <v>-1.2336173338692127</v>
      </c>
      <c r="Q265">
        <v>0.24422833737555738</v>
      </c>
      <c r="R265">
        <v>-0.10094019241851648</v>
      </c>
      <c r="S265">
        <v>-1.1118696261441217</v>
      </c>
      <c r="T265">
        <v>6.9314194142232184</v>
      </c>
      <c r="U265">
        <v>0.24422833737555738</v>
      </c>
      <c r="V265">
        <v>-0.8596522083745588</v>
      </c>
      <c r="W265">
        <v>-1.2336173338692127</v>
      </c>
      <c r="X265">
        <v>-0.10094019241851648</v>
      </c>
      <c r="Y265">
        <v>-0.8596522083745588</v>
      </c>
    </row>
    <row r="266" spans="1:25" x14ac:dyDescent="0.3">
      <c r="B266">
        <v>1.5911832752464139</v>
      </c>
      <c r="C266">
        <v>-1.3997445236933885</v>
      </c>
      <c r="D266">
        <v>-0.19143875155302692</v>
      </c>
      <c r="E266">
        <v>-0.85641668873101229</v>
      </c>
      <c r="F266">
        <v>0.42501474312590287</v>
      </c>
      <c r="G266">
        <v>0.43140194560510914</v>
      </c>
      <c r="H266">
        <v>-0.42905370607176074</v>
      </c>
      <c r="I266">
        <v>1.2740554585319201</v>
      </c>
      <c r="J266">
        <v>-0.84500175246015896</v>
      </c>
      <c r="K266">
        <v>-5.066033526382463E-2</v>
      </c>
      <c r="L266">
        <v>1.72557448905641</v>
      </c>
      <c r="M266">
        <v>-1.6749141537925845</v>
      </c>
      <c r="N266">
        <v>-0.37988285480233985</v>
      </c>
      <c r="O266">
        <v>0.24422833737555749</v>
      </c>
      <c r="P266">
        <v>-0.11905831693183339</v>
      </c>
      <c r="Q266">
        <v>-2.5926774533683998</v>
      </c>
      <c r="R266">
        <v>-1.2528595245132159</v>
      </c>
      <c r="S266">
        <v>-0.37988285480233985</v>
      </c>
      <c r="T266">
        <v>0.24422833737555749</v>
      </c>
      <c r="U266">
        <v>6.4073225466316002</v>
      </c>
      <c r="V266">
        <v>0.80561240286459579</v>
      </c>
      <c r="W266">
        <v>-0.11905831693183339</v>
      </c>
      <c r="X266">
        <v>-1.2528595245132159</v>
      </c>
      <c r="Y266">
        <v>0.80561240286459579</v>
      </c>
    </row>
    <row r="267" spans="1:25" x14ac:dyDescent="0.3">
      <c r="B267">
        <v>0.15868550307267523</v>
      </c>
      <c r="C267">
        <v>1.2239681074972248</v>
      </c>
      <c r="D267">
        <v>-1.3826536105698999</v>
      </c>
      <c r="E267">
        <v>1.5469741480110653</v>
      </c>
      <c r="F267">
        <v>-1.3680714822900919</v>
      </c>
      <c r="G267">
        <v>-0.17890266572097227</v>
      </c>
      <c r="H267">
        <v>6.1574037820778305E-2</v>
      </c>
      <c r="I267">
        <v>0.72216824712826622</v>
      </c>
      <c r="J267">
        <v>-0.78374228494904197</v>
      </c>
      <c r="K267">
        <v>-0.7044918974569192</v>
      </c>
      <c r="L267">
        <v>-0.35232160038346372</v>
      </c>
      <c r="M267">
        <v>1.0568134978403854</v>
      </c>
      <c r="N267">
        <v>-0.15781940095072855</v>
      </c>
      <c r="O267">
        <v>-0.85965220837455947</v>
      </c>
      <c r="P267">
        <v>0.80519503216456068</v>
      </c>
      <c r="Q267">
        <v>0.8056124028645959</v>
      </c>
      <c r="R267">
        <v>-1.0413373878708485</v>
      </c>
      <c r="S267">
        <v>-0.15781940095072855</v>
      </c>
      <c r="T267">
        <v>-0.85965220837455947</v>
      </c>
      <c r="U267">
        <v>0.8056124028645959</v>
      </c>
      <c r="V267">
        <v>6.6645370156940169</v>
      </c>
      <c r="W267">
        <v>0.80519503216456068</v>
      </c>
      <c r="X267">
        <v>-1.0413373878708485</v>
      </c>
      <c r="Y267">
        <v>-2.3354629843059831</v>
      </c>
    </row>
    <row r="268" spans="1:25" x14ac:dyDescent="0.3">
      <c r="B268">
        <v>-0.39530144030523945</v>
      </c>
      <c r="C268">
        <v>-0.23247444116535643</v>
      </c>
      <c r="D268">
        <v>0.62777588147059726</v>
      </c>
      <c r="E268">
        <v>0.12468218157472277</v>
      </c>
      <c r="F268">
        <v>1.4747906464248586</v>
      </c>
      <c r="G268">
        <v>-1.5994728279995822</v>
      </c>
      <c r="H268">
        <v>-1.5360193310681061</v>
      </c>
      <c r="I268">
        <v>2.5308679366315978E-2</v>
      </c>
      <c r="J268">
        <v>1.5107106517017908</v>
      </c>
      <c r="K268">
        <v>-1.4125552709275164</v>
      </c>
      <c r="L268">
        <v>0.63863088172108773</v>
      </c>
      <c r="M268">
        <v>0.7739243892064267</v>
      </c>
      <c r="N268">
        <v>-0.6012390644391794</v>
      </c>
      <c r="O268">
        <v>-1.233617333869212</v>
      </c>
      <c r="P268">
        <v>-2.5112346838676372</v>
      </c>
      <c r="Q268">
        <v>-0.11905831693183311</v>
      </c>
      <c r="R268">
        <v>0.32995028786506908</v>
      </c>
      <c r="S268">
        <v>-0.6012390644391794</v>
      </c>
      <c r="T268">
        <v>-1.233617333869212</v>
      </c>
      <c r="U268">
        <v>-0.11905831693183311</v>
      </c>
      <c r="V268">
        <v>0.80519503216456112</v>
      </c>
      <c r="W268">
        <v>6.4887653161323628</v>
      </c>
      <c r="X268">
        <v>0.32995028786506908</v>
      </c>
      <c r="Y268">
        <v>0.80519503216456112</v>
      </c>
    </row>
    <row r="269" spans="1:25" x14ac:dyDescent="0.3">
      <c r="B269">
        <v>1.2965696865895902</v>
      </c>
      <c r="C269">
        <v>0.22077142902160718</v>
      </c>
      <c r="D269">
        <v>-1.5173411156111962</v>
      </c>
      <c r="E269">
        <v>-0.68855600849879306</v>
      </c>
      <c r="F269">
        <v>-0.14257926441918367</v>
      </c>
      <c r="G269">
        <v>0.8311352729179764</v>
      </c>
      <c r="H269">
        <v>-5.805153912503247E-2</v>
      </c>
      <c r="I269">
        <v>-0.50194456297381884</v>
      </c>
      <c r="J269">
        <v>0.55999610209885375</v>
      </c>
      <c r="K269">
        <v>-1.3987854835734379</v>
      </c>
      <c r="L269">
        <v>0.44141078129018851</v>
      </c>
      <c r="M269">
        <v>0.95737470228325172</v>
      </c>
      <c r="N269">
        <v>-0.83353888220266426</v>
      </c>
      <c r="O269">
        <v>-0.10094019241851665</v>
      </c>
      <c r="P269">
        <v>0.32995028786506841</v>
      </c>
      <c r="Q269">
        <v>-1.2528595245132157</v>
      </c>
      <c r="R269">
        <v>-2.220995703255455</v>
      </c>
      <c r="S269">
        <v>-0.83353888220266426</v>
      </c>
      <c r="T269">
        <v>-0.10094019241851665</v>
      </c>
      <c r="U269">
        <v>-1.2528595245132157</v>
      </c>
      <c r="V269">
        <v>-1.0413373878708483</v>
      </c>
      <c r="W269">
        <v>0.32995028786506841</v>
      </c>
      <c r="X269">
        <v>6.779004296744545</v>
      </c>
      <c r="Y269">
        <v>-1.0413373878708483</v>
      </c>
    </row>
    <row r="270" spans="1:25" x14ac:dyDescent="0.3">
      <c r="B270">
        <v>0.15868550307267523</v>
      </c>
      <c r="C270">
        <v>1.2239681074972248</v>
      </c>
      <c r="D270">
        <v>-1.3826536105698999</v>
      </c>
      <c r="E270">
        <v>1.5469741480110653</v>
      </c>
      <c r="F270">
        <v>-1.3680714822900919</v>
      </c>
      <c r="G270">
        <v>-0.17890266572097227</v>
      </c>
      <c r="H270">
        <v>6.1574037820778305E-2</v>
      </c>
      <c r="I270">
        <v>0.72216824712826622</v>
      </c>
      <c r="J270">
        <v>-0.78374228494904197</v>
      </c>
      <c r="K270">
        <v>-0.7044918974569192</v>
      </c>
      <c r="L270">
        <v>-0.35232160038346372</v>
      </c>
      <c r="M270">
        <v>1.0568134978403854</v>
      </c>
      <c r="N270">
        <v>-0.15781940095072855</v>
      </c>
      <c r="O270">
        <v>-0.85965220837455947</v>
      </c>
      <c r="P270">
        <v>0.80519503216456068</v>
      </c>
      <c r="Q270">
        <v>0.8056124028645959</v>
      </c>
      <c r="R270">
        <v>-1.0413373878708485</v>
      </c>
      <c r="S270">
        <v>-0.15781940095072855</v>
      </c>
      <c r="T270">
        <v>-0.85965220837455947</v>
      </c>
      <c r="U270">
        <v>0.8056124028645959</v>
      </c>
      <c r="V270">
        <v>-2.3354629843059831</v>
      </c>
      <c r="W270">
        <v>0.80519503216456068</v>
      </c>
      <c r="X270">
        <v>-1.0413373878708485</v>
      </c>
      <c r="Y270">
        <v>6.6645370156940169</v>
      </c>
    </row>
    <row r="274" spans="2:5" x14ac:dyDescent="0.3">
      <c r="B274" t="s">
        <v>149</v>
      </c>
      <c r="C274" t="s">
        <v>150</v>
      </c>
      <c r="D274" t="s">
        <v>151</v>
      </c>
      <c r="E274" t="s">
        <v>152</v>
      </c>
    </row>
    <row r="275" spans="2:5" x14ac:dyDescent="0.3">
      <c r="B275">
        <f>INDEX(B62:Y62,,ROWS($1:1))</f>
        <v>0.04</v>
      </c>
      <c r="C275" s="38">
        <f>INDEX(B247:Y247,,ROWS($1:1))</f>
        <v>14.631862702333905</v>
      </c>
      <c r="D275" s="35">
        <f>B275*C275</f>
        <v>0.58527450809335624</v>
      </c>
      <c r="E275" s="35">
        <f>$P$31*2.802*SQRT(C275)/D275</f>
        <v>18.312950899133764</v>
      </c>
    </row>
    <row r="276" spans="2:5" x14ac:dyDescent="0.3">
      <c r="B276">
        <f>INDEX(B63:Y63,,ROWS($1:2))</f>
        <v>0.04</v>
      </c>
      <c r="C276" s="38">
        <f>INDEX(B248:Y248,,ROWS($1:2))</f>
        <v>15.385235875299827</v>
      </c>
      <c r="D276" s="35">
        <f t="shared" ref="D276:D298" si="15">B276*C276</f>
        <v>0.61540943501199308</v>
      </c>
      <c r="E276" s="35">
        <f>$P$31*2.802*SQRT(C276)/D276</f>
        <v>17.858955707231335</v>
      </c>
    </row>
    <row r="277" spans="2:5" x14ac:dyDescent="0.3">
      <c r="B277">
        <f>INDEX(B64:Y64,,ROWS($1:3))</f>
        <v>0.04</v>
      </c>
      <c r="C277" s="38">
        <f>INDEX(B249:Y249,,ROWS($1:3))</f>
        <v>14.200222860112333</v>
      </c>
      <c r="D277" s="35">
        <f t="shared" si="15"/>
        <v>0.5680089144044933</v>
      </c>
      <c r="E277" s="35">
        <f t="shared" ref="E277:E298" si="16">$P$31*2.802*SQRT(C277)/D277</f>
        <v>18.589193985200449</v>
      </c>
    </row>
    <row r="278" spans="2:5" x14ac:dyDescent="0.3">
      <c r="B278">
        <f>INDEX(B65:Y65,,ROWS($1:4))</f>
        <v>0.04</v>
      </c>
      <c r="C278" s="38">
        <f>INDEX(B250:Y250,,ROWS($1:4))</f>
        <v>12.946218869166966</v>
      </c>
      <c r="D278" s="35">
        <f t="shared" si="15"/>
        <v>0.51784875476667869</v>
      </c>
      <c r="E278" s="35">
        <f t="shared" si="16"/>
        <v>19.468687187042995</v>
      </c>
    </row>
    <row r="279" spans="2:5" x14ac:dyDescent="0.3">
      <c r="B279">
        <f>INDEX(B66:Y66,,ROWS($1:5))</f>
        <v>0.04</v>
      </c>
      <c r="C279" s="38">
        <f>INDEX(B251:Y251,,ROWS($1:5))</f>
        <v>14.917943667178037</v>
      </c>
      <c r="D279" s="35">
        <f t="shared" si="15"/>
        <v>0.59671774668712152</v>
      </c>
      <c r="E279" s="35">
        <f t="shared" si="16"/>
        <v>18.136507432376753</v>
      </c>
    </row>
    <row r="280" spans="2:5" x14ac:dyDescent="0.3">
      <c r="B280">
        <f>INDEX(B67:Y67,,ROWS($1:6))</f>
        <v>0.04</v>
      </c>
      <c r="C280" s="38">
        <f>INDEX(B252:Y252,,ROWS($1:6))</f>
        <v>13.712560522246266</v>
      </c>
      <c r="D280" s="35">
        <f t="shared" si="15"/>
        <v>0.54850242088985068</v>
      </c>
      <c r="E280" s="35">
        <f t="shared" si="16"/>
        <v>18.916851775975275</v>
      </c>
    </row>
    <row r="281" spans="2:5" x14ac:dyDescent="0.3">
      <c r="B281">
        <f>INDEX(B68:Y68,,ROWS($1:7))</f>
        <v>0.04</v>
      </c>
      <c r="C281" s="38">
        <f>INDEX(B253:Y253,,ROWS($1:7))</f>
        <v>13.514161760400953</v>
      </c>
      <c r="D281" s="35">
        <f t="shared" si="15"/>
        <v>0.54056647041603811</v>
      </c>
      <c r="E281" s="35">
        <f t="shared" si="16"/>
        <v>19.055203146602544</v>
      </c>
    </row>
    <row r="282" spans="2:5" x14ac:dyDescent="0.3">
      <c r="B282">
        <f>INDEX(B69:Y69,,ROWS($1:8))</f>
        <v>0.04</v>
      </c>
      <c r="C282" s="38">
        <f>INDEX(B254:Y254,,ROWS($1:8))</f>
        <v>9.0836449030590742</v>
      </c>
      <c r="D282" s="35">
        <f t="shared" si="15"/>
        <v>0.36334579612236295</v>
      </c>
      <c r="E282" s="35">
        <f t="shared" si="16"/>
        <v>23.242244493850009</v>
      </c>
    </row>
    <row r="283" spans="2:5" x14ac:dyDescent="0.3">
      <c r="B283">
        <f>INDEX(B70:Y70,,ROWS($1:9))</f>
        <v>0.04</v>
      </c>
      <c r="C283" s="38">
        <f>INDEX(B255:Y255,,ROWS($1:9))</f>
        <v>10.627886782487646</v>
      </c>
      <c r="D283" s="35">
        <f t="shared" si="15"/>
        <v>0.42511547129950589</v>
      </c>
      <c r="E283" s="35">
        <f t="shared" si="16"/>
        <v>21.487440147353695</v>
      </c>
    </row>
    <row r="284" spans="2:5" x14ac:dyDescent="0.3">
      <c r="B284">
        <f>INDEX(B71:Y71,,ROWS($1:10))</f>
        <v>0.04</v>
      </c>
      <c r="C284" s="38">
        <f>INDEX(B256:Y256,,ROWS($1:10))</f>
        <v>9.4116399133641817</v>
      </c>
      <c r="D284" s="35">
        <f t="shared" si="15"/>
        <v>0.37646559653456729</v>
      </c>
      <c r="E284" s="35">
        <f t="shared" si="16"/>
        <v>22.833657802799554</v>
      </c>
    </row>
    <row r="285" spans="2:5" x14ac:dyDescent="0.3">
      <c r="B285">
        <f>INDEX(B72:Y72,,ROWS($1:11))</f>
        <v>0.04</v>
      </c>
      <c r="C285" s="38">
        <f>INDEX(B257:Y257,,ROWS($1:11))</f>
        <v>13.631353078806129</v>
      </c>
      <c r="D285" s="35">
        <f t="shared" si="15"/>
        <v>0.5452541231522452</v>
      </c>
      <c r="E285" s="35">
        <f t="shared" si="16"/>
        <v>18.973115744329856</v>
      </c>
    </row>
    <row r="286" spans="2:5" x14ac:dyDescent="0.3">
      <c r="B286">
        <f>INDEX(B73:Y73,,ROWS($1:12))</f>
        <v>0.04</v>
      </c>
      <c r="C286" s="38">
        <f>INDEX(B258:Y258,,ROWS($1:12))</f>
        <v>10.915554821525664</v>
      </c>
      <c r="D286" s="35">
        <f t="shared" si="15"/>
        <v>0.43662219286102655</v>
      </c>
      <c r="E286" s="35">
        <f t="shared" si="16"/>
        <v>21.202410178366726</v>
      </c>
    </row>
    <row r="287" spans="2:5" x14ac:dyDescent="0.3">
      <c r="B287">
        <f>INDEX(B74:Y74,,ROWS($1:13))</f>
        <v>0.1111111111111111</v>
      </c>
      <c r="C287" s="38">
        <f>INDEX(B259:Y259,,ROWS($1:13))</f>
        <v>6.6928599744976758</v>
      </c>
      <c r="D287" s="35">
        <f t="shared" si="15"/>
        <v>0.74365110827751946</v>
      </c>
      <c r="E287" s="35">
        <f t="shared" si="16"/>
        <v>9.7477587217726835</v>
      </c>
    </row>
    <row r="288" spans="2:5" x14ac:dyDescent="0.3">
      <c r="B288">
        <f>INDEX(B75:Y75,,ROWS($1:14))</f>
        <v>0.1111111111111111</v>
      </c>
      <c r="C288" s="38">
        <f>INDEX(B260:Y260,,ROWS($1:14))</f>
        <v>6.9314194142232184</v>
      </c>
      <c r="D288" s="35">
        <f t="shared" si="15"/>
        <v>0.77015771269146871</v>
      </c>
      <c r="E288" s="35">
        <f t="shared" si="16"/>
        <v>9.5785451605792016</v>
      </c>
    </row>
    <row r="289" spans="2:5" x14ac:dyDescent="0.3">
      <c r="B289">
        <f>INDEX(B76:Y76,,ROWS($1:15))</f>
        <v>0.1111111111111111</v>
      </c>
      <c r="C289" s="38">
        <f>INDEX(B261:Y261,,ROWS($1:15))</f>
        <v>6.4887653161323628</v>
      </c>
      <c r="D289" s="35">
        <f t="shared" si="15"/>
        <v>0.72097392401470695</v>
      </c>
      <c r="E289" s="35">
        <f t="shared" si="16"/>
        <v>9.8998726256922502</v>
      </c>
    </row>
    <row r="290" spans="2:5" x14ac:dyDescent="0.3">
      <c r="B290">
        <f>INDEX(B77:Y77,,ROWS($1:16))</f>
        <v>0.1111111111111111</v>
      </c>
      <c r="C290" s="38">
        <f>INDEX(B262:Y262,,ROWS($1:16))</f>
        <v>6.4073225466316002</v>
      </c>
      <c r="D290" s="35">
        <f t="shared" si="15"/>
        <v>0.71192472740351109</v>
      </c>
      <c r="E290" s="35">
        <f t="shared" si="16"/>
        <v>9.9625920441170166</v>
      </c>
    </row>
    <row r="291" spans="2:5" x14ac:dyDescent="0.3">
      <c r="B291">
        <f>INDEX(B78:Y78,,ROWS($1:17))</f>
        <v>0.1111111111111111</v>
      </c>
      <c r="C291" s="38">
        <f>INDEX(B263:Y263,,ROWS($1:17))</f>
        <v>6.779004296744545</v>
      </c>
      <c r="D291" s="35">
        <f t="shared" si="15"/>
        <v>0.7532226996382827</v>
      </c>
      <c r="E291" s="35">
        <f t="shared" si="16"/>
        <v>9.6856257898767861</v>
      </c>
    </row>
    <row r="292" spans="2:5" x14ac:dyDescent="0.3">
      <c r="B292">
        <f>INDEX(B79:Y79,,ROWS($1:18))</f>
        <v>0.1111111111111111</v>
      </c>
      <c r="C292" s="38">
        <f>INDEX(B264:Y264,,ROWS($1:18))</f>
        <v>6.6928599744976758</v>
      </c>
      <c r="D292" s="35">
        <f t="shared" si="15"/>
        <v>0.74365110827751946</v>
      </c>
      <c r="E292" s="35">
        <f t="shared" si="16"/>
        <v>9.7477587217726835</v>
      </c>
    </row>
    <row r="293" spans="2:5" x14ac:dyDescent="0.3">
      <c r="B293">
        <f>INDEX(B80:Y80,,ROWS($1:19))</f>
        <v>0.1111111111111111</v>
      </c>
      <c r="C293" s="38">
        <f>INDEX(B265:Y265,,ROWS($1:19))</f>
        <v>6.9314194142232184</v>
      </c>
      <c r="D293" s="35">
        <f t="shared" si="15"/>
        <v>0.77015771269146871</v>
      </c>
      <c r="E293" s="35">
        <f t="shared" si="16"/>
        <v>9.5785451605792016</v>
      </c>
    </row>
    <row r="294" spans="2:5" x14ac:dyDescent="0.3">
      <c r="B294">
        <f>INDEX(B81:Y81,,ROWS($1:20))</f>
        <v>0.1111111111111111</v>
      </c>
      <c r="C294" s="38">
        <f>INDEX(B266:Y266,,ROWS($1:20))</f>
        <v>6.4073225466316002</v>
      </c>
      <c r="D294" s="35">
        <f t="shared" si="15"/>
        <v>0.71192472740351109</v>
      </c>
      <c r="E294" s="35">
        <f t="shared" si="16"/>
        <v>9.9625920441170166</v>
      </c>
    </row>
    <row r="295" spans="2:5" x14ac:dyDescent="0.3">
      <c r="B295">
        <f>INDEX(B82:Y82,,ROWS($1:21))</f>
        <v>0.1111111111111111</v>
      </c>
      <c r="C295" s="38">
        <f>INDEX(B267:Y267,,ROWS($1:21))</f>
        <v>6.6645370156940169</v>
      </c>
      <c r="D295" s="35">
        <f t="shared" si="15"/>
        <v>0.74050411285489071</v>
      </c>
      <c r="E295" s="35">
        <f t="shared" si="16"/>
        <v>9.7684497812339917</v>
      </c>
    </row>
    <row r="296" spans="2:5" x14ac:dyDescent="0.3">
      <c r="B296">
        <f>INDEX(B83:Y83,,ROWS($1:22))</f>
        <v>0.1111111111111111</v>
      </c>
      <c r="C296" s="38">
        <f>INDEX(B268:Y268,,ROWS($1:22))</f>
        <v>6.4887653161323628</v>
      </c>
      <c r="D296" s="35">
        <f t="shared" si="15"/>
        <v>0.72097392401470695</v>
      </c>
      <c r="E296" s="35">
        <f t="shared" si="16"/>
        <v>9.8998726256922502</v>
      </c>
    </row>
    <row r="297" spans="2:5" x14ac:dyDescent="0.3">
      <c r="B297">
        <f>INDEX(B84:Y84,,ROWS($1:23))</f>
        <v>0.1111111111111111</v>
      </c>
      <c r="C297" s="38">
        <f>INDEX(B269:Y269,,ROWS($1:23))</f>
        <v>6.779004296744545</v>
      </c>
      <c r="D297" s="35">
        <f t="shared" si="15"/>
        <v>0.7532226996382827</v>
      </c>
      <c r="E297" s="35">
        <f t="shared" si="16"/>
        <v>9.6856257898767861</v>
      </c>
    </row>
    <row r="298" spans="2:5" x14ac:dyDescent="0.3">
      <c r="B298">
        <f>INDEX(B85:Y85,,ROWS($1:24))</f>
        <v>0.1111111111111111</v>
      </c>
      <c r="C298" s="38">
        <f>INDEX(B270:Y270,,ROWS($1:24))</f>
        <v>6.6645370156940169</v>
      </c>
      <c r="D298" s="35">
        <f t="shared" si="15"/>
        <v>0.74050411285489071</v>
      </c>
      <c r="E298" s="35">
        <f t="shared" si="16"/>
        <v>9.7684497812339917</v>
      </c>
    </row>
  </sheetData>
  <mergeCells count="36">
    <mergeCell ref="B202:C202"/>
    <mergeCell ref="E202:F202"/>
    <mergeCell ref="H202:I202"/>
    <mergeCell ref="K202:L202"/>
    <mergeCell ref="U7:V7"/>
    <mergeCell ref="A11:E11"/>
    <mergeCell ref="B91:B93"/>
    <mergeCell ref="B96:B98"/>
    <mergeCell ref="B101:B103"/>
    <mergeCell ref="B106:B108"/>
    <mergeCell ref="K91:K93"/>
    <mergeCell ref="K96:K98"/>
    <mergeCell ref="K101:K103"/>
    <mergeCell ref="K106:K108"/>
    <mergeCell ref="A22:A24"/>
    <mergeCell ref="L13:L15"/>
    <mergeCell ref="I3:V4"/>
    <mergeCell ref="L5:M5"/>
    <mergeCell ref="N5:T5"/>
    <mergeCell ref="U5:V5"/>
    <mergeCell ref="U6:V6"/>
    <mergeCell ref="L22:L24"/>
    <mergeCell ref="G22:G24"/>
    <mergeCell ref="G13:G15"/>
    <mergeCell ref="G16:G18"/>
    <mergeCell ref="G19:G21"/>
    <mergeCell ref="A13:A15"/>
    <mergeCell ref="A16:A18"/>
    <mergeCell ref="A19:A21"/>
    <mergeCell ref="W12:Z12"/>
    <mergeCell ref="S11:Z11"/>
    <mergeCell ref="L11:Q11"/>
    <mergeCell ref="G11:J11"/>
    <mergeCell ref="S12:V12"/>
    <mergeCell ref="L16:L18"/>
    <mergeCell ref="L19:L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298"/>
  <sheetViews>
    <sheetView zoomScale="73" zoomScaleNormal="73" workbookViewId="0">
      <selection activeCell="E275" sqref="E275:E298"/>
    </sheetView>
  </sheetViews>
  <sheetFormatPr defaultRowHeight="14.4" x14ac:dyDescent="0.3"/>
  <cols>
    <col min="2" max="2" width="14.44140625" bestFit="1" customWidth="1"/>
    <col min="3" max="3" width="13.88671875" bestFit="1" customWidth="1"/>
    <col min="4" max="4" width="14.88671875" bestFit="1" customWidth="1"/>
    <col min="5" max="5" width="16.109375" bestFit="1" customWidth="1"/>
    <col min="6" max="7" width="14.44140625" bestFit="1" customWidth="1"/>
    <col min="8" max="8" width="13.88671875" bestFit="1" customWidth="1"/>
    <col min="9" max="9" width="13.33203125" bestFit="1" customWidth="1"/>
    <col min="10" max="11" width="14.44140625" bestFit="1" customWidth="1"/>
    <col min="12" max="12" width="14.88671875" bestFit="1" customWidth="1"/>
    <col min="13" max="14" width="14.44140625" bestFit="1" customWidth="1"/>
    <col min="15" max="15" width="11.44140625" customWidth="1"/>
    <col min="16" max="16" width="14.44140625" bestFit="1" customWidth="1"/>
    <col min="20" max="20" width="12.109375" customWidth="1"/>
    <col min="21" max="21" width="14.44140625" bestFit="1" customWidth="1"/>
    <col min="22" max="22" width="12.44140625" customWidth="1"/>
  </cols>
  <sheetData>
    <row r="3" spans="1:26" ht="15" customHeight="1" x14ac:dyDescent="0.3">
      <c r="A3" s="3" t="s">
        <v>0</v>
      </c>
      <c r="B3" s="3" t="s">
        <v>1</v>
      </c>
      <c r="C3" s="3" t="s">
        <v>2</v>
      </c>
      <c r="I3" s="48" t="s">
        <v>16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</row>
    <row r="4" spans="1:26" ht="15" customHeight="1" x14ac:dyDescent="0.3">
      <c r="A4" s="3">
        <v>1</v>
      </c>
      <c r="B4" s="3">
        <v>1000</v>
      </c>
      <c r="C4" s="3">
        <v>1000</v>
      </c>
      <c r="E4" t="s">
        <v>43</v>
      </c>
      <c r="F4">
        <f>206265</f>
        <v>206265</v>
      </c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/>
    </row>
    <row r="5" spans="1:26" ht="15" customHeight="1" x14ac:dyDescent="0.3">
      <c r="A5" s="3">
        <v>2</v>
      </c>
      <c r="B5" s="3">
        <v>1000</v>
      </c>
      <c r="C5" s="3">
        <v>1187.8399999999999</v>
      </c>
      <c r="I5" s="5"/>
      <c r="J5" s="6" t="s">
        <v>17</v>
      </c>
      <c r="K5" s="6" t="s">
        <v>18</v>
      </c>
      <c r="L5" s="54" t="s">
        <v>19</v>
      </c>
      <c r="M5" s="55"/>
      <c r="N5" s="54" t="s">
        <v>20</v>
      </c>
      <c r="O5" s="56"/>
      <c r="P5" s="56"/>
      <c r="Q5" s="56"/>
      <c r="R5" s="56"/>
      <c r="S5" s="56"/>
      <c r="T5" s="55"/>
      <c r="U5" s="54" t="s">
        <v>21</v>
      </c>
      <c r="V5" s="55"/>
    </row>
    <row r="6" spans="1:26" x14ac:dyDescent="0.3">
      <c r="A6" s="3">
        <v>3</v>
      </c>
      <c r="B6" s="3">
        <v>1073.8900000000001</v>
      </c>
      <c r="C6" s="3">
        <v>1148.9000000000001</v>
      </c>
      <c r="I6" s="7" t="s">
        <v>10</v>
      </c>
      <c r="J6" s="3">
        <v>1073.8900000000001</v>
      </c>
      <c r="K6" s="3">
        <v>1148.9000000000001</v>
      </c>
      <c r="L6" s="8" t="s">
        <v>22</v>
      </c>
      <c r="M6" s="6" t="s">
        <v>23</v>
      </c>
      <c r="N6" s="6" t="s">
        <v>15</v>
      </c>
      <c r="O6" s="9" t="s">
        <v>24</v>
      </c>
      <c r="P6" s="6" t="s">
        <v>25</v>
      </c>
      <c r="Q6" s="6"/>
      <c r="R6" s="6" t="s">
        <v>26</v>
      </c>
      <c r="S6" s="6"/>
      <c r="T6" s="6" t="s">
        <v>27</v>
      </c>
      <c r="U6" s="57" t="s">
        <v>28</v>
      </c>
      <c r="V6" s="58"/>
    </row>
    <row r="7" spans="1:26" x14ac:dyDescent="0.3">
      <c r="A7" s="3">
        <v>4</v>
      </c>
      <c r="B7" s="3">
        <v>1082.58</v>
      </c>
      <c r="C7" s="3">
        <v>1075.03</v>
      </c>
      <c r="I7" s="7" t="s">
        <v>9</v>
      </c>
      <c r="J7" s="3">
        <v>1082.58</v>
      </c>
      <c r="K7" s="3">
        <v>1075.03</v>
      </c>
      <c r="L7" s="10">
        <f>J6-J7</f>
        <v>-8.6899999999998272</v>
      </c>
      <c r="M7" s="10">
        <f>K6-K7</f>
        <v>73.870000000000118</v>
      </c>
      <c r="N7" s="2">
        <f>IF(AND(L7&gt;0,M7&gt;0),ATAN(L7/M7),IF(AND(L7&gt;0,M7&lt;0),ATAN(ABS(M7/L7))+(PI()/2),IF(AND(L7&lt;0,M7&lt;0),ATAN(L7/M7)+PI(),IF(AND(L7&lt;0,M7&gt;0),ATAN(ABS(M7/L7))+(PI()*(3/2)),"Нема решење"))))</f>
        <v>6.1660844170233684</v>
      </c>
      <c r="O7" s="11">
        <f>DEGREES(N7)</f>
        <v>353.29061321682366</v>
      </c>
      <c r="P7" s="12">
        <f>TRUNC(O7,0)</f>
        <v>353</v>
      </c>
      <c r="Q7" s="13">
        <f>(O7-P7)*60</f>
        <v>17.436793009419489</v>
      </c>
      <c r="R7" s="12">
        <f>TRUNC(Q7,0)</f>
        <v>17</v>
      </c>
      <c r="S7" s="13">
        <f>(Q7-R7)*60</f>
        <v>26.207580565169337</v>
      </c>
      <c r="T7" s="12">
        <f>ROUND(S7,1)</f>
        <v>26.2</v>
      </c>
      <c r="U7" s="60">
        <f>SQRT((L7)^2+(M7)^2)</f>
        <v>74.37938558498594</v>
      </c>
      <c r="V7" s="61"/>
    </row>
    <row r="11" spans="1:26" x14ac:dyDescent="0.3">
      <c r="A11" s="46" t="s">
        <v>8</v>
      </c>
      <c r="B11" s="46"/>
      <c r="C11" s="46"/>
      <c r="D11" s="46"/>
      <c r="E11" s="46"/>
      <c r="F11" s="1"/>
      <c r="G11" s="47" t="s">
        <v>12</v>
      </c>
      <c r="H11" s="47"/>
      <c r="I11" s="47"/>
      <c r="J11" s="47"/>
      <c r="L11" s="46" t="s">
        <v>13</v>
      </c>
      <c r="M11" s="46"/>
      <c r="N11" s="46"/>
      <c r="O11" s="46"/>
      <c r="P11" s="46"/>
      <c r="Q11" s="46"/>
      <c r="S11" s="46" t="s">
        <v>29</v>
      </c>
      <c r="T11" s="46"/>
      <c r="U11" s="46"/>
      <c r="V11" s="46"/>
      <c r="W11" s="46"/>
      <c r="X11" s="46"/>
      <c r="Y11" s="46"/>
      <c r="Z11" s="46"/>
    </row>
    <row r="12" spans="1:26" x14ac:dyDescent="0.3">
      <c r="A12" s="3" t="s">
        <v>3</v>
      </c>
      <c r="B12" s="3" t="s">
        <v>4</v>
      </c>
      <c r="C12" s="3" t="s">
        <v>7</v>
      </c>
      <c r="D12" s="3" t="s">
        <v>5</v>
      </c>
      <c r="E12" s="3" t="s">
        <v>6</v>
      </c>
      <c r="F12" s="1" t="s">
        <v>15</v>
      </c>
      <c r="G12" s="4" t="s">
        <v>9</v>
      </c>
      <c r="H12" s="4" t="s">
        <v>10</v>
      </c>
      <c r="I12" s="4" t="s">
        <v>11</v>
      </c>
      <c r="J12" s="4" t="s">
        <v>42</v>
      </c>
      <c r="L12" s="4" t="s">
        <v>9</v>
      </c>
      <c r="M12" s="4" t="s">
        <v>10</v>
      </c>
      <c r="N12" s="4" t="s">
        <v>15</v>
      </c>
      <c r="O12" s="4" t="s">
        <v>14</v>
      </c>
      <c r="P12" s="4" t="s">
        <v>112</v>
      </c>
      <c r="Q12" s="4" t="s">
        <v>113</v>
      </c>
      <c r="S12" s="46" t="s">
        <v>8</v>
      </c>
      <c r="T12" s="46"/>
      <c r="U12" s="46"/>
      <c r="V12" s="46"/>
      <c r="W12" s="46" t="s">
        <v>12</v>
      </c>
      <c r="X12" s="46"/>
      <c r="Y12" s="46"/>
      <c r="Z12" s="46"/>
    </row>
    <row r="13" spans="1:26" x14ac:dyDescent="0.3">
      <c r="A13" s="43">
        <v>1</v>
      </c>
      <c r="B13" s="3">
        <v>2</v>
      </c>
      <c r="C13" s="3">
        <v>0</v>
      </c>
      <c r="D13" s="3">
        <v>0</v>
      </c>
      <c r="E13" s="3">
        <v>0</v>
      </c>
      <c r="F13" s="1">
        <f>RADIANS(C13+D13/60+E13/3600)</f>
        <v>0</v>
      </c>
      <c r="G13" s="47">
        <v>1</v>
      </c>
      <c r="H13" s="4">
        <v>2</v>
      </c>
      <c r="I13" s="4">
        <v>187.84100000000001</v>
      </c>
      <c r="J13" s="2">
        <f>I13*1000</f>
        <v>187841</v>
      </c>
      <c r="L13" s="47">
        <v>1</v>
      </c>
      <c r="M13" s="4">
        <v>2</v>
      </c>
      <c r="N13" s="4">
        <v>0</v>
      </c>
      <c r="O13" s="4">
        <v>0</v>
      </c>
      <c r="P13" s="2">
        <v>187.84</v>
      </c>
      <c r="Q13" s="2">
        <f>P13*1000</f>
        <v>187840</v>
      </c>
      <c r="S13" s="4" t="s">
        <v>30</v>
      </c>
      <c r="T13" s="3">
        <f t="shared" ref="T13:T24" si="0">($F$4*SIN(N13))/J13</f>
        <v>0</v>
      </c>
      <c r="U13" s="4" t="s">
        <v>44</v>
      </c>
      <c r="V13" s="2">
        <f t="shared" ref="V13:V24" si="1">(-$F$4*COS(N13))/J13</f>
        <v>-1.0980829531358969</v>
      </c>
      <c r="W13" s="4" t="s">
        <v>56</v>
      </c>
      <c r="X13" s="2">
        <f t="shared" ref="X13:X24" si="2">-COS(N13)</f>
        <v>-1</v>
      </c>
      <c r="Y13" s="4" t="s">
        <v>68</v>
      </c>
      <c r="Z13" s="2">
        <f t="shared" ref="Z13:Z24" si="3">-SIN(N13)</f>
        <v>0</v>
      </c>
    </row>
    <row r="14" spans="1:26" x14ac:dyDescent="0.3">
      <c r="A14" s="44"/>
      <c r="B14" s="3">
        <v>3</v>
      </c>
      <c r="C14" s="3">
        <v>26</v>
      </c>
      <c r="D14" s="3">
        <v>23</v>
      </c>
      <c r="E14" s="3">
        <v>30</v>
      </c>
      <c r="F14" s="1">
        <f t="shared" ref="F14:F24" si="4">RADIANS(C14+D14/60+E14/3600)</f>
        <v>0.46062147842217011</v>
      </c>
      <c r="G14" s="47"/>
      <c r="H14" s="4">
        <v>3</v>
      </c>
      <c r="I14" s="4">
        <v>166.22800000000001</v>
      </c>
      <c r="J14" s="2">
        <f t="shared" ref="J14:J24" si="5">I14*1000</f>
        <v>166228</v>
      </c>
      <c r="L14" s="47"/>
      <c r="M14" s="4">
        <v>3</v>
      </c>
      <c r="N14" s="2">
        <v>0.46063435437936917</v>
      </c>
      <c r="O14" s="11">
        <v>26.392404404671364</v>
      </c>
      <c r="P14" s="2">
        <v>166.22557599999999</v>
      </c>
      <c r="Q14" s="2">
        <f t="shared" ref="Q14:Q24" si="6">P14*1000</f>
        <v>166225.576</v>
      </c>
      <c r="S14" s="4" t="s">
        <v>31</v>
      </c>
      <c r="T14" s="3">
        <f t="shared" si="0"/>
        <v>0.55158085241432009</v>
      </c>
      <c r="U14" s="4" t="s">
        <v>45</v>
      </c>
      <c r="V14" s="2">
        <f t="shared" si="1"/>
        <v>-1.1115223836039005</v>
      </c>
      <c r="W14" s="4" t="s">
        <v>57</v>
      </c>
      <c r="X14" s="2">
        <f t="shared" si="2"/>
        <v>-0.89577069683033561</v>
      </c>
      <c r="Y14" s="4" t="s">
        <v>69</v>
      </c>
      <c r="Z14" s="2">
        <f t="shared" si="3"/>
        <v>-0.44451643242977534</v>
      </c>
    </row>
    <row r="15" spans="1:26" x14ac:dyDescent="0.3">
      <c r="A15" s="45"/>
      <c r="B15" s="3">
        <v>4</v>
      </c>
      <c r="C15" s="3">
        <v>47</v>
      </c>
      <c r="D15" s="3">
        <v>44</v>
      </c>
      <c r="E15" s="3">
        <v>31</v>
      </c>
      <c r="F15" s="1">
        <f t="shared" si="4"/>
        <v>0.83325412185977055</v>
      </c>
      <c r="G15" s="47"/>
      <c r="H15" s="4">
        <v>4</v>
      </c>
      <c r="I15" s="4">
        <v>111.57</v>
      </c>
      <c r="J15" s="2">
        <f t="shared" si="5"/>
        <v>111570</v>
      </c>
      <c r="L15" s="47"/>
      <c r="M15" s="4">
        <v>4</v>
      </c>
      <c r="N15" s="2">
        <v>0.83326462451766881</v>
      </c>
      <c r="O15" s="4">
        <v>47.742546202415681</v>
      </c>
      <c r="P15" s="2">
        <v>111.57489547384745</v>
      </c>
      <c r="Q15" s="2">
        <f t="shared" si="6"/>
        <v>111574.89547384744</v>
      </c>
      <c r="S15" s="4" t="s">
        <v>32</v>
      </c>
      <c r="T15" s="3">
        <f t="shared" si="0"/>
        <v>1.3683162918997993</v>
      </c>
      <c r="U15" s="4" t="s">
        <v>46</v>
      </c>
      <c r="V15" s="2">
        <f t="shared" si="1"/>
        <v>-1.2432159285691691</v>
      </c>
      <c r="W15" s="4" t="s">
        <v>58</v>
      </c>
      <c r="X15" s="2">
        <f t="shared" si="2"/>
        <v>-0.67246309917078617</v>
      </c>
      <c r="Y15" s="4" t="s">
        <v>70</v>
      </c>
      <c r="Z15" s="2">
        <f t="shared" si="3"/>
        <v>-0.74013065079999318</v>
      </c>
    </row>
    <row r="16" spans="1:26" x14ac:dyDescent="0.3">
      <c r="A16" s="43">
        <v>2</v>
      </c>
      <c r="B16" s="3">
        <v>3</v>
      </c>
      <c r="C16" s="3">
        <v>0</v>
      </c>
      <c r="D16" s="3">
        <v>0</v>
      </c>
      <c r="E16" s="3">
        <v>0</v>
      </c>
      <c r="F16" s="1">
        <f t="shared" si="4"/>
        <v>0</v>
      </c>
      <c r="G16" s="47">
        <v>2</v>
      </c>
      <c r="H16" s="4">
        <v>3</v>
      </c>
      <c r="I16" s="4">
        <v>83.522000000000006</v>
      </c>
      <c r="J16" s="2">
        <f t="shared" si="5"/>
        <v>83522</v>
      </c>
      <c r="L16" s="47">
        <v>2</v>
      </c>
      <c r="M16" s="4">
        <v>3</v>
      </c>
      <c r="N16" s="2">
        <v>2.0558095787310799</v>
      </c>
      <c r="O16" s="4">
        <v>117.78921234385861</v>
      </c>
      <c r="P16" s="2">
        <v>83.522785513894362</v>
      </c>
      <c r="Q16" s="2">
        <f t="shared" si="6"/>
        <v>83522.785513894356</v>
      </c>
      <c r="S16" s="4" t="s">
        <v>34</v>
      </c>
      <c r="T16" s="3">
        <f t="shared" si="0"/>
        <v>2.1847681332220068</v>
      </c>
      <c r="U16" s="4" t="s">
        <v>47</v>
      </c>
      <c r="V16" s="2">
        <f t="shared" si="1"/>
        <v>1.1513719191726137</v>
      </c>
      <c r="W16" s="4" t="s">
        <v>59</v>
      </c>
      <c r="X16" s="2">
        <f t="shared" si="2"/>
        <v>0.46622008306370466</v>
      </c>
      <c r="Y16" s="4" t="s">
        <v>71</v>
      </c>
      <c r="Z16" s="2">
        <f t="shared" si="3"/>
        <v>-0.88466877086742035</v>
      </c>
    </row>
    <row r="17" spans="1:26" x14ac:dyDescent="0.3">
      <c r="A17" s="44"/>
      <c r="B17" s="3">
        <v>4</v>
      </c>
      <c r="C17" s="3">
        <v>26</v>
      </c>
      <c r="D17" s="3">
        <v>0</v>
      </c>
      <c r="E17" s="3">
        <v>16</v>
      </c>
      <c r="F17" s="1">
        <f t="shared" si="4"/>
        <v>0.45386317570750323</v>
      </c>
      <c r="G17" s="47"/>
      <c r="H17" s="4">
        <v>4</v>
      </c>
      <c r="I17" s="4">
        <v>139.80500000000001</v>
      </c>
      <c r="J17" s="2">
        <f t="shared" si="5"/>
        <v>139805</v>
      </c>
      <c r="L17" s="47"/>
      <c r="M17" s="4">
        <v>4</v>
      </c>
      <c r="N17" s="2">
        <v>2.5096936451491096</v>
      </c>
      <c r="O17" s="4">
        <v>143.79485373784726</v>
      </c>
      <c r="P17" s="2">
        <v>139.80540940893516</v>
      </c>
      <c r="Q17" s="2">
        <f t="shared" si="6"/>
        <v>139805.40940893517</v>
      </c>
      <c r="S17" s="4" t="s">
        <v>35</v>
      </c>
      <c r="T17" s="3">
        <f t="shared" si="0"/>
        <v>0.87147260641449453</v>
      </c>
      <c r="U17" s="4" t="s">
        <v>48</v>
      </c>
      <c r="V17" s="2">
        <f t="shared" si="1"/>
        <v>1.1904919439285444</v>
      </c>
      <c r="W17" s="4" t="s">
        <v>60</v>
      </c>
      <c r="X17" s="2">
        <f t="shared" si="2"/>
        <v>0.80690726114915345</v>
      </c>
      <c r="Y17" s="4" t="s">
        <v>72</v>
      </c>
      <c r="Z17" s="2">
        <f t="shared" si="3"/>
        <v>-0.59067814578226263</v>
      </c>
    </row>
    <row r="18" spans="1:26" x14ac:dyDescent="0.3">
      <c r="A18" s="45"/>
      <c r="B18" s="3">
        <v>1</v>
      </c>
      <c r="C18" s="3">
        <v>62</v>
      </c>
      <c r="D18" s="3">
        <v>12</v>
      </c>
      <c r="E18" s="3">
        <v>37</v>
      </c>
      <c r="F18" s="1">
        <f t="shared" si="4"/>
        <v>1.0857741758024837</v>
      </c>
      <c r="G18" s="47"/>
      <c r="H18" s="4">
        <v>1</v>
      </c>
      <c r="I18" s="4">
        <v>187.84299999999999</v>
      </c>
      <c r="J18" s="2">
        <f t="shared" si="5"/>
        <v>187843</v>
      </c>
      <c r="L18" s="47"/>
      <c r="M18" s="4">
        <v>1</v>
      </c>
      <c r="N18" s="2">
        <f>RADIANS(180)</f>
        <v>3.1415926535897931</v>
      </c>
      <c r="O18" s="4">
        <v>180</v>
      </c>
      <c r="P18" s="2">
        <v>187.84</v>
      </c>
      <c r="Q18" s="2">
        <f t="shared" si="6"/>
        <v>187840</v>
      </c>
      <c r="S18" s="4" t="s">
        <v>33</v>
      </c>
      <c r="T18" s="3">
        <f t="shared" si="0"/>
        <v>1.3453003095762232E-16</v>
      </c>
      <c r="U18" s="4" t="s">
        <v>49</v>
      </c>
      <c r="V18" s="2">
        <f t="shared" si="1"/>
        <v>1.0980712616387089</v>
      </c>
      <c r="W18" s="4" t="s">
        <v>61</v>
      </c>
      <c r="X18" s="2">
        <f t="shared" si="2"/>
        <v>1</v>
      </c>
      <c r="Y18" s="4" t="s">
        <v>73</v>
      </c>
      <c r="Z18" s="2">
        <f t="shared" si="3"/>
        <v>-1.22514845490862E-16</v>
      </c>
    </row>
    <row r="19" spans="1:26" x14ac:dyDescent="0.3">
      <c r="A19" s="43">
        <v>3</v>
      </c>
      <c r="B19" s="3">
        <v>1</v>
      </c>
      <c r="C19" s="3">
        <v>0</v>
      </c>
      <c r="D19" s="3">
        <v>0</v>
      </c>
      <c r="E19" s="3">
        <v>0</v>
      </c>
      <c r="F19" s="1">
        <f t="shared" si="4"/>
        <v>0</v>
      </c>
      <c r="G19" s="47">
        <v>3</v>
      </c>
      <c r="H19" s="4">
        <v>1</v>
      </c>
      <c r="I19" s="4">
        <v>166.22499999999999</v>
      </c>
      <c r="J19" s="2">
        <f t="shared" si="5"/>
        <v>166225</v>
      </c>
      <c r="L19" s="47">
        <v>3</v>
      </c>
      <c r="M19" s="4">
        <v>1</v>
      </c>
      <c r="N19" s="2">
        <v>3.6022270079691623</v>
      </c>
      <c r="O19" s="4">
        <v>206.39240440467137</v>
      </c>
      <c r="P19" s="2">
        <v>166.2255759502732</v>
      </c>
      <c r="Q19" s="2">
        <f t="shared" si="6"/>
        <v>166225.5759502732</v>
      </c>
      <c r="S19" s="4" t="s">
        <v>36</v>
      </c>
      <c r="T19" s="3">
        <f t="shared" si="0"/>
        <v>-0.551590807249978</v>
      </c>
      <c r="U19" s="4" t="s">
        <v>50</v>
      </c>
      <c r="V19" s="2">
        <f t="shared" si="1"/>
        <v>1.1115424441672983</v>
      </c>
      <c r="W19" s="4" t="s">
        <v>62</v>
      </c>
      <c r="X19" s="2">
        <f t="shared" si="2"/>
        <v>0.89577069683033561</v>
      </c>
      <c r="Y19" s="4" t="s">
        <v>74</v>
      </c>
      <c r="Z19" s="2">
        <f t="shared" si="3"/>
        <v>0.44451643242977523</v>
      </c>
    </row>
    <row r="20" spans="1:26" x14ac:dyDescent="0.3">
      <c r="A20" s="44"/>
      <c r="B20" s="3">
        <v>2</v>
      </c>
      <c r="C20" s="3">
        <v>91</v>
      </c>
      <c r="D20" s="3">
        <v>23</v>
      </c>
      <c r="E20" s="3">
        <v>49</v>
      </c>
      <c r="F20" s="1">
        <f t="shared" si="4"/>
        <v>1.5951776068178953</v>
      </c>
      <c r="G20" s="47"/>
      <c r="H20" s="4">
        <v>2</v>
      </c>
      <c r="I20" s="4">
        <v>83.522000000000006</v>
      </c>
      <c r="J20" s="2">
        <f t="shared" si="5"/>
        <v>83522</v>
      </c>
      <c r="L20" s="47"/>
      <c r="M20" s="4">
        <v>2</v>
      </c>
      <c r="N20" s="2">
        <v>5.1974022323208731</v>
      </c>
      <c r="O20" s="4">
        <v>297.78921234385859</v>
      </c>
      <c r="P20" s="2">
        <v>83.522785513894362</v>
      </c>
      <c r="Q20" s="2">
        <f t="shared" si="6"/>
        <v>83522.785513894356</v>
      </c>
      <c r="S20" s="4" t="s">
        <v>37</v>
      </c>
      <c r="T20" s="3">
        <f t="shared" si="0"/>
        <v>-2.1847681332220072</v>
      </c>
      <c r="U20" s="4" t="s">
        <v>51</v>
      </c>
      <c r="V20" s="2">
        <f t="shared" si="1"/>
        <v>-1.1513719191726135</v>
      </c>
      <c r="W20" s="4" t="s">
        <v>63</v>
      </c>
      <c r="X20" s="2">
        <f t="shared" si="2"/>
        <v>-0.46622008306370455</v>
      </c>
      <c r="Y20" s="4" t="s">
        <v>75</v>
      </c>
      <c r="Z20" s="2">
        <f t="shared" si="3"/>
        <v>0.88466877086742046</v>
      </c>
    </row>
    <row r="21" spans="1:26" x14ac:dyDescent="0.3">
      <c r="A21" s="45"/>
      <c r="B21" s="3">
        <v>4</v>
      </c>
      <c r="C21" s="3">
        <v>326</v>
      </c>
      <c r="D21" s="3">
        <v>53</v>
      </c>
      <c r="E21" s="3">
        <v>57</v>
      </c>
      <c r="F21" s="1">
        <f t="shared" si="4"/>
        <v>5.7054667803590293</v>
      </c>
      <c r="G21" s="47"/>
      <c r="H21" s="4">
        <v>4</v>
      </c>
      <c r="I21" s="4">
        <v>74.373999999999995</v>
      </c>
      <c r="J21" s="2">
        <f t="shared" si="5"/>
        <v>74374</v>
      </c>
      <c r="L21" s="47"/>
      <c r="M21" s="4">
        <v>4</v>
      </c>
      <c r="N21" s="2">
        <v>3.0244917634335753</v>
      </c>
      <c r="O21" s="4">
        <v>173.29061321682366</v>
      </c>
      <c r="P21" s="2">
        <v>74.37938558498594</v>
      </c>
      <c r="Q21" s="2">
        <f t="shared" si="6"/>
        <v>74379.385584985939</v>
      </c>
      <c r="S21" s="4" t="s">
        <v>38</v>
      </c>
      <c r="T21" s="3">
        <f t="shared" si="0"/>
        <v>0.32401983133045642</v>
      </c>
      <c r="U21" s="4" t="s">
        <v>52</v>
      </c>
      <c r="V21" s="2">
        <f t="shared" si="1"/>
        <v>2.7543549988931262</v>
      </c>
      <c r="W21" s="4" t="s">
        <v>64</v>
      </c>
      <c r="X21" s="2">
        <f t="shared" si="2"/>
        <v>0.99315152201138035</v>
      </c>
      <c r="Y21" s="4" t="s">
        <v>76</v>
      </c>
      <c r="Z21" s="2">
        <f t="shared" si="3"/>
        <v>-0.11683344695111321</v>
      </c>
    </row>
    <row r="22" spans="1:26" x14ac:dyDescent="0.3">
      <c r="A22" s="43">
        <v>4</v>
      </c>
      <c r="B22" s="3">
        <v>1</v>
      </c>
      <c r="C22" s="3">
        <v>0</v>
      </c>
      <c r="D22" s="3">
        <v>0</v>
      </c>
      <c r="E22" s="3">
        <v>0</v>
      </c>
      <c r="F22" s="1">
        <f t="shared" si="4"/>
        <v>0</v>
      </c>
      <c r="G22" s="47">
        <v>4</v>
      </c>
      <c r="H22" s="4">
        <v>1</v>
      </c>
      <c r="I22" s="4">
        <v>111.57299999999999</v>
      </c>
      <c r="J22" s="2">
        <f t="shared" si="5"/>
        <v>111573</v>
      </c>
      <c r="L22" s="47">
        <v>4</v>
      </c>
      <c r="M22" s="4">
        <v>1</v>
      </c>
      <c r="N22" s="2">
        <v>3.974857278107462</v>
      </c>
      <c r="O22" s="4">
        <v>227.7425462024157</v>
      </c>
      <c r="P22" s="2">
        <v>111.57489547384745</v>
      </c>
      <c r="Q22" s="2">
        <f t="shared" si="6"/>
        <v>111574.89547384744</v>
      </c>
      <c r="S22" s="4" t="s">
        <v>39</v>
      </c>
      <c r="T22" s="3">
        <f t="shared" si="0"/>
        <v>-1.3682795003025876</v>
      </c>
      <c r="U22" s="4" t="s">
        <v>53</v>
      </c>
      <c r="V22" s="2">
        <f t="shared" si="1"/>
        <v>1.2431825006987551</v>
      </c>
      <c r="W22" s="4" t="s">
        <v>65</v>
      </c>
      <c r="X22" s="2">
        <f t="shared" si="2"/>
        <v>0.67246309917078617</v>
      </c>
      <c r="Y22" s="4" t="s">
        <v>77</v>
      </c>
      <c r="Z22" s="2">
        <f t="shared" si="3"/>
        <v>0.74013065079999318</v>
      </c>
    </row>
    <row r="23" spans="1:26" x14ac:dyDescent="0.3">
      <c r="A23" s="44"/>
      <c r="B23" s="3">
        <v>2</v>
      </c>
      <c r="C23" s="3">
        <v>96</v>
      </c>
      <c r="D23" s="3">
        <v>3</v>
      </c>
      <c r="E23" s="3">
        <v>7</v>
      </c>
      <c r="F23" s="1">
        <f t="shared" si="4"/>
        <v>1.6764226834982312</v>
      </c>
      <c r="G23" s="47"/>
      <c r="H23" s="4">
        <v>2</v>
      </c>
      <c r="I23" s="4">
        <v>139.80699999999999</v>
      </c>
      <c r="J23" s="2">
        <f t="shared" si="5"/>
        <v>139807</v>
      </c>
      <c r="L23" s="47"/>
      <c r="M23" s="4">
        <v>2</v>
      </c>
      <c r="N23" s="15">
        <v>5.6512862987389028</v>
      </c>
      <c r="O23" s="4">
        <v>323.79485373784723</v>
      </c>
      <c r="P23" s="2">
        <v>139.80540940893516</v>
      </c>
      <c r="Q23" s="2">
        <f t="shared" si="6"/>
        <v>139805.40940893517</v>
      </c>
      <c r="S23" s="4" t="s">
        <v>40</v>
      </c>
      <c r="T23" s="3">
        <f t="shared" si="0"/>
        <v>-0.871460139619464</v>
      </c>
      <c r="U23" s="4" t="s">
        <v>54</v>
      </c>
      <c r="V23" s="2">
        <f t="shared" si="1"/>
        <v>-1.1904749134230053</v>
      </c>
      <c r="W23" s="4" t="s">
        <v>66</v>
      </c>
      <c r="X23" s="2">
        <f t="shared" si="2"/>
        <v>-0.80690726114915334</v>
      </c>
      <c r="Y23" s="4" t="s">
        <v>78</v>
      </c>
      <c r="Z23" s="2">
        <f t="shared" si="3"/>
        <v>0.59067814578226263</v>
      </c>
    </row>
    <row r="24" spans="1:26" x14ac:dyDescent="0.3">
      <c r="A24" s="45"/>
      <c r="B24" s="3">
        <v>3</v>
      </c>
      <c r="C24" s="3">
        <v>125</v>
      </c>
      <c r="D24" s="3">
        <v>32</v>
      </c>
      <c r="E24" s="3">
        <v>54</v>
      </c>
      <c r="F24" s="1">
        <f t="shared" si="4"/>
        <v>2.191231787058014</v>
      </c>
      <c r="G24" s="47"/>
      <c r="H24" s="4">
        <v>3</v>
      </c>
      <c r="I24" s="4">
        <v>74.391000000000005</v>
      </c>
      <c r="J24" s="2">
        <f t="shared" si="5"/>
        <v>74391</v>
      </c>
      <c r="L24" s="47"/>
      <c r="M24" s="4">
        <v>3</v>
      </c>
      <c r="N24" s="2">
        <v>6.1660844170233684</v>
      </c>
      <c r="O24" s="4">
        <v>353.29061321682366</v>
      </c>
      <c r="P24" s="2">
        <v>74.37938558498594</v>
      </c>
      <c r="Q24" s="2">
        <f t="shared" si="6"/>
        <v>74379.385584985939</v>
      </c>
      <c r="S24" s="4" t="s">
        <v>41</v>
      </c>
      <c r="T24" s="3">
        <f t="shared" si="0"/>
        <v>-0.32394578558389303</v>
      </c>
      <c r="U24" s="4" t="s">
        <v>55</v>
      </c>
      <c r="V24" s="2">
        <f t="shared" si="1"/>
        <v>-2.7537255674433383</v>
      </c>
      <c r="W24" s="4" t="s">
        <v>67</v>
      </c>
      <c r="X24" s="2">
        <f t="shared" si="2"/>
        <v>-0.99315152201138035</v>
      </c>
      <c r="Y24" s="4" t="s">
        <v>79</v>
      </c>
      <c r="Z24" s="2">
        <f t="shared" si="3"/>
        <v>0.11683344695111332</v>
      </c>
    </row>
    <row r="25" spans="1:26" x14ac:dyDescent="0.3">
      <c r="P25" s="14"/>
    </row>
    <row r="28" spans="1:26" x14ac:dyDescent="0.3">
      <c r="B28" t="s">
        <v>80</v>
      </c>
      <c r="C28" t="s">
        <v>81</v>
      </c>
      <c r="D28" t="s">
        <v>119</v>
      </c>
      <c r="E28" t="s">
        <v>83</v>
      </c>
      <c r="F28" t="s">
        <v>89</v>
      </c>
      <c r="G28" t="s">
        <v>85</v>
      </c>
      <c r="H28" t="s">
        <v>90</v>
      </c>
      <c r="I28" t="s">
        <v>87</v>
      </c>
      <c r="J28" t="s">
        <v>88</v>
      </c>
      <c r="K28" t="s">
        <v>82</v>
      </c>
      <c r="L28" t="s">
        <v>84</v>
      </c>
      <c r="M28" t="s">
        <v>86</v>
      </c>
    </row>
    <row r="29" spans="1:26" x14ac:dyDescent="0.3">
      <c r="B29" s="37">
        <f>V13</f>
        <v>-1.0980829531358969</v>
      </c>
      <c r="C29" s="38">
        <f>T13</f>
        <v>0</v>
      </c>
      <c r="D29" s="38">
        <f>V18</f>
        <v>1.0980712616387089</v>
      </c>
      <c r="E29" s="38">
        <f>T18</f>
        <v>1.3453003095762232E-16</v>
      </c>
      <c r="F29" s="38">
        <v>0</v>
      </c>
      <c r="G29" s="38">
        <v>0</v>
      </c>
      <c r="H29" s="38">
        <v>0</v>
      </c>
      <c r="I29" s="38">
        <v>0</v>
      </c>
      <c r="J29" s="38">
        <v>1</v>
      </c>
      <c r="K29" s="38">
        <v>0</v>
      </c>
      <c r="L29" s="38">
        <v>0</v>
      </c>
      <c r="M29" s="39">
        <v>0</v>
      </c>
    </row>
    <row r="30" spans="1:26" x14ac:dyDescent="0.3">
      <c r="B30" s="37">
        <f>V14</f>
        <v>-1.1115223836039005</v>
      </c>
      <c r="C30" s="38">
        <f>T14</f>
        <v>0.55158085241432009</v>
      </c>
      <c r="D30" s="38">
        <v>0</v>
      </c>
      <c r="E30" s="38">
        <v>0</v>
      </c>
      <c r="F30" s="38">
        <f>V19</f>
        <v>1.1115424441672983</v>
      </c>
      <c r="G30" s="38">
        <f>T19</f>
        <v>-0.551590807249978</v>
      </c>
      <c r="H30" s="38">
        <v>0</v>
      </c>
      <c r="I30" s="38">
        <v>0</v>
      </c>
      <c r="J30" s="38">
        <v>1</v>
      </c>
      <c r="K30" s="38">
        <v>0</v>
      </c>
      <c r="L30" s="38">
        <v>0</v>
      </c>
      <c r="M30" s="39">
        <v>0</v>
      </c>
    </row>
    <row r="31" spans="1:26" x14ac:dyDescent="0.3">
      <c r="B31" s="37">
        <f>V15</f>
        <v>-1.2432159285691691</v>
      </c>
      <c r="C31" s="38">
        <f>T15</f>
        <v>1.3683162918997993</v>
      </c>
      <c r="D31" s="38">
        <v>0</v>
      </c>
      <c r="E31" s="38">
        <v>0</v>
      </c>
      <c r="F31" s="38">
        <v>0</v>
      </c>
      <c r="G31" s="38">
        <v>0</v>
      </c>
      <c r="H31" s="38">
        <f>V22</f>
        <v>1.2431825006987551</v>
      </c>
      <c r="I31" s="38">
        <f>T22</f>
        <v>-1.3682795003025876</v>
      </c>
      <c r="J31" s="38">
        <v>1</v>
      </c>
      <c r="K31" s="38">
        <v>0</v>
      </c>
      <c r="L31" s="38">
        <v>0</v>
      </c>
      <c r="M31" s="39">
        <v>0</v>
      </c>
      <c r="O31" t="s">
        <v>93</v>
      </c>
      <c r="P31">
        <v>1</v>
      </c>
    </row>
    <row r="32" spans="1:26" x14ac:dyDescent="0.3">
      <c r="B32" s="37">
        <v>0</v>
      </c>
      <c r="C32" s="38">
        <v>0</v>
      </c>
      <c r="D32" s="38">
        <f>V16</f>
        <v>1.1513719191726137</v>
      </c>
      <c r="E32" s="38">
        <f>T16</f>
        <v>2.1847681332220068</v>
      </c>
      <c r="F32" s="38">
        <f>V20</f>
        <v>-1.1513719191726135</v>
      </c>
      <c r="G32" s="38">
        <f>T20</f>
        <v>-2.1847681332220072</v>
      </c>
      <c r="H32" s="38">
        <v>0</v>
      </c>
      <c r="I32" s="38">
        <v>0</v>
      </c>
      <c r="J32" s="38">
        <v>0</v>
      </c>
      <c r="K32" s="38">
        <v>1</v>
      </c>
      <c r="L32" s="38">
        <v>0</v>
      </c>
      <c r="M32" s="39">
        <v>0</v>
      </c>
      <c r="O32" t="s">
        <v>94</v>
      </c>
      <c r="P32">
        <v>5</v>
      </c>
    </row>
    <row r="33" spans="1:16" x14ac:dyDescent="0.3">
      <c r="B33" s="37">
        <v>0</v>
      </c>
      <c r="C33" s="38">
        <v>0</v>
      </c>
      <c r="D33" s="38">
        <f>V17</f>
        <v>1.1904919439285444</v>
      </c>
      <c r="E33" s="38">
        <f>T17</f>
        <v>0.87147260641449453</v>
      </c>
      <c r="F33" s="38">
        <v>0</v>
      </c>
      <c r="G33" s="38">
        <v>0</v>
      </c>
      <c r="H33" s="38">
        <f>V23</f>
        <v>-1.1904749134230053</v>
      </c>
      <c r="I33" s="38">
        <f>T23</f>
        <v>-0.871460139619464</v>
      </c>
      <c r="J33" s="38">
        <v>0</v>
      </c>
      <c r="K33" s="38">
        <v>1</v>
      </c>
      <c r="L33" s="38">
        <v>0</v>
      </c>
      <c r="M33" s="39">
        <v>0</v>
      </c>
      <c r="O33" t="s">
        <v>95</v>
      </c>
      <c r="P33">
        <v>3</v>
      </c>
    </row>
    <row r="34" spans="1:16" x14ac:dyDescent="0.3">
      <c r="B34" s="37">
        <f>V13</f>
        <v>-1.0980829531358969</v>
      </c>
      <c r="C34" s="38">
        <f>T13</f>
        <v>0</v>
      </c>
      <c r="D34" s="38">
        <f>V18</f>
        <v>1.0980712616387089</v>
      </c>
      <c r="E34" s="38">
        <f>T18</f>
        <v>1.3453003095762232E-16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1</v>
      </c>
      <c r="L34" s="38">
        <v>0</v>
      </c>
      <c r="M34" s="39">
        <v>0</v>
      </c>
    </row>
    <row r="35" spans="1:16" x14ac:dyDescent="0.3">
      <c r="B35" s="37">
        <f>V14</f>
        <v>-1.1115223836039005</v>
      </c>
      <c r="C35" s="38">
        <f>T14</f>
        <v>0.55158085241432009</v>
      </c>
      <c r="D35" s="38">
        <v>0</v>
      </c>
      <c r="E35" s="38">
        <v>0</v>
      </c>
      <c r="F35" s="38">
        <f>V19</f>
        <v>1.1115424441672983</v>
      </c>
      <c r="G35" s="38">
        <f>T19</f>
        <v>-0.551590807249978</v>
      </c>
      <c r="H35" s="38">
        <v>0</v>
      </c>
      <c r="I35" s="38">
        <v>0</v>
      </c>
      <c r="J35" s="38">
        <v>0</v>
      </c>
      <c r="K35" s="38">
        <v>0</v>
      </c>
      <c r="L35" s="38">
        <v>1</v>
      </c>
      <c r="M35" s="39">
        <v>0</v>
      </c>
    </row>
    <row r="36" spans="1:16" x14ac:dyDescent="0.3">
      <c r="B36" s="37">
        <v>0</v>
      </c>
      <c r="C36" s="38">
        <v>0</v>
      </c>
      <c r="D36" s="38">
        <f>V16</f>
        <v>1.1513719191726137</v>
      </c>
      <c r="E36" s="38">
        <f>T16</f>
        <v>2.1847681332220068</v>
      </c>
      <c r="F36" s="38">
        <f>V20</f>
        <v>-1.1513719191726135</v>
      </c>
      <c r="G36" s="38">
        <f>T20</f>
        <v>-2.1847681332220072</v>
      </c>
      <c r="H36" s="38">
        <v>0</v>
      </c>
      <c r="I36" s="38">
        <v>0</v>
      </c>
      <c r="J36" s="38">
        <v>0</v>
      </c>
      <c r="K36" s="38">
        <v>0</v>
      </c>
      <c r="L36" s="38">
        <v>1</v>
      </c>
      <c r="M36" s="39">
        <v>0</v>
      </c>
    </row>
    <row r="37" spans="1:16" x14ac:dyDescent="0.3">
      <c r="B37" s="37">
        <v>0</v>
      </c>
      <c r="C37" s="38">
        <v>0</v>
      </c>
      <c r="D37" s="38">
        <v>0</v>
      </c>
      <c r="E37" s="38">
        <v>0</v>
      </c>
      <c r="F37" s="38">
        <f>V21</f>
        <v>2.7543549988931262</v>
      </c>
      <c r="G37" s="38">
        <f>T21</f>
        <v>0.32401983133045642</v>
      </c>
      <c r="H37" s="38">
        <f>V24</f>
        <v>-2.7537255674433383</v>
      </c>
      <c r="I37" s="38">
        <f>T24</f>
        <v>-0.32394578558389303</v>
      </c>
      <c r="J37" s="38">
        <v>0</v>
      </c>
      <c r="K37" s="38">
        <v>0</v>
      </c>
      <c r="L37" s="38">
        <v>1</v>
      </c>
      <c r="M37" s="39">
        <v>0</v>
      </c>
    </row>
    <row r="38" spans="1:16" x14ac:dyDescent="0.3">
      <c r="B38" s="37">
        <f>V15</f>
        <v>-1.2432159285691691</v>
      </c>
      <c r="C38" s="38">
        <f>T15</f>
        <v>1.3683162918997993</v>
      </c>
      <c r="D38" s="38">
        <v>0</v>
      </c>
      <c r="E38" s="38">
        <v>0</v>
      </c>
      <c r="F38" s="38">
        <v>0</v>
      </c>
      <c r="G38" s="38">
        <v>0</v>
      </c>
      <c r="H38" s="38">
        <f>V22</f>
        <v>1.2431825006987551</v>
      </c>
      <c r="I38" s="38">
        <f>T22</f>
        <v>-1.3682795003025876</v>
      </c>
      <c r="J38" s="38">
        <v>0</v>
      </c>
      <c r="K38" s="38">
        <v>0</v>
      </c>
      <c r="L38" s="38">
        <v>0</v>
      </c>
      <c r="M38" s="39">
        <v>1</v>
      </c>
    </row>
    <row r="39" spans="1:16" x14ac:dyDescent="0.3">
      <c r="B39" s="37">
        <v>0</v>
      </c>
      <c r="C39" s="38">
        <v>0</v>
      </c>
      <c r="D39" s="38">
        <f>V17</f>
        <v>1.1904919439285444</v>
      </c>
      <c r="E39" s="38">
        <f>T17</f>
        <v>0.87147260641449453</v>
      </c>
      <c r="F39" s="38">
        <v>0</v>
      </c>
      <c r="G39" s="38">
        <v>0</v>
      </c>
      <c r="H39" s="38">
        <f>V23</f>
        <v>-1.1904749134230053</v>
      </c>
      <c r="I39" s="38">
        <f>T23</f>
        <v>-0.871460139619464</v>
      </c>
      <c r="J39" s="38">
        <v>0</v>
      </c>
      <c r="K39" s="38">
        <v>0</v>
      </c>
      <c r="L39" s="38">
        <v>0</v>
      </c>
      <c r="M39" s="39">
        <v>1</v>
      </c>
    </row>
    <row r="40" spans="1:16" x14ac:dyDescent="0.3">
      <c r="B40" s="37">
        <v>0</v>
      </c>
      <c r="C40" s="38">
        <v>0</v>
      </c>
      <c r="D40" s="38">
        <v>0</v>
      </c>
      <c r="E40" s="38">
        <v>0</v>
      </c>
      <c r="F40" s="38">
        <f>V21</f>
        <v>2.7543549988931262</v>
      </c>
      <c r="G40" s="38">
        <f>T21</f>
        <v>0.32401983133045642</v>
      </c>
      <c r="H40" s="38">
        <f>V24</f>
        <v>-2.7537255674433383</v>
      </c>
      <c r="I40" s="38">
        <f>T24</f>
        <v>-0.32394578558389303</v>
      </c>
      <c r="J40" s="38">
        <v>0</v>
      </c>
      <c r="K40" s="38">
        <v>0</v>
      </c>
      <c r="L40" s="38">
        <v>0</v>
      </c>
      <c r="M40" s="39">
        <v>1</v>
      </c>
    </row>
    <row r="41" spans="1:16" x14ac:dyDescent="0.3">
      <c r="A41" t="s">
        <v>91</v>
      </c>
      <c r="B41" s="37">
        <f>Z13</f>
        <v>0</v>
      </c>
      <c r="C41" s="38">
        <f>X13</f>
        <v>-1</v>
      </c>
      <c r="D41" s="38">
        <f>Z18</f>
        <v>-1.22514845490862E-16</v>
      </c>
      <c r="E41" s="38">
        <f>X18</f>
        <v>1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9">
        <v>0</v>
      </c>
    </row>
    <row r="42" spans="1:16" x14ac:dyDescent="0.3">
      <c r="B42" s="37">
        <f>Z14</f>
        <v>-0.44451643242977534</v>
      </c>
      <c r="C42" s="38">
        <f>X14</f>
        <v>-0.89577069683033561</v>
      </c>
      <c r="D42" s="38">
        <v>0</v>
      </c>
      <c r="E42" s="38">
        <v>0</v>
      </c>
      <c r="F42" s="38">
        <f>Z19</f>
        <v>0.44451643242977523</v>
      </c>
      <c r="G42" s="38">
        <f>X19</f>
        <v>0.89577069683033561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9">
        <v>0</v>
      </c>
    </row>
    <row r="43" spans="1:16" x14ac:dyDescent="0.3">
      <c r="B43" s="37">
        <f>Z15</f>
        <v>-0.74013065079999318</v>
      </c>
      <c r="C43" s="38">
        <f>X15</f>
        <v>-0.67246309917078617</v>
      </c>
      <c r="D43" s="38">
        <v>0</v>
      </c>
      <c r="E43" s="38">
        <v>0</v>
      </c>
      <c r="F43" s="38">
        <v>0</v>
      </c>
      <c r="G43" s="38">
        <v>0</v>
      </c>
      <c r="H43" s="38">
        <f>Z22</f>
        <v>0.74013065079999318</v>
      </c>
      <c r="I43" s="38">
        <f>X22</f>
        <v>0.67246309917078617</v>
      </c>
      <c r="J43" s="38">
        <v>0</v>
      </c>
      <c r="K43" s="38">
        <v>0</v>
      </c>
      <c r="L43" s="38">
        <v>0</v>
      </c>
      <c r="M43" s="39">
        <v>0</v>
      </c>
    </row>
    <row r="44" spans="1:16" x14ac:dyDescent="0.3">
      <c r="B44" s="37">
        <v>0</v>
      </c>
      <c r="C44" s="38">
        <v>0</v>
      </c>
      <c r="D44" s="38">
        <f>Z16</f>
        <v>-0.88466877086742035</v>
      </c>
      <c r="E44" s="38">
        <f>X16</f>
        <v>0.46622008306370466</v>
      </c>
      <c r="F44" s="38">
        <f>Z20</f>
        <v>0.88466877086742046</v>
      </c>
      <c r="G44" s="38">
        <f>X20</f>
        <v>-0.46622008306370455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9">
        <v>0</v>
      </c>
    </row>
    <row r="45" spans="1:16" x14ac:dyDescent="0.3">
      <c r="B45" s="37">
        <v>0</v>
      </c>
      <c r="C45" s="38">
        <v>0</v>
      </c>
      <c r="D45" s="38">
        <f>Z17</f>
        <v>-0.59067814578226263</v>
      </c>
      <c r="E45" s="38">
        <f>X17</f>
        <v>0.80690726114915345</v>
      </c>
      <c r="F45" s="38">
        <v>0</v>
      </c>
      <c r="G45" s="38">
        <v>0</v>
      </c>
      <c r="H45" s="38">
        <f>Z23</f>
        <v>0.59067814578226263</v>
      </c>
      <c r="I45" s="38">
        <f>X23</f>
        <v>-0.80690726114915334</v>
      </c>
      <c r="J45" s="38">
        <v>0</v>
      </c>
      <c r="K45" s="38">
        <v>0</v>
      </c>
      <c r="L45" s="38">
        <v>0</v>
      </c>
      <c r="M45" s="39">
        <v>0</v>
      </c>
    </row>
    <row r="46" spans="1:16" x14ac:dyDescent="0.3">
      <c r="B46" s="37">
        <f>Z13</f>
        <v>0</v>
      </c>
      <c r="C46" s="38">
        <f>X13</f>
        <v>-1</v>
      </c>
      <c r="D46" s="38">
        <f>Z18</f>
        <v>-1.22514845490862E-16</v>
      </c>
      <c r="E46" s="38">
        <f>X18</f>
        <v>1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9">
        <v>0</v>
      </c>
    </row>
    <row r="47" spans="1:16" x14ac:dyDescent="0.3">
      <c r="B47" s="37">
        <f>Z14</f>
        <v>-0.44451643242977534</v>
      </c>
      <c r="C47" s="38">
        <f>X14</f>
        <v>-0.89577069683033561</v>
      </c>
      <c r="D47" s="38">
        <f>0</f>
        <v>0</v>
      </c>
      <c r="E47" s="38">
        <v>0</v>
      </c>
      <c r="F47" s="38">
        <f>Z19</f>
        <v>0.44451643242977523</v>
      </c>
      <c r="G47" s="38">
        <f>X19</f>
        <v>0.89577069683033561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9">
        <v>0</v>
      </c>
    </row>
    <row r="48" spans="1:16" x14ac:dyDescent="0.3">
      <c r="B48" s="37">
        <v>0</v>
      </c>
      <c r="C48" s="38">
        <v>0</v>
      </c>
      <c r="D48" s="38">
        <f>Z16</f>
        <v>-0.88466877086742035</v>
      </c>
      <c r="E48" s="38">
        <f>X16</f>
        <v>0.46622008306370466</v>
      </c>
      <c r="F48" s="38">
        <f>Z20</f>
        <v>0.88466877086742046</v>
      </c>
      <c r="G48" s="38">
        <f>X20</f>
        <v>-0.46622008306370455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9">
        <v>0</v>
      </c>
    </row>
    <row r="49" spans="2:25" x14ac:dyDescent="0.3">
      <c r="B49" s="37">
        <v>0</v>
      </c>
      <c r="C49" s="38">
        <v>0</v>
      </c>
      <c r="D49" s="38">
        <v>0</v>
      </c>
      <c r="E49" s="38">
        <v>0</v>
      </c>
      <c r="F49" s="38">
        <f>Z21</f>
        <v>-0.11683344695111321</v>
      </c>
      <c r="G49" s="38">
        <f>X21</f>
        <v>0.99315152201138035</v>
      </c>
      <c r="H49" s="38">
        <f>Z24</f>
        <v>0.11683344695111332</v>
      </c>
      <c r="I49" s="38">
        <f>X24</f>
        <v>-0.99315152201138035</v>
      </c>
      <c r="J49" s="38">
        <v>0</v>
      </c>
      <c r="K49" s="38">
        <v>0</v>
      </c>
      <c r="L49" s="38">
        <v>0</v>
      </c>
      <c r="M49" s="39">
        <v>0</v>
      </c>
    </row>
    <row r="50" spans="2:25" x14ac:dyDescent="0.3">
      <c r="B50" s="37">
        <f>Z15</f>
        <v>-0.74013065079999318</v>
      </c>
      <c r="C50" s="38">
        <f>X15</f>
        <v>-0.67246309917078617</v>
      </c>
      <c r="D50" s="38">
        <v>0</v>
      </c>
      <c r="E50" s="38">
        <v>0</v>
      </c>
      <c r="F50" s="38">
        <v>0</v>
      </c>
      <c r="G50" s="38">
        <v>0</v>
      </c>
      <c r="H50" s="38">
        <f>Z22</f>
        <v>0.74013065079999318</v>
      </c>
      <c r="I50" s="38">
        <f>X22</f>
        <v>0.67246309917078617</v>
      </c>
      <c r="J50" s="38">
        <v>0</v>
      </c>
      <c r="K50" s="38">
        <v>0</v>
      </c>
      <c r="L50" s="38">
        <v>0</v>
      </c>
      <c r="M50" s="39">
        <v>0</v>
      </c>
    </row>
    <row r="51" spans="2:25" x14ac:dyDescent="0.3">
      <c r="B51" s="37">
        <v>0</v>
      </c>
      <c r="C51" s="38">
        <v>0</v>
      </c>
      <c r="D51" s="38">
        <f>Z17</f>
        <v>-0.59067814578226263</v>
      </c>
      <c r="E51" s="38">
        <f>X17</f>
        <v>0.80690726114915345</v>
      </c>
      <c r="F51" s="38">
        <v>0</v>
      </c>
      <c r="G51" s="38">
        <v>0</v>
      </c>
      <c r="H51" s="38">
        <f>Z23</f>
        <v>0.59067814578226263</v>
      </c>
      <c r="I51" s="38">
        <f>X23</f>
        <v>-0.80690726114915334</v>
      </c>
      <c r="J51" s="38">
        <v>0</v>
      </c>
      <c r="K51" s="38">
        <v>0</v>
      </c>
      <c r="L51" s="38">
        <v>0</v>
      </c>
      <c r="M51" s="39">
        <v>0</v>
      </c>
    </row>
    <row r="52" spans="2:25" x14ac:dyDescent="0.3">
      <c r="B52" s="37">
        <v>0</v>
      </c>
      <c r="C52" s="38">
        <v>0</v>
      </c>
      <c r="D52" s="38">
        <v>0</v>
      </c>
      <c r="E52" s="38">
        <v>0</v>
      </c>
      <c r="F52" s="38">
        <f>Z21</f>
        <v>-0.11683344695111321</v>
      </c>
      <c r="G52" s="38">
        <f>X21</f>
        <v>0.99315152201138035</v>
      </c>
      <c r="H52" s="38">
        <f>Z24</f>
        <v>0.11683344695111332</v>
      </c>
      <c r="I52" s="38">
        <f>X24</f>
        <v>-0.99315152201138035</v>
      </c>
      <c r="J52" s="38">
        <v>0</v>
      </c>
      <c r="K52" s="38">
        <v>0</v>
      </c>
      <c r="L52" s="38">
        <v>0</v>
      </c>
      <c r="M52" s="39">
        <v>0</v>
      </c>
    </row>
    <row r="62" spans="2:25" x14ac:dyDescent="0.3">
      <c r="B62" s="16">
        <f>P31^2/P32^2</f>
        <v>0.04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7">
        <v>0</v>
      </c>
    </row>
    <row r="63" spans="2:25" x14ac:dyDescent="0.3">
      <c r="B63" s="16">
        <v>0</v>
      </c>
      <c r="C63">
        <f>B62</f>
        <v>0.04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7">
        <v>0</v>
      </c>
    </row>
    <row r="64" spans="2:25" x14ac:dyDescent="0.3">
      <c r="B64" s="16">
        <v>0</v>
      </c>
      <c r="C64">
        <v>0</v>
      </c>
      <c r="D64">
        <f>B62</f>
        <v>0.04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7">
        <v>0</v>
      </c>
    </row>
    <row r="65" spans="1:25" x14ac:dyDescent="0.3">
      <c r="B65" s="16">
        <v>0</v>
      </c>
      <c r="C65">
        <v>0</v>
      </c>
      <c r="D65">
        <v>0</v>
      </c>
      <c r="E65">
        <f>B62</f>
        <v>0.04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7">
        <v>0</v>
      </c>
    </row>
    <row r="66" spans="1:25" x14ac:dyDescent="0.3">
      <c r="B66" s="16">
        <v>0</v>
      </c>
      <c r="C66">
        <v>0</v>
      </c>
      <c r="D66">
        <v>0</v>
      </c>
      <c r="E66">
        <v>0</v>
      </c>
      <c r="F66">
        <f>B62</f>
        <v>0.04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7">
        <v>0</v>
      </c>
    </row>
    <row r="67" spans="1:25" x14ac:dyDescent="0.3">
      <c r="B67" s="16">
        <v>0</v>
      </c>
      <c r="C67">
        <v>0</v>
      </c>
      <c r="D67">
        <v>0</v>
      </c>
      <c r="E67">
        <v>0</v>
      </c>
      <c r="F67">
        <v>0</v>
      </c>
      <c r="G67">
        <f>B62</f>
        <v>0.04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7">
        <v>0</v>
      </c>
    </row>
    <row r="68" spans="1:25" x14ac:dyDescent="0.3">
      <c r="B68" s="16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>B62</f>
        <v>0.04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7">
        <v>0</v>
      </c>
    </row>
    <row r="69" spans="1:25" x14ac:dyDescent="0.3">
      <c r="B69" s="16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f>B62</f>
        <v>0.04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7">
        <v>0</v>
      </c>
    </row>
    <row r="70" spans="1:25" x14ac:dyDescent="0.3">
      <c r="B70" s="16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f>B62</f>
        <v>0.04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7">
        <v>0</v>
      </c>
    </row>
    <row r="71" spans="1:25" x14ac:dyDescent="0.3">
      <c r="B71" s="16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>B62</f>
        <v>0.04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7">
        <v>0</v>
      </c>
    </row>
    <row r="72" spans="1:25" x14ac:dyDescent="0.3">
      <c r="B72" s="16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>B62</f>
        <v>0.04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7">
        <v>0</v>
      </c>
    </row>
    <row r="73" spans="1:25" x14ac:dyDescent="0.3">
      <c r="A73" t="s">
        <v>92</v>
      </c>
      <c r="B73" s="16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f>B62</f>
        <v>0.04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7">
        <v>0</v>
      </c>
    </row>
    <row r="74" spans="1:25" x14ac:dyDescent="0.3">
      <c r="B74" s="16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f>P31^2/3^2</f>
        <v>0.1111111111111111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7">
        <v>0</v>
      </c>
    </row>
    <row r="75" spans="1:25" x14ac:dyDescent="0.3">
      <c r="B75" s="16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>N74</f>
        <v>0.1111111111111111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7">
        <v>0</v>
      </c>
    </row>
    <row r="76" spans="1:25" x14ac:dyDescent="0.3">
      <c r="B76" s="1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f>N74</f>
        <v>0.1111111111111111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7">
        <v>0</v>
      </c>
    </row>
    <row r="77" spans="1:25" x14ac:dyDescent="0.3">
      <c r="B77" s="16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f>N74</f>
        <v>0.1111111111111111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7">
        <v>0</v>
      </c>
    </row>
    <row r="78" spans="1:25" x14ac:dyDescent="0.3">
      <c r="B78" s="1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>N74</f>
        <v>0.1111111111111111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7">
        <v>0</v>
      </c>
    </row>
    <row r="79" spans="1:25" x14ac:dyDescent="0.3">
      <c r="B79" s="16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>N74</f>
        <v>0.1111111111111111</v>
      </c>
      <c r="T79">
        <v>0</v>
      </c>
      <c r="U79">
        <v>0</v>
      </c>
      <c r="V79">
        <v>0</v>
      </c>
      <c r="W79">
        <v>0</v>
      </c>
      <c r="X79">
        <v>0</v>
      </c>
      <c r="Y79" s="17">
        <v>0</v>
      </c>
    </row>
    <row r="80" spans="1:25" x14ac:dyDescent="0.3">
      <c r="B80" s="1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f>N74</f>
        <v>0.1111111111111111</v>
      </c>
      <c r="U80">
        <v>0</v>
      </c>
      <c r="V80">
        <v>0</v>
      </c>
      <c r="W80">
        <v>0</v>
      </c>
      <c r="X80">
        <v>0</v>
      </c>
      <c r="Y80" s="17">
        <v>0</v>
      </c>
    </row>
    <row r="81" spans="2:25" x14ac:dyDescent="0.3">
      <c r="B81" s="16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>N74</f>
        <v>0.1111111111111111</v>
      </c>
      <c r="V81">
        <v>0</v>
      </c>
      <c r="W81">
        <v>0</v>
      </c>
      <c r="X81">
        <v>0</v>
      </c>
      <c r="Y81" s="17">
        <v>0</v>
      </c>
    </row>
    <row r="82" spans="2:25" x14ac:dyDescent="0.3">
      <c r="B82" s="16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f>N74</f>
        <v>0.1111111111111111</v>
      </c>
      <c r="W82">
        <v>0</v>
      </c>
      <c r="X82">
        <v>0</v>
      </c>
      <c r="Y82" s="17">
        <v>0</v>
      </c>
    </row>
    <row r="83" spans="2:25" x14ac:dyDescent="0.3">
      <c r="B83" s="1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f>N74</f>
        <v>0.1111111111111111</v>
      </c>
      <c r="X83">
        <v>0</v>
      </c>
      <c r="Y83" s="17">
        <v>0</v>
      </c>
    </row>
    <row r="84" spans="2:25" x14ac:dyDescent="0.3">
      <c r="B84" s="16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f>N74</f>
        <v>0.1111111111111111</v>
      </c>
      <c r="Y84" s="17">
        <v>0</v>
      </c>
    </row>
    <row r="85" spans="2:25" x14ac:dyDescent="0.3">
      <c r="B85" s="16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7">
        <f>N74</f>
        <v>0.1111111111111111</v>
      </c>
    </row>
    <row r="90" spans="2:25" x14ac:dyDescent="0.3">
      <c r="D90" s="3" t="s">
        <v>96</v>
      </c>
      <c r="E90" s="3" t="s">
        <v>97</v>
      </c>
      <c r="M90" s="3" t="s">
        <v>114</v>
      </c>
      <c r="N90" s="3" t="s">
        <v>111</v>
      </c>
      <c r="O90" s="3" t="s">
        <v>115</v>
      </c>
    </row>
    <row r="91" spans="2:25" x14ac:dyDescent="0.3">
      <c r="B91" s="43">
        <v>1</v>
      </c>
      <c r="C91" s="3">
        <v>2</v>
      </c>
      <c r="D91" s="3">
        <v>0</v>
      </c>
      <c r="E91" s="4">
        <v>0</v>
      </c>
      <c r="F91" s="2">
        <f>(D91-E91)+2*PI()</f>
        <v>6.2831853071795862</v>
      </c>
      <c r="H91" s="19" t="s">
        <v>99</v>
      </c>
      <c r="I91" s="2">
        <f>(E91+F94)-2*PI()</f>
        <v>-7.7928716990527391E-6</v>
      </c>
      <c r="K91" s="43">
        <v>1</v>
      </c>
      <c r="L91" s="3">
        <v>2</v>
      </c>
      <c r="M91" s="4">
        <v>187.84100000000001</v>
      </c>
      <c r="N91" s="2">
        <v>187.84</v>
      </c>
      <c r="O91" s="2">
        <f>M91-N91</f>
        <v>1.0000000000047748E-3</v>
      </c>
    </row>
    <row r="92" spans="2:25" x14ac:dyDescent="0.3">
      <c r="B92" s="44"/>
      <c r="C92" s="3">
        <v>3</v>
      </c>
      <c r="D92" s="3">
        <v>0.46062147842217011</v>
      </c>
      <c r="E92" s="2">
        <v>0.46063435437936917</v>
      </c>
      <c r="F92" s="2">
        <f>(D92-E92)+2*PI()</f>
        <v>6.2831724312223871</v>
      </c>
      <c r="H92" s="19" t="s">
        <v>100</v>
      </c>
      <c r="I92" s="2">
        <f>(E92+F94)-2*PI()</f>
        <v>0.46062656150767012</v>
      </c>
      <c r="K92" s="44"/>
      <c r="L92" s="3">
        <v>3</v>
      </c>
      <c r="M92" s="4">
        <v>166.22800000000001</v>
      </c>
      <c r="N92" s="2">
        <v>166.22557599999999</v>
      </c>
      <c r="O92" s="2">
        <f t="shared" ref="O92:O108" si="7">M92-N92</f>
        <v>2.4240000000190776E-3</v>
      </c>
    </row>
    <row r="93" spans="2:25" x14ac:dyDescent="0.3">
      <c r="B93" s="45"/>
      <c r="C93" s="3">
        <v>4</v>
      </c>
      <c r="D93" s="3">
        <v>0.83325412185977055</v>
      </c>
      <c r="E93" s="2">
        <v>0.83326462451766881</v>
      </c>
      <c r="F93" s="2">
        <f>(D93-E93)+2*PI()</f>
        <v>6.2831748045216882</v>
      </c>
      <c r="H93" s="19" t="s">
        <v>101</v>
      </c>
      <c r="I93" s="2">
        <f>(E93+F94)-2*PI()</f>
        <v>0.83325683164596942</v>
      </c>
      <c r="K93" s="45"/>
      <c r="L93" s="3">
        <v>4</v>
      </c>
      <c r="M93" s="4">
        <v>111.57</v>
      </c>
      <c r="N93" s="2">
        <v>111.57489547384745</v>
      </c>
      <c r="O93" s="2">
        <f t="shared" si="7"/>
        <v>-4.8954738474549231E-3</v>
      </c>
    </row>
    <row r="94" spans="2:25" x14ac:dyDescent="0.3">
      <c r="E94" t="s">
        <v>98</v>
      </c>
      <c r="F94" s="2">
        <f>(F91+F92+F93)/3</f>
        <v>6.2831775143078872</v>
      </c>
    </row>
    <row r="96" spans="2:25" x14ac:dyDescent="0.3">
      <c r="B96" s="43">
        <v>2</v>
      </c>
      <c r="C96" s="3">
        <v>3</v>
      </c>
      <c r="D96" s="3">
        <v>0</v>
      </c>
      <c r="E96" s="2">
        <v>2.0558095787310799</v>
      </c>
      <c r="F96" s="2">
        <f>(D96-E96)+2*PI()</f>
        <v>4.2273757284485063</v>
      </c>
      <c r="H96" s="19" t="s">
        <v>102</v>
      </c>
      <c r="I96" s="2">
        <f>(E96+F99)-2*PI()</f>
        <v>-9.9299222515725205E-6</v>
      </c>
      <c r="K96" s="43">
        <v>2</v>
      </c>
      <c r="L96" s="3">
        <v>3</v>
      </c>
      <c r="M96" s="4">
        <v>83.522000000000006</v>
      </c>
      <c r="N96" s="2">
        <v>83.522785513894362</v>
      </c>
      <c r="O96" s="2">
        <f t="shared" si="7"/>
        <v>-7.8551389435688179E-4</v>
      </c>
    </row>
    <row r="97" spans="2:15" x14ac:dyDescent="0.3">
      <c r="B97" s="44"/>
      <c r="C97" s="3">
        <v>4</v>
      </c>
      <c r="D97" s="3">
        <v>0.45386317570750323</v>
      </c>
      <c r="E97" s="2">
        <v>2.5096936451491096</v>
      </c>
      <c r="F97" s="2">
        <f t="shared" ref="F97:F98" si="8">(D97-E97)+2*PI()</f>
        <v>4.2273548377379804</v>
      </c>
      <c r="H97" s="19" t="s">
        <v>103</v>
      </c>
      <c r="I97" s="2">
        <f>(E97+F99)-2*PI()</f>
        <v>0.45387413649577812</v>
      </c>
      <c r="K97" s="44"/>
      <c r="L97" s="3">
        <v>4</v>
      </c>
      <c r="M97" s="4">
        <v>139.80500000000001</v>
      </c>
      <c r="N97" s="2">
        <v>139.80540940893516</v>
      </c>
      <c r="O97" s="2">
        <f t="shared" si="7"/>
        <v>-4.0940893515539756E-4</v>
      </c>
    </row>
    <row r="98" spans="2:15" x14ac:dyDescent="0.3">
      <c r="B98" s="45"/>
      <c r="C98" s="3">
        <v>1</v>
      </c>
      <c r="D98" s="3">
        <v>1.0857741758024837</v>
      </c>
      <c r="E98" s="2">
        <f>RADIANS(180)</f>
        <v>3.1415926535897931</v>
      </c>
      <c r="F98" s="2">
        <f t="shared" si="8"/>
        <v>4.2273668293922766</v>
      </c>
      <c r="H98" s="19" t="s">
        <v>104</v>
      </c>
      <c r="I98" s="2">
        <f>(E98+F99)-2*PI()</f>
        <v>1.0857731449364616</v>
      </c>
      <c r="K98" s="45"/>
      <c r="L98" s="3">
        <v>1</v>
      </c>
      <c r="M98" s="4">
        <v>187.84299999999999</v>
      </c>
      <c r="N98" s="2">
        <v>187.84</v>
      </c>
      <c r="O98" s="2">
        <f t="shared" si="7"/>
        <v>2.9999999999859028E-3</v>
      </c>
    </row>
    <row r="99" spans="2:15" x14ac:dyDescent="0.3">
      <c r="E99" t="s">
        <v>98</v>
      </c>
      <c r="F99" s="2">
        <f>(F96+F97+F98)/3</f>
        <v>4.2273657985262547</v>
      </c>
    </row>
    <row r="101" spans="2:15" x14ac:dyDescent="0.3">
      <c r="B101" s="43">
        <v>3</v>
      </c>
      <c r="C101" s="3">
        <v>1</v>
      </c>
      <c r="D101" s="3">
        <v>0</v>
      </c>
      <c r="E101" s="2">
        <v>3.6022270079691623</v>
      </c>
      <c r="F101" s="2">
        <f>(D101-E101)+2*PI()</f>
        <v>2.6809582992104239</v>
      </c>
      <c r="H101" s="19" t="s">
        <v>105</v>
      </c>
      <c r="I101" s="2">
        <f>(E101+F104)-2*PI()</f>
        <v>6.3667270708833712E-6</v>
      </c>
      <c r="K101" s="43">
        <v>3</v>
      </c>
      <c r="L101" s="3">
        <v>1</v>
      </c>
      <c r="M101" s="4">
        <v>166.22499999999999</v>
      </c>
      <c r="N101" s="2">
        <v>166.2255759502732</v>
      </c>
      <c r="O101" s="2">
        <f t="shared" si="7"/>
        <v>-5.7595027320189729E-4</v>
      </c>
    </row>
    <row r="102" spans="2:15" x14ac:dyDescent="0.3">
      <c r="B102" s="44"/>
      <c r="C102" s="3">
        <v>2</v>
      </c>
      <c r="D102" s="3">
        <v>1.5951776068178953</v>
      </c>
      <c r="E102" s="2">
        <v>5.1974022323208731</v>
      </c>
      <c r="F102" s="2">
        <f>(D102-E102)+2*PI()</f>
        <v>2.6809606816766083</v>
      </c>
      <c r="H102" s="19" t="s">
        <v>106</v>
      </c>
      <c r="I102" s="2">
        <f>(E102+F104)-2*PI()</f>
        <v>1.5951815910787825</v>
      </c>
      <c r="K102" s="44"/>
      <c r="L102" s="3">
        <v>2</v>
      </c>
      <c r="M102" s="4">
        <v>83.522000000000006</v>
      </c>
      <c r="N102" s="2">
        <v>83.522785513894362</v>
      </c>
      <c r="O102" s="2">
        <f t="shared" si="7"/>
        <v>-7.8551389435688179E-4</v>
      </c>
    </row>
    <row r="103" spans="2:15" x14ac:dyDescent="0.3">
      <c r="B103" s="45"/>
      <c r="C103" s="3">
        <v>4</v>
      </c>
      <c r="D103" s="3">
        <v>5.7054667803590293</v>
      </c>
      <c r="E103" s="2">
        <v>3.0244917634335753</v>
      </c>
      <c r="F103" s="2">
        <f>(D103-E103)</f>
        <v>2.680975016925454</v>
      </c>
      <c r="H103" s="19" t="s">
        <v>107</v>
      </c>
      <c r="I103" s="2">
        <f>(E103+F104)</f>
        <v>5.7054564293710701</v>
      </c>
      <c r="K103" s="45"/>
      <c r="L103" s="3">
        <v>4</v>
      </c>
      <c r="M103" s="4">
        <v>74.373999999999995</v>
      </c>
      <c r="N103" s="2">
        <v>74.37938558498594</v>
      </c>
      <c r="O103" s="2">
        <f t="shared" si="7"/>
        <v>-5.385584985944547E-3</v>
      </c>
    </row>
    <row r="104" spans="2:15" x14ac:dyDescent="0.3">
      <c r="E104" t="s">
        <v>98</v>
      </c>
      <c r="F104" s="2">
        <f>(F101+F102+F103)/3</f>
        <v>2.6809646659374953</v>
      </c>
      <c r="H104" s="18"/>
    </row>
    <row r="105" spans="2:15" x14ac:dyDescent="0.3">
      <c r="H105" s="18"/>
    </row>
    <row r="106" spans="2:15" x14ac:dyDescent="0.3">
      <c r="B106" s="43">
        <v>4</v>
      </c>
      <c r="C106" s="3">
        <v>1</v>
      </c>
      <c r="D106" s="3">
        <v>0</v>
      </c>
      <c r="E106" s="2">
        <v>3.974857278107462</v>
      </c>
      <c r="F106" s="2">
        <f>(D106-E106)+2*PI()</f>
        <v>2.3083280290721242</v>
      </c>
      <c r="H106" s="19" t="s">
        <v>108</v>
      </c>
      <c r="I106" s="2">
        <f>(E106+F109)-2*PI()</f>
        <v>-5.6299703388162925E-7</v>
      </c>
      <c r="K106" s="43">
        <v>4</v>
      </c>
      <c r="L106" s="3">
        <v>1</v>
      </c>
      <c r="M106" s="4">
        <v>111.57299999999999</v>
      </c>
      <c r="N106" s="2">
        <v>111.57489547384745</v>
      </c>
      <c r="O106" s="2">
        <f t="shared" si="7"/>
        <v>-1.8954738474548094E-3</v>
      </c>
    </row>
    <row r="107" spans="2:15" x14ac:dyDescent="0.3">
      <c r="B107" s="44"/>
      <c r="C107" s="3">
        <v>2</v>
      </c>
      <c r="D107" s="3">
        <v>1.6764226834982312</v>
      </c>
      <c r="E107" s="15">
        <v>5.6512862987389028</v>
      </c>
      <c r="F107" s="2">
        <f t="shared" ref="F107:F108" si="9">(D107-E107)+2*PI()</f>
        <v>2.3083216919389145</v>
      </c>
      <c r="H107" s="19" t="s">
        <v>109</v>
      </c>
      <c r="I107" s="2">
        <f>(E107+F109)-2*PI()</f>
        <v>1.6764284576344064</v>
      </c>
      <c r="K107" s="44"/>
      <c r="L107" s="3">
        <v>2</v>
      </c>
      <c r="M107" s="4">
        <v>139.80699999999999</v>
      </c>
      <c r="N107" s="2">
        <v>139.80540940893516</v>
      </c>
      <c r="O107" s="2">
        <f t="shared" si="7"/>
        <v>1.5905910648257304E-3</v>
      </c>
    </row>
    <row r="108" spans="2:15" x14ac:dyDescent="0.3">
      <c r="B108" s="45"/>
      <c r="C108" s="3">
        <v>3</v>
      </c>
      <c r="D108" s="3">
        <v>2.191231787058014</v>
      </c>
      <c r="E108" s="2">
        <v>6.1660844170233684</v>
      </c>
      <c r="F108" s="2">
        <f t="shared" si="9"/>
        <v>2.3083326772142319</v>
      </c>
      <c r="H108" s="19" t="s">
        <v>110</v>
      </c>
      <c r="I108" s="2">
        <f>(E108+F109)-2*PI()</f>
        <v>2.191226575918872</v>
      </c>
      <c r="K108" s="45"/>
      <c r="L108" s="3">
        <v>3</v>
      </c>
      <c r="M108" s="4">
        <v>74.391000000000005</v>
      </c>
      <c r="N108" s="2">
        <v>74.37938558498594</v>
      </c>
      <c r="O108" s="2">
        <f t="shared" si="7"/>
        <v>1.1614415014065571E-2</v>
      </c>
    </row>
    <row r="109" spans="2:15" x14ac:dyDescent="0.3">
      <c r="E109" s="2" t="s">
        <v>98</v>
      </c>
      <c r="F109" s="2">
        <f>(F106+F107+F108)/3</f>
        <v>2.3083274660750899</v>
      </c>
      <c r="H109" s="18"/>
    </row>
    <row r="113" spans="1:15" x14ac:dyDescent="0.3">
      <c r="B113" s="20">
        <f>DEGREES(I91-D91)*3600</f>
        <v>-1.6073951711135939</v>
      </c>
      <c r="D113" s="16">
        <f t="array" ref="D113:O124">MMULT(MMULT(TRANSPOSE(B29:M52),B62:Y85),B29:M52)</f>
        <v>0.48459015298006369</v>
      </c>
      <c r="E113">
        <v>1.3951288731848102E-2</v>
      </c>
      <c r="F113">
        <v>-9.6461866698711485E-2</v>
      </c>
      <c r="G113">
        <v>-1.1818010694352763E-17</v>
      </c>
      <c r="H113">
        <v>-0.14275031316144038</v>
      </c>
      <c r="I113">
        <v>-3.9437067565488072E-2</v>
      </c>
      <c r="J113">
        <v>-0.24537540523755413</v>
      </c>
      <c r="K113">
        <v>2.5483004843477368E-2</v>
      </c>
      <c r="L113">
        <v>-0.13811285061235867</v>
      </c>
      <c r="M113">
        <v>-4.3923318125435873E-2</v>
      </c>
      <c r="N113">
        <v>-4.4460895344156023E-2</v>
      </c>
      <c r="O113" s="17">
        <v>-4.9728637142766763E-2</v>
      </c>
    </row>
    <row r="114" spans="1:15" x14ac:dyDescent="0.3">
      <c r="B114" s="20">
        <f>DEGREES(I92-D92)*3600</f>
        <v>1.0484616457975644</v>
      </c>
      <c r="D114" s="16">
        <v>1.3951288731848123E-2</v>
      </c>
      <c r="E114">
        <v>0.67514730870234496</v>
      </c>
      <c r="F114">
        <v>2.7225521220191553E-17</v>
      </c>
      <c r="G114">
        <v>-0.22222222222222221</v>
      </c>
      <c r="H114">
        <v>-3.9437067565488058E-2</v>
      </c>
      <c r="I114">
        <v>-0.20265200783394877</v>
      </c>
      <c r="J114">
        <v>2.5483004843477375E-2</v>
      </c>
      <c r="K114">
        <v>-0.25026949051456343</v>
      </c>
      <c r="L114">
        <v>7.679588577256477E-2</v>
      </c>
      <c r="M114">
        <v>0</v>
      </c>
      <c r="N114">
        <v>2.2063234096572803E-2</v>
      </c>
      <c r="O114" s="17">
        <v>5.4732651675991971E-2</v>
      </c>
    </row>
    <row r="115" spans="1:15" x14ac:dyDescent="0.3">
      <c r="B115" s="20">
        <f>DEGREES(I93-D93)*3600</f>
        <v>0.5589335252816795</v>
      </c>
      <c r="D115" s="16">
        <v>-9.6461866698711485E-2</v>
      </c>
      <c r="E115">
        <v>2.7225521220191553E-17</v>
      </c>
      <c r="F115">
        <v>0.56734833240368421</v>
      </c>
      <c r="G115">
        <v>8.6665203069201946E-2</v>
      </c>
      <c r="H115">
        <v>-0.27997232462253208</v>
      </c>
      <c r="I115">
        <v>-0.10958282142678283</v>
      </c>
      <c r="J115">
        <v>-0.19091354615583439</v>
      </c>
      <c r="K115">
        <v>2.2918805687104873E-2</v>
      </c>
      <c r="L115">
        <v>4.3922850465548356E-2</v>
      </c>
      <c r="M115">
        <v>0.13759740498959469</v>
      </c>
      <c r="N115">
        <v>4.6054876766904548E-2</v>
      </c>
      <c r="O115" s="17">
        <v>4.7619677757141779E-2</v>
      </c>
    </row>
    <row r="116" spans="1:15" x14ac:dyDescent="0.3">
      <c r="B116" s="20">
        <f>DEGREES(I96-D96)*3600</f>
        <v>-2.0481934892693365</v>
      </c>
      <c r="D116" s="16">
        <v>-1.1818010694352764E-17</v>
      </c>
      <c r="E116">
        <v>-0.22222222222222221</v>
      </c>
      <c r="F116">
        <v>8.6665203069201918E-2</v>
      </c>
      <c r="G116">
        <v>0.85782754707322761</v>
      </c>
      <c r="H116">
        <v>-0.10958282142678273</v>
      </c>
      <c r="I116">
        <v>-0.43015942497581822</v>
      </c>
      <c r="J116">
        <v>2.2918805687104915E-2</v>
      </c>
      <c r="K116">
        <v>-0.20544503071755843</v>
      </c>
      <c r="L116">
        <v>5.3812012383048929E-18</v>
      </c>
      <c r="M116">
        <v>0.12224962958546005</v>
      </c>
      <c r="N116">
        <v>8.7390725328880273E-2</v>
      </c>
      <c r="O116" s="17">
        <v>3.4858904256579781E-2</v>
      </c>
    </row>
    <row r="117" spans="1:15" x14ac:dyDescent="0.3">
      <c r="B117" s="20">
        <f t="shared" ref="B117:B118" si="10">DEGREES(I97-D97)*3600</f>
        <v>2.2608248698364783</v>
      </c>
      <c r="C117" s="21" t="s">
        <v>117</v>
      </c>
      <c r="D117" s="16">
        <v>-0.14275031316144038</v>
      </c>
      <c r="E117">
        <v>-3.9437067565488058E-2</v>
      </c>
      <c r="F117">
        <v>-0.27997232462253208</v>
      </c>
      <c r="G117">
        <v>-0.10958282142678273</v>
      </c>
      <c r="H117">
        <v>1.0326754838374743</v>
      </c>
      <c r="I117">
        <v>0.19463107388965198</v>
      </c>
      <c r="J117">
        <v>-0.60981236798727378</v>
      </c>
      <c r="K117">
        <v>-4.5595754253394322E-2</v>
      </c>
      <c r="L117">
        <v>4.4461697766691934E-2</v>
      </c>
      <c r="M117">
        <v>-4.6054876766904541E-2</v>
      </c>
      <c r="N117">
        <v>0.10858102095551245</v>
      </c>
      <c r="O117" s="17">
        <v>0.11017419995572506</v>
      </c>
    </row>
    <row r="118" spans="1:15" x14ac:dyDescent="0.3">
      <c r="B118" s="20">
        <f t="shared" si="10"/>
        <v>-0.21263138031524173</v>
      </c>
      <c r="D118" s="16">
        <v>-3.9437067565488065E-2</v>
      </c>
      <c r="E118">
        <v>-0.20265200783394877</v>
      </c>
      <c r="F118">
        <v>-0.1095828214267828</v>
      </c>
      <c r="G118">
        <v>-0.43015942497581822</v>
      </c>
      <c r="H118">
        <v>0.19463107388965198</v>
      </c>
      <c r="I118">
        <v>0.86039985699340538</v>
      </c>
      <c r="J118">
        <v>-4.5595754253394238E-2</v>
      </c>
      <c r="K118">
        <v>-0.22758606552074648</v>
      </c>
      <c r="L118">
        <v>-2.2063632289999122E-2</v>
      </c>
      <c r="M118">
        <v>-8.7390725328880287E-2</v>
      </c>
      <c r="N118">
        <v>-9.6493564365661144E-2</v>
      </c>
      <c r="O118" s="17">
        <v>1.2960793253218257E-2</v>
      </c>
    </row>
    <row r="119" spans="1:15" x14ac:dyDescent="0.3">
      <c r="B119" s="20">
        <f>DEGREES(I101-D101)*3600</f>
        <v>1.3132317257039019</v>
      </c>
      <c r="D119" s="16">
        <v>-0.24537540523755413</v>
      </c>
      <c r="E119">
        <v>2.5483004843477396E-2</v>
      </c>
      <c r="F119">
        <v>-0.19091354615583439</v>
      </c>
      <c r="G119">
        <v>2.2918805687104915E-2</v>
      </c>
      <c r="H119">
        <v>-0.60981236798727378</v>
      </c>
      <c r="I119">
        <v>-4.5595754253394238E-2</v>
      </c>
      <c r="J119">
        <v>1.0459577103559121</v>
      </c>
      <c r="K119">
        <v>-2.8198966293784614E-3</v>
      </c>
      <c r="L119">
        <v>4.9727300027950207E-2</v>
      </c>
      <c r="M119">
        <v>-4.7618996536920213E-2</v>
      </c>
      <c r="N119">
        <v>-0.11014902269773354</v>
      </c>
      <c r="O119" s="17">
        <v>-0.10804071920670355</v>
      </c>
    </row>
    <row r="120" spans="1:15" x14ac:dyDescent="0.3">
      <c r="B120" s="20">
        <f t="shared" ref="B120:B121" si="11">DEGREES(I102-D102)*3600</f>
        <v>0.82181279993890533</v>
      </c>
      <c r="D120" s="16">
        <v>2.5483004843477375E-2</v>
      </c>
      <c r="E120">
        <v>-0.25026949051456343</v>
      </c>
      <c r="F120">
        <v>2.2918805687104887E-2</v>
      </c>
      <c r="G120">
        <v>-0.20544503071755843</v>
      </c>
      <c r="H120">
        <v>-4.5595754253394308E-2</v>
      </c>
      <c r="I120">
        <v>-0.22758606552074648</v>
      </c>
      <c r="J120">
        <v>-2.819896629378477E-3</v>
      </c>
      <c r="K120">
        <v>0.68329377136801028</v>
      </c>
      <c r="L120">
        <v>-5.4731180012103503E-2</v>
      </c>
      <c r="M120">
        <v>-3.4858405584778561E-2</v>
      </c>
      <c r="N120">
        <v>-1.2957831423355722E-2</v>
      </c>
      <c r="O120" s="17">
        <v>-0.10254741702023779</v>
      </c>
    </row>
    <row r="121" spans="1:15" x14ac:dyDescent="0.3">
      <c r="B121" s="20">
        <f t="shared" si="11"/>
        <v>-2.1350445258718072</v>
      </c>
      <c r="D121" s="16">
        <v>-0.13811285061235867</v>
      </c>
      <c r="E121">
        <v>7.679588577256477E-2</v>
      </c>
      <c r="F121">
        <v>4.3922850465548356E-2</v>
      </c>
      <c r="G121">
        <v>5.3812012383048929E-18</v>
      </c>
      <c r="H121">
        <v>4.4461697766691934E-2</v>
      </c>
      <c r="I121">
        <v>-2.2063632289999122E-2</v>
      </c>
      <c r="J121">
        <v>4.9727300027950207E-2</v>
      </c>
      <c r="K121">
        <v>-5.4731180012103503E-2</v>
      </c>
      <c r="L121">
        <v>0.12</v>
      </c>
      <c r="M121">
        <v>0</v>
      </c>
      <c r="N121">
        <v>0</v>
      </c>
      <c r="O121" s="17">
        <v>0</v>
      </c>
    </row>
    <row r="122" spans="1:15" x14ac:dyDescent="0.3">
      <c r="B122" s="20">
        <f>DEGREES(I106-D106)*3600</f>
        <v>-0.1161264741112842</v>
      </c>
      <c r="D122" s="16">
        <v>-4.3923318125435873E-2</v>
      </c>
      <c r="E122">
        <v>0</v>
      </c>
      <c r="F122">
        <v>0.13759740498959469</v>
      </c>
      <c r="G122">
        <v>0.12224962958546005</v>
      </c>
      <c r="H122">
        <v>-4.6054876766904541E-2</v>
      </c>
      <c r="I122">
        <v>-8.7390725328880287E-2</v>
      </c>
      <c r="J122">
        <v>-4.7618996536920213E-2</v>
      </c>
      <c r="K122">
        <v>-3.4858405584778561E-2</v>
      </c>
      <c r="L122">
        <v>0</v>
      </c>
      <c r="M122">
        <v>0.12</v>
      </c>
      <c r="N122">
        <v>0</v>
      </c>
      <c r="O122" s="17">
        <v>0</v>
      </c>
    </row>
    <row r="123" spans="1:15" x14ac:dyDescent="0.3">
      <c r="A123" t="s">
        <v>116</v>
      </c>
      <c r="B123" s="20">
        <f t="shared" ref="B123:B124" si="12">DEGREES(I107-D107)*3600</f>
        <v>1.1910010794211894</v>
      </c>
      <c r="D123" s="16">
        <v>-4.4460895344156023E-2</v>
      </c>
      <c r="E123">
        <v>2.2063234096572803E-2</v>
      </c>
      <c r="F123">
        <v>4.6054876766904548E-2</v>
      </c>
      <c r="G123">
        <v>8.7390725328880273E-2</v>
      </c>
      <c r="H123">
        <v>0.10858102095551245</v>
      </c>
      <c r="I123">
        <v>-9.6493564365661144E-2</v>
      </c>
      <c r="J123">
        <v>-0.11014902269773354</v>
      </c>
      <c r="K123">
        <v>-1.2957831423355722E-2</v>
      </c>
      <c r="L123">
        <v>0</v>
      </c>
      <c r="M123">
        <v>0</v>
      </c>
      <c r="N123">
        <v>0.12</v>
      </c>
      <c r="O123" s="17">
        <v>0</v>
      </c>
    </row>
    <row r="124" spans="1:15" x14ac:dyDescent="0.3">
      <c r="B124" s="20">
        <f t="shared" si="12"/>
        <v>-1.0748746054473051</v>
      </c>
      <c r="D124" s="16">
        <v>-4.9728637142766763E-2</v>
      </c>
      <c r="E124">
        <v>5.4732651675991971E-2</v>
      </c>
      <c r="F124">
        <v>4.7619677757141779E-2</v>
      </c>
      <c r="G124">
        <v>3.4858904256579781E-2</v>
      </c>
      <c r="H124">
        <v>0.11017419995572506</v>
      </c>
      <c r="I124">
        <v>1.2960793253218257E-2</v>
      </c>
      <c r="J124">
        <v>-0.10804071920670355</v>
      </c>
      <c r="K124">
        <v>-0.10254741702023779</v>
      </c>
      <c r="L124">
        <v>0</v>
      </c>
      <c r="M124">
        <v>0</v>
      </c>
      <c r="N124">
        <v>0</v>
      </c>
      <c r="O124" s="17">
        <v>0.12</v>
      </c>
    </row>
    <row r="125" spans="1:15" x14ac:dyDescent="0.3">
      <c r="B125" s="20">
        <f>Q13-J13</f>
        <v>-1</v>
      </c>
    </row>
    <row r="126" spans="1:15" x14ac:dyDescent="0.3">
      <c r="B126" s="20">
        <f t="shared" ref="B126:B136" si="13">Q14-J14</f>
        <v>-2.4239999999990687</v>
      </c>
    </row>
    <row r="127" spans="1:15" x14ac:dyDescent="0.3">
      <c r="B127" s="20">
        <f t="shared" si="13"/>
        <v>4.8954738474421902</v>
      </c>
    </row>
    <row r="128" spans="1:15" x14ac:dyDescent="0.3">
      <c r="B128" s="20">
        <f t="shared" si="13"/>
        <v>0.7855138943559723</v>
      </c>
    </row>
    <row r="129" spans="2:23" x14ac:dyDescent="0.3">
      <c r="B129" s="20">
        <f t="shared" si="13"/>
        <v>0.40940893517108634</v>
      </c>
      <c r="D129" s="1" t="s">
        <v>80</v>
      </c>
      <c r="E129" s="1" t="s">
        <v>81</v>
      </c>
      <c r="F129" s="1" t="s">
        <v>119</v>
      </c>
      <c r="G129" s="1" t="s">
        <v>83</v>
      </c>
      <c r="H129" s="1" t="s">
        <v>89</v>
      </c>
      <c r="I129" s="1" t="s">
        <v>85</v>
      </c>
      <c r="J129" s="1" t="s">
        <v>90</v>
      </c>
      <c r="K129" s="1" t="s">
        <v>87</v>
      </c>
      <c r="L129" s="1" t="s">
        <v>88</v>
      </c>
      <c r="M129" s="1" t="s">
        <v>82</v>
      </c>
      <c r="N129" s="1" t="s">
        <v>84</v>
      </c>
      <c r="O129" s="1" t="s">
        <v>86</v>
      </c>
      <c r="Q129" s="1" t="s">
        <v>153</v>
      </c>
      <c r="R129">
        <f>1/2*SUM(B4,B6)</f>
        <v>1036.9450000000002</v>
      </c>
      <c r="T129" t="s">
        <v>156</v>
      </c>
      <c r="U129">
        <f>(B4-R129)^2</f>
        <v>1364.9330250000121</v>
      </c>
      <c r="V129" t="s">
        <v>158</v>
      </c>
      <c r="W129">
        <f>(C4-R130)^2</f>
        <v>5542.8025000000071</v>
      </c>
    </row>
    <row r="130" spans="2:23" x14ac:dyDescent="0.3">
      <c r="B130" s="20">
        <f t="shared" si="13"/>
        <v>-3</v>
      </c>
      <c r="D130" s="22">
        <f>1/SQRT(2)</f>
        <v>0.70710678118654746</v>
      </c>
      <c r="E130" s="1">
        <v>0</v>
      </c>
      <c r="F130" s="1">
        <v>0</v>
      </c>
      <c r="G130" s="1">
        <v>0</v>
      </c>
      <c r="H130" s="1">
        <f>D130</f>
        <v>0.70710678118654746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3">
        <v>0</v>
      </c>
      <c r="Q130" t="s">
        <v>154</v>
      </c>
      <c r="R130">
        <f>1/2*SUM(C4,C6)</f>
        <v>1074.45</v>
      </c>
      <c r="T130" t="s">
        <v>157</v>
      </c>
      <c r="U130">
        <f>(B6-R129)^2</f>
        <v>1364.9330249999953</v>
      </c>
      <c r="V130" t="s">
        <v>159</v>
      </c>
      <c r="W130">
        <f>(C6-R130)^2</f>
        <v>5542.8025000000071</v>
      </c>
    </row>
    <row r="131" spans="2:23" x14ac:dyDescent="0.3">
      <c r="B131" s="20">
        <f t="shared" si="13"/>
        <v>0.57595027319621295</v>
      </c>
      <c r="C131" s="21" t="s">
        <v>118</v>
      </c>
      <c r="D131" s="22">
        <v>0</v>
      </c>
      <c r="E131" s="1">
        <f>D130</f>
        <v>0.70710678118654746</v>
      </c>
      <c r="F131" s="1">
        <v>0</v>
      </c>
      <c r="G131" s="1">
        <v>0</v>
      </c>
      <c r="H131" s="1">
        <v>0</v>
      </c>
      <c r="I131" s="1">
        <f>D130</f>
        <v>0.70710678118654746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23">
        <v>0</v>
      </c>
      <c r="Q131" t="s">
        <v>155</v>
      </c>
      <c r="R131">
        <f>SQRT(U131+W131)</f>
        <v>117.53923196107766</v>
      </c>
      <c r="T131" t="s">
        <v>160</v>
      </c>
      <c r="U131">
        <f>SUM(U129:U130)</f>
        <v>2729.8660500000074</v>
      </c>
      <c r="W131">
        <f>SUM(W129:W130)</f>
        <v>11085.605000000014</v>
      </c>
    </row>
    <row r="132" spans="2:23" x14ac:dyDescent="0.3">
      <c r="B132" s="20">
        <f t="shared" si="13"/>
        <v>0.7855138943559723</v>
      </c>
      <c r="D132" s="22">
        <f>-R132</f>
        <v>0.63340553411692935</v>
      </c>
      <c r="E132" s="1">
        <f>R134</f>
        <v>-0.31432058371994687</v>
      </c>
      <c r="F132" s="1">
        <v>0</v>
      </c>
      <c r="G132" s="1">
        <v>0</v>
      </c>
      <c r="H132" s="1">
        <f>-R133</f>
        <v>-0.63340553411692935</v>
      </c>
      <c r="I132" s="1">
        <f>R135</f>
        <v>0.31432058371994492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23">
        <v>0</v>
      </c>
      <c r="Q132" t="s">
        <v>161</v>
      </c>
      <c r="R132">
        <f>(C4-R130)/R131</f>
        <v>-0.63340553411692935</v>
      </c>
    </row>
    <row r="133" spans="2:23" x14ac:dyDescent="0.3">
      <c r="B133" s="20">
        <f t="shared" si="13"/>
        <v>5.3855849859392038</v>
      </c>
      <c r="Q133" t="s">
        <v>162</v>
      </c>
      <c r="R133">
        <f>(C6-R130)/R131</f>
        <v>0.63340553411692935</v>
      </c>
    </row>
    <row r="134" spans="2:23" x14ac:dyDescent="0.3">
      <c r="B134" s="20">
        <f t="shared" si="13"/>
        <v>1.8954738474421902</v>
      </c>
      <c r="Q134" t="s">
        <v>163</v>
      </c>
      <c r="R134">
        <f>(B4-R129)/R131</f>
        <v>-0.31432058371994687</v>
      </c>
    </row>
    <row r="135" spans="2:23" x14ac:dyDescent="0.3">
      <c r="B135" s="20">
        <f t="shared" si="13"/>
        <v>-1.5905910648289137</v>
      </c>
      <c r="Q135" t="s">
        <v>164</v>
      </c>
      <c r="R135">
        <f>(B6-R129)/R131</f>
        <v>0.31432058371994492</v>
      </c>
    </row>
    <row r="136" spans="2:23" x14ac:dyDescent="0.3">
      <c r="B136" s="20">
        <f t="shared" si="13"/>
        <v>-11.614415014060796</v>
      </c>
    </row>
    <row r="140" spans="2:23" x14ac:dyDescent="0.3">
      <c r="B140" s="1">
        <v>0.48459015298006369</v>
      </c>
      <c r="C140" s="1">
        <v>1.3951288731848102E-2</v>
      </c>
      <c r="D140" s="1">
        <v>-9.6461866698711485E-2</v>
      </c>
      <c r="E140" s="1">
        <v>-1.1818010694352763E-17</v>
      </c>
      <c r="F140" s="1">
        <v>-0.14275031316144038</v>
      </c>
      <c r="G140" s="1">
        <v>-3.9437067565488072E-2</v>
      </c>
      <c r="H140" s="1">
        <v>-0.24537540523755413</v>
      </c>
      <c r="I140" s="1">
        <v>2.5483004843477368E-2</v>
      </c>
      <c r="J140" s="1">
        <v>-0.13811285061235867</v>
      </c>
      <c r="K140" s="1">
        <v>-4.3923318125435873E-2</v>
      </c>
      <c r="L140" s="1">
        <v>-4.4460895344156023E-2</v>
      </c>
      <c r="M140" s="1">
        <v>-4.9728637142766763E-2</v>
      </c>
      <c r="N140" s="1">
        <f t="array" ref="N140:P151">TRANSPOSE(D130:O132)</f>
        <v>0.70710678118654746</v>
      </c>
      <c r="O140" s="1">
        <v>0</v>
      </c>
      <c r="P140" s="1">
        <v>0.63340553411692935</v>
      </c>
    </row>
    <row r="141" spans="2:23" x14ac:dyDescent="0.3">
      <c r="B141" s="1">
        <v>1.3951288731848123E-2</v>
      </c>
      <c r="C141" s="1">
        <v>0.67514730870234496</v>
      </c>
      <c r="D141" s="1">
        <v>2.7225521220191553E-17</v>
      </c>
      <c r="E141" s="1">
        <v>-0.22222222222222221</v>
      </c>
      <c r="F141" s="1">
        <v>-3.9437067565488058E-2</v>
      </c>
      <c r="G141" s="1">
        <v>-0.20265200783394877</v>
      </c>
      <c r="H141" s="1">
        <v>2.5483004843477375E-2</v>
      </c>
      <c r="I141" s="1">
        <v>-0.25026949051456343</v>
      </c>
      <c r="J141" s="1">
        <v>7.679588577256477E-2</v>
      </c>
      <c r="K141" s="1">
        <v>0</v>
      </c>
      <c r="L141" s="1">
        <v>2.2063234096572803E-2</v>
      </c>
      <c r="M141" s="1">
        <v>5.4732651675991971E-2</v>
      </c>
      <c r="N141" s="1">
        <v>0</v>
      </c>
      <c r="O141" s="1">
        <v>0.70710678118654746</v>
      </c>
      <c r="P141" s="1">
        <v>-0.31432058371994687</v>
      </c>
    </row>
    <row r="142" spans="2:23" x14ac:dyDescent="0.3">
      <c r="B142" s="1">
        <v>-9.6461866698711485E-2</v>
      </c>
      <c r="C142" s="1">
        <v>2.7225521220191553E-17</v>
      </c>
      <c r="D142" s="1">
        <v>0.56734833240368421</v>
      </c>
      <c r="E142" s="1">
        <v>8.6665203069201946E-2</v>
      </c>
      <c r="F142" s="1">
        <v>-0.27997232462253208</v>
      </c>
      <c r="G142" s="1">
        <v>-0.10958282142678283</v>
      </c>
      <c r="H142" s="1">
        <v>-0.19091354615583439</v>
      </c>
      <c r="I142" s="1">
        <v>2.2918805687104873E-2</v>
      </c>
      <c r="J142" s="1">
        <v>4.3922850465548356E-2</v>
      </c>
      <c r="K142" s="1">
        <v>0.13759740498959469</v>
      </c>
      <c r="L142" s="1">
        <v>4.6054876766904548E-2</v>
      </c>
      <c r="M142" s="1">
        <v>4.7619677757141779E-2</v>
      </c>
      <c r="N142" s="1">
        <v>0</v>
      </c>
      <c r="O142" s="1">
        <v>0</v>
      </c>
      <c r="P142" s="1">
        <v>0</v>
      </c>
    </row>
    <row r="143" spans="2:23" x14ac:dyDescent="0.3">
      <c r="B143" s="1">
        <v>-1.1818010694352764E-17</v>
      </c>
      <c r="C143" s="1">
        <v>-0.22222222222222221</v>
      </c>
      <c r="D143" s="1">
        <v>8.6665203069201918E-2</v>
      </c>
      <c r="E143" s="1">
        <v>0.85782754707322761</v>
      </c>
      <c r="F143" s="1">
        <v>-0.10958282142678273</v>
      </c>
      <c r="G143" s="1">
        <v>-0.43015942497581822</v>
      </c>
      <c r="H143" s="1">
        <v>2.2918805687104915E-2</v>
      </c>
      <c r="I143" s="1">
        <v>-0.20544503071755843</v>
      </c>
      <c r="J143" s="1">
        <v>5.3812012383048929E-18</v>
      </c>
      <c r="K143" s="1">
        <v>0.12224962958546005</v>
      </c>
      <c r="L143" s="1">
        <v>8.7390725328880273E-2</v>
      </c>
      <c r="M143" s="1">
        <v>3.4858904256579781E-2</v>
      </c>
      <c r="N143" s="1">
        <v>0</v>
      </c>
      <c r="O143" s="1">
        <v>0</v>
      </c>
      <c r="P143" s="1">
        <v>0</v>
      </c>
    </row>
    <row r="144" spans="2:23" x14ac:dyDescent="0.3">
      <c r="B144" s="1">
        <v>-0.14275031316144038</v>
      </c>
      <c r="C144" s="1">
        <v>-3.9437067565488058E-2</v>
      </c>
      <c r="D144" s="1">
        <v>-0.27997232462253208</v>
      </c>
      <c r="E144" s="1">
        <v>-0.10958282142678273</v>
      </c>
      <c r="F144" s="1">
        <v>1.0326754838374743</v>
      </c>
      <c r="G144" s="1">
        <v>0.19463107388965198</v>
      </c>
      <c r="H144" s="1">
        <v>-0.60981236798727378</v>
      </c>
      <c r="I144" s="1">
        <v>-4.5595754253394322E-2</v>
      </c>
      <c r="J144" s="1">
        <v>4.4461697766691934E-2</v>
      </c>
      <c r="K144" s="1">
        <v>-4.6054876766904541E-2</v>
      </c>
      <c r="L144" s="1">
        <v>0.10858102095551245</v>
      </c>
      <c r="M144" s="1">
        <v>0.11017419995572506</v>
      </c>
      <c r="N144" s="1">
        <v>0.70710678118654746</v>
      </c>
      <c r="O144" s="1">
        <v>0</v>
      </c>
      <c r="P144" s="1">
        <v>-0.63340553411692935</v>
      </c>
    </row>
    <row r="145" spans="2:16" x14ac:dyDescent="0.3">
      <c r="B145" s="1">
        <v>-3.9437067565488065E-2</v>
      </c>
      <c r="C145" s="1">
        <v>-0.20265200783394877</v>
      </c>
      <c r="D145" s="1">
        <v>-0.1095828214267828</v>
      </c>
      <c r="E145" s="1">
        <v>-0.43015942497581822</v>
      </c>
      <c r="F145" s="1">
        <v>0.19463107388965198</v>
      </c>
      <c r="G145" s="1">
        <v>0.86039985699340538</v>
      </c>
      <c r="H145" s="1">
        <v>-4.5595754253394238E-2</v>
      </c>
      <c r="I145" s="1">
        <v>-0.22758606552074648</v>
      </c>
      <c r="J145" s="1">
        <v>-2.2063632289999122E-2</v>
      </c>
      <c r="K145" s="1">
        <v>-8.7390725328880287E-2</v>
      </c>
      <c r="L145" s="1">
        <v>-9.6493564365661144E-2</v>
      </c>
      <c r="M145" s="1">
        <v>1.2960793253218257E-2</v>
      </c>
      <c r="N145" s="1">
        <v>0</v>
      </c>
      <c r="O145" s="1">
        <v>0.70710678118654746</v>
      </c>
      <c r="P145" s="1">
        <v>0.31432058371994492</v>
      </c>
    </row>
    <row r="146" spans="2:16" x14ac:dyDescent="0.3">
      <c r="B146" s="1">
        <v>-0.24537540523755413</v>
      </c>
      <c r="C146" s="1">
        <v>2.5483004843477396E-2</v>
      </c>
      <c r="D146" s="1">
        <v>-0.19091354615583439</v>
      </c>
      <c r="E146" s="1">
        <v>2.2918805687104915E-2</v>
      </c>
      <c r="F146" s="1">
        <v>-0.60981236798727378</v>
      </c>
      <c r="G146" s="1">
        <v>-4.5595754253394238E-2</v>
      </c>
      <c r="H146" s="1">
        <v>1.0459577103559121</v>
      </c>
      <c r="I146" s="1">
        <v>-2.8198966293784614E-3</v>
      </c>
      <c r="J146" s="1">
        <v>4.9727300027950207E-2</v>
      </c>
      <c r="K146" s="1">
        <v>-4.7618996536920213E-2</v>
      </c>
      <c r="L146" s="1">
        <v>-0.11014902269773354</v>
      </c>
      <c r="M146" s="1">
        <v>-0.10804071920670355</v>
      </c>
      <c r="N146" s="1">
        <v>0</v>
      </c>
      <c r="O146" s="1">
        <v>0</v>
      </c>
      <c r="P146" s="1">
        <v>0</v>
      </c>
    </row>
    <row r="147" spans="2:16" x14ac:dyDescent="0.3">
      <c r="B147" s="1">
        <v>2.5483004843477375E-2</v>
      </c>
      <c r="C147" s="1">
        <v>-0.25026949051456343</v>
      </c>
      <c r="D147" s="1">
        <v>2.2918805687104887E-2</v>
      </c>
      <c r="E147" s="1">
        <v>-0.20544503071755843</v>
      </c>
      <c r="F147" s="1">
        <v>-4.5595754253394308E-2</v>
      </c>
      <c r="G147" s="1">
        <v>-0.22758606552074648</v>
      </c>
      <c r="H147" s="1">
        <v>-2.819896629378477E-3</v>
      </c>
      <c r="I147" s="1">
        <v>0.68329377136801028</v>
      </c>
      <c r="J147" s="1">
        <v>-5.4731180012103503E-2</v>
      </c>
      <c r="K147" s="1">
        <v>-3.4858405584778561E-2</v>
      </c>
      <c r="L147" s="1">
        <v>-1.2957831423355722E-2</v>
      </c>
      <c r="M147" s="1">
        <v>-0.10254741702023779</v>
      </c>
      <c r="N147" s="1">
        <v>0</v>
      </c>
      <c r="O147" s="1">
        <v>0</v>
      </c>
      <c r="P147" s="1">
        <v>0</v>
      </c>
    </row>
    <row r="148" spans="2:16" x14ac:dyDescent="0.3">
      <c r="B148" s="1">
        <v>-0.13811285061235867</v>
      </c>
      <c r="C148" s="1">
        <v>7.679588577256477E-2</v>
      </c>
      <c r="D148" s="1">
        <v>4.3922850465548356E-2</v>
      </c>
      <c r="E148" s="1">
        <v>5.3812012383048929E-18</v>
      </c>
      <c r="F148" s="1">
        <v>4.4461697766691934E-2</v>
      </c>
      <c r="G148" s="1">
        <v>-2.2063632289999122E-2</v>
      </c>
      <c r="H148" s="1">
        <v>4.9727300027950207E-2</v>
      </c>
      <c r="I148" s="1">
        <v>-5.4731180012103503E-2</v>
      </c>
      <c r="J148" s="1">
        <v>0.12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2:16" x14ac:dyDescent="0.3">
      <c r="B149" s="1">
        <v>-4.3923318125435873E-2</v>
      </c>
      <c r="C149" s="1">
        <v>0</v>
      </c>
      <c r="D149" s="1">
        <v>0.13759740498959469</v>
      </c>
      <c r="E149" s="1">
        <v>0.12224962958546005</v>
      </c>
      <c r="F149" s="1">
        <v>-4.6054876766904541E-2</v>
      </c>
      <c r="G149" s="1">
        <v>-8.7390725328880287E-2</v>
      </c>
      <c r="H149" s="1">
        <v>-4.7618996536920213E-2</v>
      </c>
      <c r="I149" s="1">
        <v>-3.4858405584778561E-2</v>
      </c>
      <c r="J149" s="1">
        <v>0</v>
      </c>
      <c r="K149" s="1">
        <v>0.12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2:16" x14ac:dyDescent="0.3">
      <c r="B150" s="1">
        <v>-4.4460895344156023E-2</v>
      </c>
      <c r="C150" s="1">
        <v>2.2063234096572803E-2</v>
      </c>
      <c r="D150" s="1">
        <v>4.6054876766904548E-2</v>
      </c>
      <c r="E150" s="1">
        <v>8.7390725328880273E-2</v>
      </c>
      <c r="F150" s="1">
        <v>0.10858102095551245</v>
      </c>
      <c r="G150" s="1">
        <v>-9.6493564365661144E-2</v>
      </c>
      <c r="H150" s="1">
        <v>-0.11014902269773354</v>
      </c>
      <c r="I150" s="1">
        <v>-1.2957831423355722E-2</v>
      </c>
      <c r="J150" s="1">
        <v>0</v>
      </c>
      <c r="K150" s="1">
        <v>0</v>
      </c>
      <c r="L150" s="1">
        <v>0.12</v>
      </c>
      <c r="M150" s="1">
        <v>0</v>
      </c>
      <c r="N150" s="1">
        <v>0</v>
      </c>
      <c r="O150" s="1">
        <v>0</v>
      </c>
      <c r="P150" s="1">
        <v>0</v>
      </c>
    </row>
    <row r="151" spans="2:16" x14ac:dyDescent="0.3">
      <c r="B151" s="1">
        <v>-4.9728637142766763E-2</v>
      </c>
      <c r="C151" s="1">
        <v>5.4732651675991971E-2</v>
      </c>
      <c r="D151" s="1">
        <v>4.7619677757141779E-2</v>
      </c>
      <c r="E151" s="1">
        <v>3.4858904256579781E-2</v>
      </c>
      <c r="F151" s="1">
        <v>0.11017419995572506</v>
      </c>
      <c r="G151" s="1">
        <v>1.2960793253218257E-2</v>
      </c>
      <c r="H151" s="1">
        <v>-0.10804071920670355</v>
      </c>
      <c r="I151" s="1">
        <v>-0.10254741702023779</v>
      </c>
      <c r="J151" s="1">
        <v>0</v>
      </c>
      <c r="K151" s="1">
        <v>0</v>
      </c>
      <c r="L151" s="1">
        <v>0</v>
      </c>
      <c r="M151" s="1">
        <v>0.12</v>
      </c>
      <c r="N151" s="1">
        <v>0</v>
      </c>
      <c r="O151" s="1">
        <v>0</v>
      </c>
      <c r="P151" s="1">
        <v>0</v>
      </c>
    </row>
    <row r="152" spans="2:16" x14ac:dyDescent="0.3">
      <c r="B152" s="22">
        <v>0.70710678118654746</v>
      </c>
      <c r="C152" s="1">
        <v>0</v>
      </c>
      <c r="D152" s="1">
        <v>0</v>
      </c>
      <c r="E152" s="1">
        <v>0</v>
      </c>
      <c r="F152" s="1">
        <v>0.70710678118654746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23">
        <v>0</v>
      </c>
      <c r="N152" s="1">
        <v>0</v>
      </c>
      <c r="O152" s="1">
        <v>0</v>
      </c>
      <c r="P152" s="1">
        <v>0</v>
      </c>
    </row>
    <row r="153" spans="2:16" x14ac:dyDescent="0.3">
      <c r="B153" s="22">
        <v>0</v>
      </c>
      <c r="C153" s="1">
        <v>0.70710678118654746</v>
      </c>
      <c r="D153" s="1">
        <v>0</v>
      </c>
      <c r="E153" s="1">
        <v>0</v>
      </c>
      <c r="F153" s="1">
        <v>0</v>
      </c>
      <c r="G153" s="1">
        <v>0.70710678118654746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23">
        <v>0</v>
      </c>
      <c r="N153" s="1">
        <v>0</v>
      </c>
      <c r="O153" s="1">
        <v>0</v>
      </c>
      <c r="P153" s="1">
        <v>0</v>
      </c>
    </row>
    <row r="154" spans="2:16" x14ac:dyDescent="0.3">
      <c r="B154" s="22">
        <v>0.63340553411692935</v>
      </c>
      <c r="C154" s="1">
        <v>-0.31432058371994687</v>
      </c>
      <c r="D154" s="1">
        <v>0</v>
      </c>
      <c r="E154" s="1">
        <v>0</v>
      </c>
      <c r="F154" s="1">
        <v>-0.63340553411692935</v>
      </c>
      <c r="G154" s="1">
        <v>0.31432058371994492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23">
        <v>0</v>
      </c>
      <c r="N154" s="1">
        <v>0</v>
      </c>
      <c r="O154" s="1">
        <v>0</v>
      </c>
      <c r="P154" s="1">
        <v>0</v>
      </c>
    </row>
    <row r="157" spans="2:16" x14ac:dyDescent="0.3">
      <c r="B157" s="24">
        <f t="array" ref="B157:P171">MINVERSE(B140:P154)</f>
        <v>0.10218609989735541</v>
      </c>
      <c r="C157" s="25">
        <v>0.20592110264875099</v>
      </c>
      <c r="D157" s="1">
        <v>-7.6724815046280606E-2</v>
      </c>
      <c r="E157" s="1">
        <v>-4.120106971259517E-2</v>
      </c>
      <c r="F157" s="1">
        <v>-0.10218609989735541</v>
      </c>
      <c r="G157" s="1">
        <v>-0.20592110264875108</v>
      </c>
      <c r="H157" s="1">
        <v>-7.20847072450643E-2</v>
      </c>
      <c r="I157" s="1">
        <v>-9.9988049434200626E-3</v>
      </c>
      <c r="J157" s="1">
        <v>3.9221867685180052E-2</v>
      </c>
      <c r="K157" s="1">
        <v>-5.3338358737129242E-2</v>
      </c>
      <c r="L157" s="1">
        <v>-8.0917247777723397E-2</v>
      </c>
      <c r="M157" s="23">
        <v>3.3454500146448615E-2</v>
      </c>
      <c r="N157" s="1">
        <v>0.70711298813093082</v>
      </c>
      <c r="O157" s="1">
        <v>4.915138296565407E-7</v>
      </c>
      <c r="P157" s="1">
        <v>0.63340550532954787</v>
      </c>
    </row>
    <row r="158" spans="2:16" x14ac:dyDescent="0.3">
      <c r="B158" s="26">
        <v>0.20592110264875099</v>
      </c>
      <c r="C158" s="27">
        <v>0.4149634887589525</v>
      </c>
      <c r="D158" s="1">
        <v>-0.15461259927447793</v>
      </c>
      <c r="E158" s="1">
        <v>-8.3026651511779889E-2</v>
      </c>
      <c r="F158" s="1">
        <v>-0.20592110264875099</v>
      </c>
      <c r="G158" s="1">
        <v>-0.41496348875895267</v>
      </c>
      <c r="H158" s="1">
        <v>-0.14526205046406912</v>
      </c>
      <c r="I158" s="1">
        <v>-2.0149168440590694E-2</v>
      </c>
      <c r="J158" s="1">
        <v>7.9038247372084258E-2</v>
      </c>
      <c r="K158" s="1">
        <v>-0.10748520254376154</v>
      </c>
      <c r="L158" s="1">
        <v>-0.16306101223579653</v>
      </c>
      <c r="M158" s="23">
        <v>6.7416092459144608E-2</v>
      </c>
      <c r="N158" s="1">
        <v>1.2507971561260569E-5</v>
      </c>
      <c r="O158" s="1">
        <v>0.70710777166440741</v>
      </c>
      <c r="P158" s="1">
        <v>-0.31432064173105817</v>
      </c>
    </row>
    <row r="159" spans="2:16" x14ac:dyDescent="0.3">
      <c r="B159" s="22">
        <v>-7.6724815046280814E-2</v>
      </c>
      <c r="C159" s="1">
        <v>-0.1546125992744776</v>
      </c>
      <c r="D159" s="24">
        <v>3.1995460109807605</v>
      </c>
      <c r="E159" s="25">
        <v>0.35408601533088063</v>
      </c>
      <c r="F159" s="1">
        <v>7.6724815046280551E-2</v>
      </c>
      <c r="G159" s="1">
        <v>0.15461259927447771</v>
      </c>
      <c r="H159" s="1">
        <v>0.17458213896912742</v>
      </c>
      <c r="I159" s="1">
        <v>-0.61833135124715355</v>
      </c>
      <c r="J159" s="1">
        <v>-1.5148312941674136</v>
      </c>
      <c r="K159" s="1">
        <v>-4.0258456715818731</v>
      </c>
      <c r="L159" s="1">
        <v>-1.3374370860846643</v>
      </c>
      <c r="M159" s="23">
        <v>-1.7921730299309313</v>
      </c>
      <c r="N159" s="1">
        <v>0.70716252101186772</v>
      </c>
      <c r="O159" s="1">
        <v>6.2158102878986998E-6</v>
      </c>
      <c r="P159" s="1">
        <v>-0.964713984336664</v>
      </c>
    </row>
    <row r="160" spans="2:16" x14ac:dyDescent="0.3">
      <c r="B160" s="22">
        <v>-4.1201069712595143E-2</v>
      </c>
      <c r="C160" s="1">
        <v>-8.3026651511779778E-2</v>
      </c>
      <c r="D160" s="26">
        <v>0.35408601533088074</v>
      </c>
      <c r="E160" s="27">
        <v>1.7261228309880889</v>
      </c>
      <c r="F160" s="1">
        <v>4.1201069712595122E-2</v>
      </c>
      <c r="G160" s="1">
        <v>8.3026651511779723E-2</v>
      </c>
      <c r="H160" s="1">
        <v>-0.29785590413859891</v>
      </c>
      <c r="I160" s="1">
        <v>0.27191019056504573</v>
      </c>
      <c r="J160" s="1">
        <v>0.12355647044257824</v>
      </c>
      <c r="K160" s="1">
        <v>-2.1425071277402892</v>
      </c>
      <c r="L160" s="1">
        <v>-1.6075150084487917</v>
      </c>
      <c r="M160" s="23">
        <v>-0.70374234378598266</v>
      </c>
      <c r="N160" s="1">
        <v>7.8741558053536308E-6</v>
      </c>
      <c r="O160" s="1">
        <v>0.7071093903484178</v>
      </c>
      <c r="P160" s="1">
        <v>-0.31432407250991856</v>
      </c>
    </row>
    <row r="161" spans="1:16" x14ac:dyDescent="0.3">
      <c r="B161" s="22">
        <v>-0.10218609989735541</v>
      </c>
      <c r="C161" s="1">
        <v>-0.20592110264875099</v>
      </c>
      <c r="D161" s="1">
        <v>7.6724815046280606E-2</v>
      </c>
      <c r="E161" s="1">
        <v>4.120106971259517E-2</v>
      </c>
      <c r="F161" s="24">
        <v>0.10218609989735541</v>
      </c>
      <c r="G161" s="25">
        <v>0.20592110264875108</v>
      </c>
      <c r="H161" s="1">
        <v>7.20847072450643E-2</v>
      </c>
      <c r="I161" s="1">
        <v>9.9988049434200626E-3</v>
      </c>
      <c r="J161" s="1">
        <v>-3.9221867685180052E-2</v>
      </c>
      <c r="K161" s="1">
        <v>5.3338358737129242E-2</v>
      </c>
      <c r="L161" s="1">
        <v>8.0917247777723397E-2</v>
      </c>
      <c r="M161" s="23">
        <v>-3.3454500146448615E-2</v>
      </c>
      <c r="N161" s="1">
        <v>0.70710057424216444</v>
      </c>
      <c r="O161" s="1">
        <v>-4.915138296565407E-7</v>
      </c>
      <c r="P161" s="1">
        <v>-0.63340550532954787</v>
      </c>
    </row>
    <row r="162" spans="1:16" x14ac:dyDescent="0.3">
      <c r="B162" s="22">
        <v>-0.20592110264875102</v>
      </c>
      <c r="C162" s="1">
        <v>-0.4149634887589525</v>
      </c>
      <c r="D162" s="1">
        <v>0.15461259927447793</v>
      </c>
      <c r="E162" s="1">
        <v>8.3026651511779889E-2</v>
      </c>
      <c r="F162" s="26">
        <v>0.20592110264875102</v>
      </c>
      <c r="G162" s="27">
        <v>0.41496348875895267</v>
      </c>
      <c r="H162" s="1">
        <v>0.14526205046406912</v>
      </c>
      <c r="I162" s="1">
        <v>2.0149168440590694E-2</v>
      </c>
      <c r="J162" s="1">
        <v>-7.9038247372084258E-2</v>
      </c>
      <c r="K162" s="1">
        <v>0.10748520254376152</v>
      </c>
      <c r="L162" s="1">
        <v>0.16306101223579653</v>
      </c>
      <c r="M162" s="23">
        <v>-6.7416092459144608E-2</v>
      </c>
      <c r="N162" s="1">
        <v>-1.2507971561260569E-5</v>
      </c>
      <c r="O162" s="1">
        <v>0.70710579070868773</v>
      </c>
      <c r="P162" s="1">
        <v>0.31432064173105817</v>
      </c>
    </row>
    <row r="163" spans="1:16" x14ac:dyDescent="0.3">
      <c r="A163" t="s">
        <v>120</v>
      </c>
      <c r="B163" s="22">
        <v>-7.2084707245064272E-2</v>
      </c>
      <c r="C163" s="1">
        <v>-0.14526205046406915</v>
      </c>
      <c r="D163" s="1">
        <v>0.17458213896912742</v>
      </c>
      <c r="E163" s="1">
        <v>-0.2978559041385988</v>
      </c>
      <c r="F163" s="1">
        <v>7.2084707245064258E-2</v>
      </c>
      <c r="G163" s="1">
        <v>0.14526205046406915</v>
      </c>
      <c r="H163" s="24">
        <v>1.3886436499652428</v>
      </c>
      <c r="I163" s="25">
        <v>0.13785831316390601</v>
      </c>
      <c r="J163" s="1">
        <v>-0.56647327510277778</v>
      </c>
      <c r="K163" s="1">
        <v>0.80141892963978845</v>
      </c>
      <c r="L163" s="1">
        <v>1.4910282685000109</v>
      </c>
      <c r="M163" s="23">
        <v>1.3398147870403443</v>
      </c>
      <c r="N163" s="1">
        <v>0.70718927538861331</v>
      </c>
      <c r="O163" s="1">
        <v>6.2611447641671741E-6</v>
      </c>
      <c r="P163" s="1">
        <v>-4.9439858531234865E-3</v>
      </c>
    </row>
    <row r="164" spans="1:16" x14ac:dyDescent="0.3">
      <c r="B164" s="22">
        <v>-9.9988049434198562E-3</v>
      </c>
      <c r="C164" s="1">
        <v>-2.0149168440591225E-2</v>
      </c>
      <c r="D164" s="1">
        <v>-0.6183313512471531</v>
      </c>
      <c r="E164" s="1">
        <v>0.27191019056504612</v>
      </c>
      <c r="F164" s="1">
        <v>9.9988049434200747E-3</v>
      </c>
      <c r="G164" s="1">
        <v>2.0149168440590861E-2</v>
      </c>
      <c r="H164" s="26">
        <v>0.13785831316390604</v>
      </c>
      <c r="I164" s="27">
        <v>2.0188402670875969</v>
      </c>
      <c r="J164" s="1">
        <v>1.0913622803093173</v>
      </c>
      <c r="K164" s="1">
        <v>1.0880021678355627</v>
      </c>
      <c r="L164" s="1">
        <v>0.39098400295932351</v>
      </c>
      <c r="M164" s="23">
        <v>2.0094187116396109</v>
      </c>
      <c r="N164" s="1">
        <v>-8.8609834446575017E-6</v>
      </c>
      <c r="O164" s="1">
        <v>0.70710917158341924</v>
      </c>
      <c r="P164" s="1">
        <v>0.38824913719024245</v>
      </c>
    </row>
    <row r="165" spans="1:16" x14ac:dyDescent="0.3">
      <c r="B165" s="22">
        <v>3.9221867685181135E-2</v>
      </c>
      <c r="C165" s="1">
        <v>7.9038247372083967E-2</v>
      </c>
      <c r="D165" s="1">
        <v>-1.5148312941674111</v>
      </c>
      <c r="E165" s="1">
        <v>0.12355647044257857</v>
      </c>
      <c r="F165" s="1">
        <v>-3.9221867685179851E-2</v>
      </c>
      <c r="G165" s="1">
        <v>-7.9038247372084397E-2</v>
      </c>
      <c r="H165" s="1">
        <v>-0.56647327510277701</v>
      </c>
      <c r="I165" s="1">
        <v>1.0913622803093168</v>
      </c>
      <c r="J165" s="1">
        <v>9.6148639340051627</v>
      </c>
      <c r="K165" s="1">
        <v>1.6450797411164892</v>
      </c>
      <c r="L165" s="1">
        <v>6.1207983703925259E-2</v>
      </c>
      <c r="M165" s="23">
        <v>1.0126087598062887</v>
      </c>
      <c r="N165" s="1">
        <v>-5.3583083223545627E-5</v>
      </c>
      <c r="O165" s="1">
        <v>-1.017312650093353E-5</v>
      </c>
      <c r="P165" s="1">
        <v>1.7548790316332716</v>
      </c>
    </row>
    <row r="166" spans="1:16" x14ac:dyDescent="0.3">
      <c r="B166" s="22">
        <v>-5.333835873712893E-2</v>
      </c>
      <c r="C166" s="1">
        <v>-0.10748520254376198</v>
      </c>
      <c r="D166" s="1">
        <v>-4.0258456715818731</v>
      </c>
      <c r="E166" s="1">
        <v>-2.1425071277402896</v>
      </c>
      <c r="F166" s="1">
        <v>5.3338358737129291E-2</v>
      </c>
      <c r="G166" s="1">
        <v>0.10748520254376207</v>
      </c>
      <c r="H166" s="1">
        <v>0.80141892963978867</v>
      </c>
      <c r="I166" s="1">
        <v>1.0880021678355631</v>
      </c>
      <c r="J166" s="1">
        <v>1.6450797411164881</v>
      </c>
      <c r="K166" s="1">
        <v>15.845519248160786</v>
      </c>
      <c r="L166" s="1">
        <v>3.9966569634615676</v>
      </c>
      <c r="M166" s="23">
        <v>3.837612631322616</v>
      </c>
      <c r="N166" s="1">
        <v>-5.2251480957640859E-5</v>
      </c>
      <c r="O166" s="1">
        <v>-1.0274950537865412E-5</v>
      </c>
      <c r="P166" s="1">
        <v>1.7548752364267075</v>
      </c>
    </row>
    <row r="167" spans="1:16" x14ac:dyDescent="0.3">
      <c r="B167" s="22">
        <v>-8.0917247777723286E-2</v>
      </c>
      <c r="C167" s="1">
        <v>-0.16306101223579683</v>
      </c>
      <c r="D167" s="1">
        <v>-1.3374370860846641</v>
      </c>
      <c r="E167" s="1">
        <v>-1.6075150084487919</v>
      </c>
      <c r="F167" s="1">
        <v>8.0917247777723425E-2</v>
      </c>
      <c r="G167" s="1">
        <v>0.16306101223579683</v>
      </c>
      <c r="H167" s="1">
        <v>1.4910282685000107</v>
      </c>
      <c r="I167" s="1">
        <v>0.39098400295932334</v>
      </c>
      <c r="J167" s="1">
        <v>6.1207983703925224E-2</v>
      </c>
      <c r="K167" s="1">
        <v>3.9966569634615676</v>
      </c>
      <c r="L167" s="1">
        <v>11.486060625342946</v>
      </c>
      <c r="M167" s="23">
        <v>2.6231930411986739</v>
      </c>
      <c r="N167" s="1">
        <v>-1.0988977535040449E-4</v>
      </c>
      <c r="O167" s="1">
        <v>-1.3738516357332868E-5</v>
      </c>
      <c r="P167" s="1">
        <v>1.7548960442795696</v>
      </c>
    </row>
    <row r="168" spans="1:16" x14ac:dyDescent="0.3">
      <c r="B168" s="22">
        <v>3.3454500146449358E-2</v>
      </c>
      <c r="C168" s="1">
        <v>6.741609245914372E-2</v>
      </c>
      <c r="D168" s="1">
        <v>-1.7921730299309309</v>
      </c>
      <c r="E168" s="1">
        <v>-0.70374234378598188</v>
      </c>
      <c r="F168" s="1">
        <v>-3.345450014644874E-2</v>
      </c>
      <c r="G168" s="1">
        <v>-6.741609245914372E-2</v>
      </c>
      <c r="H168" s="1">
        <v>1.3398147870403438</v>
      </c>
      <c r="I168" s="1">
        <v>2.0094187116396109</v>
      </c>
      <c r="J168" s="1">
        <v>1.0126087598062921</v>
      </c>
      <c r="K168" s="1">
        <v>3.8376126313226151</v>
      </c>
      <c r="L168" s="1">
        <v>2.6231930411986744</v>
      </c>
      <c r="M168" s="23">
        <v>12.193525124646571</v>
      </c>
      <c r="N168" s="1">
        <v>-9.828275457089915E-5</v>
      </c>
      <c r="O168" s="1">
        <v>-2.4297559596260458E-5</v>
      </c>
      <c r="P168" s="1">
        <v>1.7549104240391797</v>
      </c>
    </row>
    <row r="169" spans="1:16" x14ac:dyDescent="0.3">
      <c r="B169" s="1">
        <v>0.70711298813093082</v>
      </c>
      <c r="C169" s="1">
        <v>1.2507971561301448E-5</v>
      </c>
      <c r="D169" s="1">
        <v>0.70716252101186761</v>
      </c>
      <c r="E169" s="1">
        <v>7.8741558053119195E-6</v>
      </c>
      <c r="F169" s="1">
        <v>0.70710057424216421</v>
      </c>
      <c r="G169" s="1">
        <v>-1.250797156126593E-5</v>
      </c>
      <c r="H169" s="1">
        <v>0.70718927538861309</v>
      </c>
      <c r="I169" s="1">
        <v>-8.860983444599607E-6</v>
      </c>
      <c r="J169" s="1">
        <v>-5.3583083223556117E-5</v>
      </c>
      <c r="K169" s="1">
        <v>-5.2251480957637545E-5</v>
      </c>
      <c r="L169" s="1">
        <v>-1.0988977535041956E-4</v>
      </c>
      <c r="M169" s="1">
        <v>-9.8282754570545362E-5</v>
      </c>
      <c r="N169" s="1">
        <v>-3.2058940431862739E-9</v>
      </c>
      <c r="O169" s="1">
        <v>-4.3248533425683791E-10</v>
      </c>
      <c r="P169" s="1">
        <v>1.0053143142161233E-9</v>
      </c>
    </row>
    <row r="170" spans="1:16" x14ac:dyDescent="0.3">
      <c r="B170" s="1">
        <v>4.9151382957838507E-7</v>
      </c>
      <c r="C170" s="1">
        <v>0.70710777166440719</v>
      </c>
      <c r="D170" s="1">
        <v>6.2158102878426678E-6</v>
      </c>
      <c r="E170" s="1">
        <v>0.70710939034841758</v>
      </c>
      <c r="F170" s="1">
        <v>-4.9151382957838634E-7</v>
      </c>
      <c r="G170" s="1">
        <v>0.70710579070868773</v>
      </c>
      <c r="H170" s="1">
        <v>6.2611447642280012E-6</v>
      </c>
      <c r="I170" s="1">
        <v>0.70710917158341935</v>
      </c>
      <c r="J170" s="1">
        <v>-1.017312650091114E-5</v>
      </c>
      <c r="K170" s="1">
        <v>-1.0274950537709538E-5</v>
      </c>
      <c r="L170" s="1">
        <v>-1.3738516357262903E-5</v>
      </c>
      <c r="M170" s="1">
        <v>-2.429755959594997E-5</v>
      </c>
      <c r="N170" s="1">
        <v>-4.3248529692086393E-10</v>
      </c>
      <c r="O170" s="1">
        <v>-9.1208444927620341E-11</v>
      </c>
      <c r="P170" s="1">
        <v>2.0679649471803354E-10</v>
      </c>
    </row>
    <row r="171" spans="1:16" x14ac:dyDescent="0.3">
      <c r="B171" s="1">
        <v>0.63340550532954809</v>
      </c>
      <c r="C171" s="1">
        <v>-0.31432064173105834</v>
      </c>
      <c r="D171" s="1">
        <v>-0.964713984336664</v>
      </c>
      <c r="E171" s="1">
        <v>-0.31432407250991845</v>
      </c>
      <c r="F171" s="1">
        <v>-0.63340550532954787</v>
      </c>
      <c r="G171" s="1">
        <v>0.31432064173105834</v>
      </c>
      <c r="H171" s="1">
        <v>-4.9439858531234735E-3</v>
      </c>
      <c r="I171" s="1">
        <v>0.38824913719024268</v>
      </c>
      <c r="J171" s="1">
        <v>1.7548790316332727</v>
      </c>
      <c r="K171" s="1">
        <v>1.7548752364267077</v>
      </c>
      <c r="L171" s="1">
        <v>1.7548960442795705</v>
      </c>
      <c r="M171" s="1">
        <v>1.7549104240391802</v>
      </c>
      <c r="N171" s="1">
        <v>1.005314218634803E-9</v>
      </c>
      <c r="O171" s="1">
        <v>2.0679651251953167E-10</v>
      </c>
      <c r="P171" s="1">
        <v>-5.1353457798480255E-10</v>
      </c>
    </row>
    <row r="174" spans="1:16" x14ac:dyDescent="0.3">
      <c r="B174" s="20">
        <f t="array" ref="B174:B185">MMULT(MMULT(TRANSPOSE(B29:M52),B62:Y85),B113:B136)</f>
        <v>-0.51427048394343877</v>
      </c>
      <c r="D174" s="42">
        <f t="array" ref="D174:D185">-MMULT(B157:M168,B174:B185)</f>
        <v>-0.15289862007354063</v>
      </c>
      <c r="F174" s="20">
        <f t="array" ref="F174:F197">MMULT(B29:M52,D174:D185)+B113:B136</f>
        <v>-1.2908113728288053</v>
      </c>
    </row>
    <row r="175" spans="1:16" x14ac:dyDescent="0.3">
      <c r="B175" s="20">
        <v>0.19731671540521567</v>
      </c>
      <c r="D175" s="42">
        <v>-0.30811482648464178</v>
      </c>
      <c r="F175" s="20">
        <v>-1.751533126990612E-3</v>
      </c>
      <c r="I175" t="s">
        <v>124</v>
      </c>
      <c r="J175">
        <f t="array" ref="J175">SQRT((MMULT(MMULT(TRANSPOSE(F174:F197),B62:Y85),F174:F197))/(24-12+3))</f>
        <v>1.162717300839992</v>
      </c>
    </row>
    <row r="176" spans="1:16" x14ac:dyDescent="0.3">
      <c r="B176" s="20">
        <v>-4.8951254274207032E-2</v>
      </c>
      <c r="D176" s="42">
        <v>1.0918249578441779</v>
      </c>
      <c r="F176" s="20">
        <v>1.2925629059557937</v>
      </c>
    </row>
    <row r="177" spans="1:15" x14ac:dyDescent="0.3">
      <c r="B177" s="20">
        <v>-0.45580962002901798</v>
      </c>
      <c r="D177" s="42">
        <v>0.73568826225240413</v>
      </c>
      <c r="F177" s="20">
        <v>-2.9023392104300436</v>
      </c>
    </row>
    <row r="178" spans="1:15" x14ac:dyDescent="0.3">
      <c r="B178" s="20">
        <v>-4.8154960021806081E-2</v>
      </c>
      <c r="D178" s="42">
        <v>0.15289862007354063</v>
      </c>
      <c r="F178" s="20">
        <v>4.6175215712549944</v>
      </c>
      <c r="I178" t="s">
        <v>125</v>
      </c>
      <c r="J178" s="41">
        <f>1*SQRT(B157)</f>
        <v>0.31966560637227681</v>
      </c>
      <c r="K178" t="s">
        <v>129</v>
      </c>
      <c r="L178" s="41">
        <f>1*SQRT(C158)</f>
        <v>0.64417659749400435</v>
      </c>
      <c r="N178" t="s">
        <v>134</v>
      </c>
      <c r="O178">
        <f>SQRT(L178^2+J178^2)</f>
        <v>0.71913113453410427</v>
      </c>
    </row>
    <row r="179" spans="1:15" x14ac:dyDescent="0.3">
      <c r="B179" s="20">
        <v>-0.93920805887932002</v>
      </c>
      <c r="D179" s="42">
        <v>0.30811482648464178</v>
      </c>
      <c r="F179" s="20">
        <v>-1.7151823608249515</v>
      </c>
      <c r="I179" t="s">
        <v>126</v>
      </c>
      <c r="J179" s="41">
        <f>1*SQRT(D159)</f>
        <v>1.78872748371035</v>
      </c>
      <c r="K179" t="s">
        <v>130</v>
      </c>
      <c r="L179" s="41">
        <f>1*SQRT(E160)</f>
        <v>1.3138199385715261</v>
      </c>
      <c r="N179" t="s">
        <v>133</v>
      </c>
      <c r="O179">
        <f t="shared" ref="O179:O181" si="14">SQRT(L179^2+J179^2)</f>
        <v>2.2193847890730547</v>
      </c>
    </row>
    <row r="180" spans="1:15" x14ac:dyDescent="0.3">
      <c r="A180" t="s">
        <v>121</v>
      </c>
      <c r="B180" s="20">
        <v>0.61130038687651633</v>
      </c>
      <c r="C180" s="21" t="s">
        <v>122</v>
      </c>
      <c r="D180" s="42">
        <v>-1.0097157755712762</v>
      </c>
      <c r="F180" s="20">
        <v>-0.71709712487778132</v>
      </c>
      <c r="I180" t="s">
        <v>127</v>
      </c>
      <c r="J180" s="41">
        <f>1*SQRT(F161)</f>
        <v>0.31966560637227681</v>
      </c>
      <c r="K180" t="s">
        <v>131</v>
      </c>
      <c r="L180" s="41">
        <f>1*SQRT(G162)</f>
        <v>0.64417659749400447</v>
      </c>
      <c r="N180" t="s">
        <v>135</v>
      </c>
      <c r="O180">
        <f t="shared" si="14"/>
        <v>0.71913113453410427</v>
      </c>
    </row>
    <row r="181" spans="1:15" x14ac:dyDescent="0.3">
      <c r="B181" s="20">
        <v>1.1976928888494178</v>
      </c>
      <c r="D181" s="42">
        <v>-2.3903128554277222</v>
      </c>
      <c r="F181" s="20">
        <v>0.80668618591556829</v>
      </c>
      <c r="I181" t="s">
        <v>128</v>
      </c>
      <c r="J181" s="41">
        <f>1*SQRT(H163)</f>
        <v>1.1784072513207151</v>
      </c>
      <c r="K181" t="s">
        <v>132</v>
      </c>
      <c r="L181" s="41">
        <f>1*SQRT(I164)</f>
        <v>1.4208589891638075</v>
      </c>
      <c r="N181" t="s">
        <v>136</v>
      </c>
      <c r="O181">
        <f t="shared" si="14"/>
        <v>1.8459371378930649</v>
      </c>
    </row>
    <row r="182" spans="1:15" x14ac:dyDescent="0.3">
      <c r="B182" s="20">
        <v>-1.373994668041334E-12</v>
      </c>
      <c r="D182" s="42">
        <v>-1.050213178924555</v>
      </c>
      <c r="F182" s="20">
        <v>-8.9589061037790962E-2</v>
      </c>
    </row>
    <row r="183" spans="1:15" x14ac:dyDescent="0.3">
      <c r="B183" s="20">
        <v>1.0075995593439302E-11</v>
      </c>
      <c r="D183" s="42">
        <v>-2.8693479577190533</v>
      </c>
      <c r="F183" s="20">
        <v>-2.0275077591841266</v>
      </c>
    </row>
    <row r="184" spans="1:15" x14ac:dyDescent="0.3">
      <c r="B184" s="20">
        <v>-9.1599922091845087E-12</v>
      </c>
      <c r="D184" s="42">
        <v>-2.0303288505816832</v>
      </c>
      <c r="E184" s="21" t="s">
        <v>123</v>
      </c>
      <c r="F184" s="20">
        <v>2.7218218938872472</v>
      </c>
    </row>
    <row r="185" spans="1:15" x14ac:dyDescent="0.3">
      <c r="B185" s="20">
        <v>-5.4959925499531437E-12</v>
      </c>
      <c r="D185" s="42">
        <v>-3.6952238446715118</v>
      </c>
      <c r="F185" s="20">
        <v>-0.69431413470311742</v>
      </c>
    </row>
    <row r="186" spans="1:15" x14ac:dyDescent="0.3">
      <c r="F186" s="20">
        <v>4.3803088737045748E-2</v>
      </c>
    </row>
    <row r="187" spans="1:15" x14ac:dyDescent="0.3">
      <c r="F187" s="20">
        <v>-1.7360676361142058</v>
      </c>
    </row>
    <row r="188" spans="1:15" x14ac:dyDescent="0.3">
      <c r="F188" s="20">
        <v>2.861115868896686</v>
      </c>
    </row>
    <row r="189" spans="1:15" x14ac:dyDescent="0.3">
      <c r="F189" s="20">
        <v>0.1542184079248542</v>
      </c>
    </row>
    <row r="190" spans="1:15" x14ac:dyDescent="0.3">
      <c r="F190" s="20">
        <v>1.6904677516878128</v>
      </c>
    </row>
    <row r="191" spans="1:15" x14ac:dyDescent="0.3">
      <c r="F191" s="20">
        <v>-1.9561969112629543</v>
      </c>
    </row>
    <row r="192" spans="1:15" x14ac:dyDescent="0.3">
      <c r="F192" s="20">
        <v>1.2638826370810758</v>
      </c>
    </row>
    <row r="193" spans="2:12" x14ac:dyDescent="0.3">
      <c r="F193" s="20">
        <v>0.1542184079248542</v>
      </c>
    </row>
    <row r="194" spans="2:12" x14ac:dyDescent="0.3">
      <c r="F194" s="20">
        <v>7.9297002979499398</v>
      </c>
    </row>
    <row r="195" spans="2:12" x14ac:dyDescent="0.3">
      <c r="F195" s="20">
        <v>-0.13888413110331399</v>
      </c>
    </row>
    <row r="196" spans="2:12" x14ac:dyDescent="0.3">
      <c r="F196" s="20">
        <v>-0.30953224831218717</v>
      </c>
    </row>
    <row r="197" spans="2:12" x14ac:dyDescent="0.3">
      <c r="F197" s="20">
        <v>-9.0702997020500611</v>
      </c>
    </row>
    <row r="202" spans="2:12" x14ac:dyDescent="0.3">
      <c r="B202" s="59">
        <v>1</v>
      </c>
      <c r="C202" s="59"/>
      <c r="E202" s="59">
        <v>2</v>
      </c>
      <c r="F202" s="59"/>
      <c r="H202" s="59">
        <v>3</v>
      </c>
      <c r="I202" s="59"/>
      <c r="K202" s="59">
        <v>4</v>
      </c>
      <c r="L202" s="59"/>
    </row>
    <row r="203" spans="2:12" x14ac:dyDescent="0.3">
      <c r="B203" s="18" t="s">
        <v>137</v>
      </c>
      <c r="C203">
        <f>1/2*((C158+B157)+SQRT((C158-B157)^2+4*B158^2))</f>
        <v>0.517149588656308</v>
      </c>
      <c r="E203" s="18" t="s">
        <v>137</v>
      </c>
      <c r="F203">
        <f>1/2*((E160+D159)+SQRT((E160-D159)^2+4*D160^2))</f>
        <v>3.280221032746466</v>
      </c>
      <c r="H203" s="18" t="s">
        <v>137</v>
      </c>
      <c r="I203">
        <f>1/2*((G162+F161)+SQRT((G162-F161)^2+4*F162^2))</f>
        <v>0.51714958865630811</v>
      </c>
      <c r="K203" s="18" t="s">
        <v>137</v>
      </c>
      <c r="L203">
        <f>1/2*((I164+H163)+SQRT((I164-H163)^2+4*H164^2))</f>
        <v>2.0476777934818839</v>
      </c>
    </row>
    <row r="204" spans="2:12" x14ac:dyDescent="0.3">
      <c r="B204" s="18" t="s">
        <v>138</v>
      </c>
      <c r="C204">
        <f>1/2*((C158+B157)-SQRT((C158-B157)^2+4*B158^2))</f>
        <v>-5.5511151231257827E-17</v>
      </c>
      <c r="E204" s="18" t="s">
        <v>138</v>
      </c>
      <c r="F204">
        <f>1/2*((E160+D159)-SQRT((E160-D159)^2+4*D160^2))</f>
        <v>1.6454478092223834</v>
      </c>
      <c r="H204" s="18" t="s">
        <v>138</v>
      </c>
      <c r="I204">
        <f>1/2*((G162+F161)-SQRT((G162-F161)^2+4*F162^2))</f>
        <v>0</v>
      </c>
      <c r="K204" s="18" t="s">
        <v>138</v>
      </c>
      <c r="L204">
        <f>1/2*((I164+H163)-SQRT((I164-H163)^2+4*H164^2))</f>
        <v>1.3598061235709558</v>
      </c>
    </row>
    <row r="205" spans="2:12" x14ac:dyDescent="0.3">
      <c r="B205" t="s">
        <v>139</v>
      </c>
      <c r="C205">
        <f>1*SQRT(5.99)</f>
        <v>2.4474476501040834</v>
      </c>
      <c r="E205" t="s">
        <v>139</v>
      </c>
      <c r="F205">
        <f>C205</f>
        <v>2.4474476501040834</v>
      </c>
      <c r="H205" t="s">
        <v>139</v>
      </c>
      <c r="I205">
        <f>F205</f>
        <v>2.4474476501040834</v>
      </c>
      <c r="K205" t="s">
        <v>139</v>
      </c>
      <c r="L205">
        <f>I205</f>
        <v>2.4474476501040834</v>
      </c>
    </row>
    <row r="206" spans="2:12" x14ac:dyDescent="0.3">
      <c r="B206" t="s">
        <v>140</v>
      </c>
      <c r="C206">
        <f>C205*SQRT(C203)</f>
        <v>1.760035805332177</v>
      </c>
      <c r="E206" t="s">
        <v>140</v>
      </c>
      <c r="F206">
        <f>F205*SQRT(F203)</f>
        <v>4.4326655621816693</v>
      </c>
      <c r="H206" t="s">
        <v>140</v>
      </c>
      <c r="I206">
        <f>I205*SQRT(I203)</f>
        <v>1.7600358053321772</v>
      </c>
      <c r="K206" t="s">
        <v>140</v>
      </c>
      <c r="L206">
        <f>L205*SQRT(L203)</f>
        <v>3.5022264322793983</v>
      </c>
    </row>
    <row r="207" spans="2:12" x14ac:dyDescent="0.3">
      <c r="B207" t="s">
        <v>141</v>
      </c>
      <c r="C207" t="e">
        <f>C205*SQRT(C204)</f>
        <v>#NUM!</v>
      </c>
      <c r="E207" t="s">
        <v>141</v>
      </c>
      <c r="F207">
        <f>F205*SQRT(F204)</f>
        <v>3.1394637085403736</v>
      </c>
      <c r="H207" t="s">
        <v>141</v>
      </c>
      <c r="I207">
        <f>I205*SQRT(I204)</f>
        <v>0</v>
      </c>
      <c r="K207" t="s">
        <v>141</v>
      </c>
      <c r="L207">
        <f>L205*SQRT(L204)</f>
        <v>2.8539864541006539</v>
      </c>
    </row>
    <row r="208" spans="2:12" x14ac:dyDescent="0.3">
      <c r="B208" t="s">
        <v>143</v>
      </c>
      <c r="C208">
        <f>1/2*(ATAN(2*B158/(C158-B157)))</f>
        <v>0.46063435437936917</v>
      </c>
      <c r="E208" t="s">
        <v>143</v>
      </c>
      <c r="F208">
        <f>1/2*(ATAN(2*D160/(E160-D159)))+RADIANS(360)</f>
        <v>6.0591691896871076</v>
      </c>
      <c r="H208" t="s">
        <v>143</v>
      </c>
      <c r="I208">
        <f>1/2*(ATAN(2*F162/(G162-F161)))</f>
        <v>0.46063435437936906</v>
      </c>
      <c r="K208" t="s">
        <v>143</v>
      </c>
      <c r="L208">
        <f>1/2*(ATAN((2*H164/(I164-H163))))</f>
        <v>0.20620895426148159</v>
      </c>
    </row>
    <row r="209" spans="2:25" x14ac:dyDescent="0.3">
      <c r="B209" t="s">
        <v>142</v>
      </c>
      <c r="C209">
        <f>DEGREES(C208)</f>
        <v>26.392404404671364</v>
      </c>
      <c r="E209" t="s">
        <v>142</v>
      </c>
      <c r="F209">
        <f>DEGREES(F208)</f>
        <v>347.16482192477417</v>
      </c>
      <c r="H209" t="s">
        <v>142</v>
      </c>
      <c r="I209">
        <f>DEGREES(I208)</f>
        <v>26.392404404671357</v>
      </c>
      <c r="K209" t="s">
        <v>142</v>
      </c>
      <c r="L209">
        <f>DEGREES(L208)</f>
        <v>11.814902776989127</v>
      </c>
    </row>
    <row r="210" spans="2:25" x14ac:dyDescent="0.3">
      <c r="B210" s="28" t="s">
        <v>144</v>
      </c>
      <c r="C210" s="28" t="s">
        <v>145</v>
      </c>
      <c r="D210" s="28" t="s">
        <v>146</v>
      </c>
      <c r="E210" s="29" t="s">
        <v>144</v>
      </c>
      <c r="F210" s="29" t="s">
        <v>145</v>
      </c>
      <c r="G210" s="29" t="s">
        <v>146</v>
      </c>
      <c r="H210" s="30" t="s">
        <v>144</v>
      </c>
      <c r="I210" s="30" t="s">
        <v>145</v>
      </c>
      <c r="J210" s="30" t="s">
        <v>146</v>
      </c>
      <c r="K210" s="31" t="s">
        <v>144</v>
      </c>
      <c r="L210" s="31" t="s">
        <v>145</v>
      </c>
      <c r="M210" s="31" t="s">
        <v>146</v>
      </c>
    </row>
    <row r="211" spans="2:25" x14ac:dyDescent="0.3">
      <c r="B211" s="28">
        <f>TRUNC(C209,0)</f>
        <v>26</v>
      </c>
      <c r="C211" s="28">
        <f>TRUNC(B212)</f>
        <v>23</v>
      </c>
      <c r="D211" s="28">
        <f>TRUNC(C212,2)</f>
        <v>32.65</v>
      </c>
      <c r="E211" s="29">
        <f>TRUNC(F209,0)</f>
        <v>347</v>
      </c>
      <c r="F211" s="29">
        <f>TRUNC(E212)</f>
        <v>9</v>
      </c>
      <c r="G211" s="29">
        <f>TRUNC(F212,2)</f>
        <v>53.35</v>
      </c>
      <c r="H211" s="30">
        <f>TRUNC(I209,0)</f>
        <v>26</v>
      </c>
      <c r="I211" s="30">
        <f>TRUNC(H212)</f>
        <v>23</v>
      </c>
      <c r="J211" s="30">
        <f>ROUND(I212,2)</f>
        <v>32.659999999999997</v>
      </c>
      <c r="K211" s="31">
        <f>TRUNC(L209,0)</f>
        <v>11</v>
      </c>
      <c r="L211" s="31">
        <f>TRUNC(K212,0)</f>
        <v>48</v>
      </c>
      <c r="M211" s="31">
        <f>TRUNC(L212,2)</f>
        <v>53.64</v>
      </c>
    </row>
    <row r="212" spans="2:25" x14ac:dyDescent="0.3">
      <c r="B212">
        <f>(C209-B211)*60</f>
        <v>23.544264280281837</v>
      </c>
      <c r="C212">
        <f>(B212-C211)*60</f>
        <v>32.655856816910216</v>
      </c>
      <c r="E212" s="29">
        <f>(F209-E211)*60</f>
        <v>9.889315486450414</v>
      </c>
      <c r="F212" s="29">
        <f>(E212-F211)*60</f>
        <v>53.358929187024842</v>
      </c>
      <c r="G212" s="29"/>
      <c r="H212" s="28">
        <f>(I209-H211)*60</f>
        <v>23.544264280281411</v>
      </c>
      <c r="I212" s="28">
        <f>(H212-I211)*60</f>
        <v>32.655856816884636</v>
      </c>
      <c r="J212" s="28"/>
      <c r="K212" s="29">
        <f>(L209-K211)*60</f>
        <v>48.894166619347637</v>
      </c>
      <c r="L212" s="29">
        <f>(K212-L211)*60</f>
        <v>53.649997160858192</v>
      </c>
      <c r="M212" s="29"/>
    </row>
    <row r="220" spans="2:25" x14ac:dyDescent="0.3">
      <c r="B220">
        <f t="array" ref="B220:Y243">MMULT(MMULT(B29:M52,B157:M168),TRANSPOSE(B29:M52))</f>
        <v>10.368067026975716</v>
      </c>
      <c r="C220">
        <v>7.9084023593537038</v>
      </c>
      <c r="D220">
        <v>6.7235306136705812</v>
      </c>
      <c r="E220">
        <v>2.5957626150877822E-2</v>
      </c>
      <c r="F220">
        <v>0.2313934583897912</v>
      </c>
      <c r="G220">
        <v>-0.25735108454065347</v>
      </c>
      <c r="H220">
        <v>-1.3185393943760699</v>
      </c>
      <c r="I220">
        <v>1.424433983937474</v>
      </c>
      <c r="J220">
        <v>-0.10589458956140163</v>
      </c>
      <c r="K220">
        <v>-2.1769325022444574</v>
      </c>
      <c r="L220">
        <v>1.9563484539911222</v>
      </c>
      <c r="M220">
        <v>0.22058404825333322</v>
      </c>
      <c r="N220">
        <v>0.87446619741596887</v>
      </c>
      <c r="O220">
        <v>0.70744858747715134</v>
      </c>
      <c r="P220">
        <v>0.39535642139962546</v>
      </c>
      <c r="Q220">
        <v>-1.5911959194139116</v>
      </c>
      <c r="R220">
        <v>-1.2965275281558233</v>
      </c>
      <c r="S220">
        <v>0.87446619741596887</v>
      </c>
      <c r="T220">
        <v>0.70744858747715134</v>
      </c>
      <c r="U220">
        <v>-1.5911959194139116</v>
      </c>
      <c r="V220">
        <v>-0.15869272810905249</v>
      </c>
      <c r="W220">
        <v>0.39535642139962546</v>
      </c>
      <c r="X220">
        <v>-1.2965275281558233</v>
      </c>
      <c r="Y220">
        <v>-0.15869272810905249</v>
      </c>
    </row>
    <row r="221" spans="2:25" x14ac:dyDescent="0.3">
      <c r="B221">
        <v>7.9084023593537065</v>
      </c>
      <c r="C221">
        <v>9.6148639340051609</v>
      </c>
      <c r="D221">
        <v>7.4767337066411335</v>
      </c>
      <c r="E221">
        <v>0.388726967239023</v>
      </c>
      <c r="F221">
        <v>-0.32734513370404428</v>
      </c>
      <c r="G221">
        <v>-6.1381833534967178E-2</v>
      </c>
      <c r="H221">
        <v>6.1207983703924156E-2</v>
      </c>
      <c r="I221">
        <v>-1.195144790173541</v>
      </c>
      <c r="J221">
        <v>1.1339368064696178</v>
      </c>
      <c r="K221">
        <v>-1.1255214675577405</v>
      </c>
      <c r="L221">
        <v>-0.9598161150142448</v>
      </c>
      <c r="M221">
        <v>2.0853375825719813</v>
      </c>
      <c r="N221">
        <v>4.4518223070494856E-2</v>
      </c>
      <c r="O221">
        <v>-0.17646982124277874</v>
      </c>
      <c r="P221">
        <v>0.23245701633599436</v>
      </c>
      <c r="Q221">
        <v>1.3998793037742345</v>
      </c>
      <c r="R221">
        <v>-0.22075517912497034</v>
      </c>
      <c r="S221">
        <v>4.4518223070494856E-2</v>
      </c>
      <c r="T221">
        <v>-0.17646982124277874</v>
      </c>
      <c r="U221">
        <v>1.3998793037742345</v>
      </c>
      <c r="V221">
        <v>-1.2239856647681298</v>
      </c>
      <c r="W221">
        <v>0.23245701633599436</v>
      </c>
      <c r="X221">
        <v>-0.22075517912497034</v>
      </c>
      <c r="Y221">
        <v>-1.2239856647681298</v>
      </c>
    </row>
    <row r="222" spans="2:25" x14ac:dyDescent="0.3">
      <c r="B222">
        <v>6.7235306136705821</v>
      </c>
      <c r="C222">
        <v>7.4767337066411326</v>
      </c>
      <c r="D222">
        <v>10.799735679688284</v>
      </c>
      <c r="E222">
        <v>-0.41468459338988639</v>
      </c>
      <c r="F222">
        <v>9.5951675314263074E-2</v>
      </c>
      <c r="G222">
        <v>0.31873291807563076</v>
      </c>
      <c r="H222">
        <v>1.2573314106721456</v>
      </c>
      <c r="I222">
        <v>-0.22928919376392254</v>
      </c>
      <c r="J222">
        <v>-1.028042216908222</v>
      </c>
      <c r="K222">
        <v>3.3024539698021949</v>
      </c>
      <c r="L222">
        <v>-0.99653233897687499</v>
      </c>
      <c r="M222">
        <v>-2.3059216308253241</v>
      </c>
      <c r="N222">
        <v>-0.91898442048646278</v>
      </c>
      <c r="O222">
        <v>-0.53097876623437379</v>
      </c>
      <c r="P222">
        <v>-0.6278134377356186</v>
      </c>
      <c r="Q222">
        <v>0.19131661563967245</v>
      </c>
      <c r="R222">
        <v>1.5172827072807911</v>
      </c>
      <c r="S222">
        <v>-0.91898442048646278</v>
      </c>
      <c r="T222">
        <v>-0.53097876623437379</v>
      </c>
      <c r="U222">
        <v>0.19131661563967245</v>
      </c>
      <c r="V222">
        <v>1.3826783928771811</v>
      </c>
      <c r="W222">
        <v>-0.6278134377356186</v>
      </c>
      <c r="X222">
        <v>1.5172827072807911</v>
      </c>
      <c r="Y222">
        <v>1.3826783928771811</v>
      </c>
    </row>
    <row r="223" spans="2:25" x14ac:dyDescent="0.3">
      <c r="B223">
        <v>2.5957626150872493E-2</v>
      </c>
      <c r="C223">
        <v>0.38872696723901823</v>
      </c>
      <c r="D223">
        <v>-0.41468459338988972</v>
      </c>
      <c r="E223">
        <v>12.053817972959525</v>
      </c>
      <c r="F223">
        <v>7.0758016088130162</v>
      </c>
      <c r="G223">
        <v>5.8703804182274553</v>
      </c>
      <c r="H223">
        <v>-1.5046944554230817</v>
      </c>
      <c r="I223">
        <v>4.3159737582208422</v>
      </c>
      <c r="J223">
        <v>-2.8112793027977627</v>
      </c>
      <c r="K223">
        <v>-0.38096337446018258</v>
      </c>
      <c r="L223">
        <v>1.2651000356661397</v>
      </c>
      <c r="M223">
        <v>-0.88413666120595558</v>
      </c>
      <c r="N223">
        <v>1.1307289935988492</v>
      </c>
      <c r="O223">
        <v>-1.511089822676934</v>
      </c>
      <c r="P223">
        <v>-0.12468777984087343</v>
      </c>
      <c r="Q223">
        <v>0.85626810677144749</v>
      </c>
      <c r="R223">
        <v>0.68851310874889649</v>
      </c>
      <c r="S223">
        <v>1.1307289935988492</v>
      </c>
      <c r="T223">
        <v>-1.511089822676934</v>
      </c>
      <c r="U223">
        <v>0.85626810677144749</v>
      </c>
      <c r="V223">
        <v>-1.5469447894945278</v>
      </c>
      <c r="W223">
        <v>-0.12468777984087343</v>
      </c>
      <c r="X223">
        <v>0.68851310874889649</v>
      </c>
      <c r="Y223">
        <v>-1.5469447894945278</v>
      </c>
    </row>
    <row r="224" spans="2:25" x14ac:dyDescent="0.3">
      <c r="B224">
        <v>0.23139345838978631</v>
      </c>
      <c r="C224">
        <v>-0.32734513370404805</v>
      </c>
      <c r="D224">
        <v>9.595167531426041E-2</v>
      </c>
      <c r="E224">
        <v>7.0758016088130127</v>
      </c>
      <c r="F224">
        <v>10.082033313290383</v>
      </c>
      <c r="G224">
        <v>7.8421650778965937</v>
      </c>
      <c r="H224">
        <v>-1.1122151299584919</v>
      </c>
      <c r="I224">
        <v>-1.3198400069482383</v>
      </c>
      <c r="J224">
        <v>2.4320551369067283</v>
      </c>
      <c r="K224">
        <v>-1.8320944921054099</v>
      </c>
      <c r="L224">
        <v>0.5432155263639058</v>
      </c>
      <c r="M224">
        <v>1.2888789657415018</v>
      </c>
      <c r="N224">
        <v>7.4344957252202137E-2</v>
      </c>
      <c r="O224">
        <v>0.38718767051887643</v>
      </c>
      <c r="P224">
        <v>-1.4747648354500178</v>
      </c>
      <c r="Q224">
        <v>-0.42492799470989701</v>
      </c>
      <c r="R224">
        <v>0.14262094424198102</v>
      </c>
      <c r="S224">
        <v>7.4344957252202137E-2</v>
      </c>
      <c r="T224">
        <v>0.38718767051887643</v>
      </c>
      <c r="U224">
        <v>-0.42492799470989701</v>
      </c>
      <c r="V224">
        <v>1.3680529375772676</v>
      </c>
      <c r="W224">
        <v>-1.4747648354500178</v>
      </c>
      <c r="X224">
        <v>0.14262094424198102</v>
      </c>
      <c r="Y224">
        <v>1.3680529375772676</v>
      </c>
    </row>
    <row r="225" spans="1:25" x14ac:dyDescent="0.3">
      <c r="B225">
        <v>-0.25735108454065636</v>
      </c>
      <c r="C225">
        <v>-6.1381833534970176E-2</v>
      </c>
      <c r="D225">
        <v>0.3187329180756282</v>
      </c>
      <c r="E225">
        <v>5.8703804182274517</v>
      </c>
      <c r="F225">
        <v>7.8421650778965937</v>
      </c>
      <c r="G225">
        <v>11.287454503875944</v>
      </c>
      <c r="H225">
        <v>2.6169095853815727</v>
      </c>
      <c r="I225">
        <v>-2.9961337512726063</v>
      </c>
      <c r="J225">
        <v>0.37922416589103491</v>
      </c>
      <c r="K225">
        <v>2.2130578665655909</v>
      </c>
      <c r="L225">
        <v>-1.8083155620300446</v>
      </c>
      <c r="M225">
        <v>-0.40474230453554538</v>
      </c>
      <c r="N225">
        <v>-1.2050739508510533</v>
      </c>
      <c r="O225">
        <v>1.1239021521580572</v>
      </c>
      <c r="P225">
        <v>1.599452615290891</v>
      </c>
      <c r="Q225">
        <v>-0.43134011206155332</v>
      </c>
      <c r="R225">
        <v>-0.83113405299088072</v>
      </c>
      <c r="S225">
        <v>-1.2050739508510533</v>
      </c>
      <c r="T225">
        <v>1.1239021521580572</v>
      </c>
      <c r="U225">
        <v>-0.43134011206155332</v>
      </c>
      <c r="V225">
        <v>0.17889185191725987</v>
      </c>
      <c r="W225">
        <v>1.599452615290891</v>
      </c>
      <c r="X225">
        <v>-0.83113405299088072</v>
      </c>
      <c r="Y225">
        <v>0.17889185191725987</v>
      </c>
    </row>
    <row r="226" spans="1:25" x14ac:dyDescent="0.3">
      <c r="B226">
        <v>-1.3185393943760693</v>
      </c>
      <c r="C226">
        <v>6.120798370392478E-2</v>
      </c>
      <c r="D226">
        <v>1.2573314106721454</v>
      </c>
      <c r="E226">
        <v>-1.5046944554230826</v>
      </c>
      <c r="F226">
        <v>-1.1122151299584915</v>
      </c>
      <c r="G226">
        <v>2.6169095853815731</v>
      </c>
      <c r="H226">
        <v>11.486060625342946</v>
      </c>
      <c r="I226">
        <v>5.9847092064582954</v>
      </c>
      <c r="J226">
        <v>7.5292301681987652</v>
      </c>
      <c r="K226">
        <v>3.8193164681668943</v>
      </c>
      <c r="L226">
        <v>-2.4856790522213852</v>
      </c>
      <c r="M226">
        <v>-1.333637415945506</v>
      </c>
      <c r="N226">
        <v>-1.444453996212995</v>
      </c>
      <c r="O226">
        <v>0.36406864572101877</v>
      </c>
      <c r="P226">
        <v>1.5360198859830065</v>
      </c>
      <c r="Q226">
        <v>0.42929568575834443</v>
      </c>
      <c r="R226">
        <v>5.810930735083264E-2</v>
      </c>
      <c r="S226">
        <v>-1.444453996212995</v>
      </c>
      <c r="T226">
        <v>0.36406864572101877</v>
      </c>
      <c r="U226">
        <v>0.42929568575834443</v>
      </c>
      <c r="V226">
        <v>-6.1613934003718451E-2</v>
      </c>
      <c r="W226">
        <v>1.5360198859830065</v>
      </c>
      <c r="X226">
        <v>5.810930735083264E-2</v>
      </c>
      <c r="Y226">
        <v>-6.1613934003718451E-2</v>
      </c>
    </row>
    <row r="227" spans="1:25" x14ac:dyDescent="0.3">
      <c r="B227">
        <v>1.42443398393747</v>
      </c>
      <c r="C227">
        <v>-1.1951447901735444</v>
      </c>
      <c r="D227">
        <v>-0.22928919376392431</v>
      </c>
      <c r="E227">
        <v>4.3159737582208457</v>
      </c>
      <c r="F227">
        <v>-1.319840006948235</v>
      </c>
      <c r="G227">
        <v>-2.9961337512726014</v>
      </c>
      <c r="H227">
        <v>5.9847092064582963</v>
      </c>
      <c r="I227">
        <v>15.916395490062758</v>
      </c>
      <c r="J227">
        <v>3.0988953034789475</v>
      </c>
      <c r="K227">
        <v>0.17388419245440367</v>
      </c>
      <c r="L227">
        <v>3.5039011144801644</v>
      </c>
      <c r="M227">
        <v>-3.6777853069345654</v>
      </c>
      <c r="N227">
        <v>1.7212969225823813</v>
      </c>
      <c r="O227">
        <v>-1.3870049203940424</v>
      </c>
      <c r="P227">
        <v>-2.5221104085126872E-2</v>
      </c>
      <c r="Q227">
        <v>-1.2741713185968007</v>
      </c>
      <c r="R227">
        <v>0.50198412005975657</v>
      </c>
      <c r="S227">
        <v>1.7212969225823813</v>
      </c>
      <c r="T227">
        <v>-1.3870049203940424</v>
      </c>
      <c r="U227">
        <v>-1.2741713185968007</v>
      </c>
      <c r="V227">
        <v>-0.7221576387564288</v>
      </c>
      <c r="W227">
        <v>-2.5221104085126872E-2</v>
      </c>
      <c r="X227">
        <v>0.50198412005975657</v>
      </c>
      <c r="Y227">
        <v>-0.7221576387564288</v>
      </c>
    </row>
    <row r="228" spans="1:25" x14ac:dyDescent="0.3">
      <c r="B228">
        <v>-0.10589458956139963</v>
      </c>
      <c r="C228">
        <v>1.1339368064696196</v>
      </c>
      <c r="D228">
        <v>-1.0280422169082197</v>
      </c>
      <c r="E228">
        <v>-2.8112793027977632</v>
      </c>
      <c r="F228">
        <v>2.4320551369067283</v>
      </c>
      <c r="G228">
        <v>0.37922416589103536</v>
      </c>
      <c r="H228">
        <v>7.5292301681987635</v>
      </c>
      <c r="I228">
        <v>3.0988953034789457</v>
      </c>
      <c r="J228">
        <v>14.371874528322289</v>
      </c>
      <c r="K228">
        <v>-3.9932006606212926</v>
      </c>
      <c r="L228">
        <v>-1.0182220622587796</v>
      </c>
      <c r="M228">
        <v>5.0114227228800718</v>
      </c>
      <c r="N228">
        <v>-0.2768429263693889</v>
      </c>
      <c r="O228">
        <v>1.0229362746730244</v>
      </c>
      <c r="P228">
        <v>-1.5107987818978783</v>
      </c>
      <c r="Q228">
        <v>0.84487563283845435</v>
      </c>
      <c r="R228">
        <v>-0.56009342741059109</v>
      </c>
      <c r="S228">
        <v>-0.2768429263693889</v>
      </c>
      <c r="T228">
        <v>1.0229362746730244</v>
      </c>
      <c r="U228">
        <v>0.84487563283845435</v>
      </c>
      <c r="V228">
        <v>0.78377157276014775</v>
      </c>
      <c r="W228">
        <v>-1.5107987818978783</v>
      </c>
      <c r="X228">
        <v>-0.56009342741059109</v>
      </c>
      <c r="Y228">
        <v>0.78377157276014775</v>
      </c>
    </row>
    <row r="229" spans="1:25" x14ac:dyDescent="0.3">
      <c r="B229">
        <v>-2.1769325022444557</v>
      </c>
      <c r="C229">
        <v>-1.1255214675577385</v>
      </c>
      <c r="D229">
        <v>3.3024539698021949</v>
      </c>
      <c r="E229">
        <v>-0.38096337446018458</v>
      </c>
      <c r="F229">
        <v>-1.8320944921054094</v>
      </c>
      <c r="G229">
        <v>2.21305786656559</v>
      </c>
      <c r="H229">
        <v>3.8193164681668939</v>
      </c>
      <c r="I229">
        <v>0.17388419245440234</v>
      </c>
      <c r="J229">
        <v>-3.9932006606212926</v>
      </c>
      <c r="K229">
        <v>15.588343798955258</v>
      </c>
      <c r="L229">
        <v>6.0638049682376085</v>
      </c>
      <c r="M229">
        <v>3.3478512328071384</v>
      </c>
      <c r="N229">
        <v>-1.7346610798020832</v>
      </c>
      <c r="O229">
        <v>-0.50502981533864777</v>
      </c>
      <c r="P229">
        <v>1.4125319351383119</v>
      </c>
      <c r="Q229">
        <v>5.0652594162417949E-2</v>
      </c>
      <c r="R229">
        <v>1.3987652864569788</v>
      </c>
      <c r="S229">
        <v>-1.7346610798020832</v>
      </c>
      <c r="T229">
        <v>-0.50502981533864777</v>
      </c>
      <c r="U229">
        <v>5.0652594162417949E-2</v>
      </c>
      <c r="V229">
        <v>0.70449619540255715</v>
      </c>
      <c r="W229">
        <v>1.4125319351383119</v>
      </c>
      <c r="X229">
        <v>1.3987652864569788</v>
      </c>
      <c r="Y229">
        <v>0.70449619540255715</v>
      </c>
    </row>
    <row r="230" spans="1:25" x14ac:dyDescent="0.3">
      <c r="A230" t="s">
        <v>147</v>
      </c>
      <c r="B230">
        <v>1.9563484539911216</v>
      </c>
      <c r="C230">
        <v>-0.95981611501424524</v>
      </c>
      <c r="D230">
        <v>-0.99653233897687477</v>
      </c>
      <c r="E230">
        <v>1.2651000356661397</v>
      </c>
      <c r="F230">
        <v>0.54321552636390802</v>
      </c>
      <c r="G230">
        <v>-1.8083155620300455</v>
      </c>
      <c r="H230">
        <v>-2.4856790522213861</v>
      </c>
      <c r="I230">
        <v>3.5039011144801657</v>
      </c>
      <c r="J230">
        <v>-1.0182220622587781</v>
      </c>
      <c r="K230">
        <v>6.0638049682376067</v>
      </c>
      <c r="L230">
        <v>11.368216849599555</v>
      </c>
      <c r="M230">
        <v>7.567978182162844</v>
      </c>
      <c r="N230">
        <v>1.3382084462036039</v>
      </c>
      <c r="O230">
        <v>-3.3169432663036902E-3</v>
      </c>
      <c r="P230">
        <v>-0.63851565646735287</v>
      </c>
      <c r="Q230">
        <v>-1.7254478235395099</v>
      </c>
      <c r="R230">
        <v>-0.44128995174677399</v>
      </c>
      <c r="S230">
        <v>1.3382084462036039</v>
      </c>
      <c r="T230">
        <v>-3.3169432663036902E-3</v>
      </c>
      <c r="U230">
        <v>-1.7254478235395099</v>
      </c>
      <c r="V230">
        <v>0.3522861600763314</v>
      </c>
      <c r="W230">
        <v>-0.63851565646735287</v>
      </c>
      <c r="X230">
        <v>-0.44128995174677399</v>
      </c>
      <c r="Y230">
        <v>0.3522861600763314</v>
      </c>
    </row>
    <row r="231" spans="1:25" x14ac:dyDescent="0.3">
      <c r="B231">
        <v>0.22058404825333811</v>
      </c>
      <c r="C231">
        <v>2.0853375825719849</v>
      </c>
      <c r="D231">
        <v>-2.3059216308253205</v>
      </c>
      <c r="E231">
        <v>-0.88413666120595691</v>
      </c>
      <c r="F231">
        <v>1.2888789657415023</v>
      </c>
      <c r="G231">
        <v>-0.40474230453554605</v>
      </c>
      <c r="H231">
        <v>-1.3336374159455089</v>
      </c>
      <c r="I231">
        <v>-3.6777853069345663</v>
      </c>
      <c r="J231">
        <v>5.0114227228800718</v>
      </c>
      <c r="K231">
        <v>3.3478512328071375</v>
      </c>
      <c r="L231">
        <v>7.567978182162844</v>
      </c>
      <c r="M231">
        <v>14.084170585030023</v>
      </c>
      <c r="N231">
        <v>0.39645263359848065</v>
      </c>
      <c r="O231">
        <v>0.50834675860495271</v>
      </c>
      <c r="P231">
        <v>-0.77401627867095968</v>
      </c>
      <c r="Q231">
        <v>1.67479522937709</v>
      </c>
      <c r="R231">
        <v>-0.95747533471020585</v>
      </c>
      <c r="S231">
        <v>0.39645263359848065</v>
      </c>
      <c r="T231">
        <v>0.50834675860495271</v>
      </c>
      <c r="U231">
        <v>1.67479522937709</v>
      </c>
      <c r="V231">
        <v>-1.0567823554788875</v>
      </c>
      <c r="W231">
        <v>-0.77401627867095968</v>
      </c>
      <c r="X231">
        <v>-0.95747533471020585</v>
      </c>
      <c r="Y231">
        <v>-1.0567823554788875</v>
      </c>
    </row>
    <row r="232" spans="1:25" x14ac:dyDescent="0.3">
      <c r="B232">
        <v>0.87446619741596865</v>
      </c>
      <c r="C232">
        <v>4.4518223070494162E-2</v>
      </c>
      <c r="D232">
        <v>-0.91898442048646223</v>
      </c>
      <c r="E232">
        <v>1.1307289935988507</v>
      </c>
      <c r="F232">
        <v>7.4344957252203692E-2</v>
      </c>
      <c r="G232">
        <v>-1.2050739508510524</v>
      </c>
      <c r="H232">
        <v>-1.444453996212995</v>
      </c>
      <c r="I232">
        <v>1.7212969225823826</v>
      </c>
      <c r="J232">
        <v>-0.27684292636938812</v>
      </c>
      <c r="K232">
        <v>-1.7346610798020834</v>
      </c>
      <c r="L232">
        <v>1.3382084462036037</v>
      </c>
      <c r="M232">
        <v>0.39645263359847982</v>
      </c>
      <c r="N232">
        <v>2.3071396227706011</v>
      </c>
      <c r="O232">
        <v>1.1118696827946242</v>
      </c>
      <c r="P232">
        <v>0.60124244081041733</v>
      </c>
      <c r="Q232">
        <v>0.37988030779593746</v>
      </c>
      <c r="R232">
        <v>0.8335400274818221</v>
      </c>
      <c r="S232">
        <v>2.3071396227706011</v>
      </c>
      <c r="T232">
        <v>1.1118696827946242</v>
      </c>
      <c r="U232">
        <v>0.37988030779593746</v>
      </c>
      <c r="V232">
        <v>0.15782026771905033</v>
      </c>
      <c r="W232">
        <v>0.60124244081041733</v>
      </c>
      <c r="X232">
        <v>0.8335400274818221</v>
      </c>
      <c r="Y232">
        <v>0.15782026771905033</v>
      </c>
    </row>
    <row r="233" spans="1:25" x14ac:dyDescent="0.3">
      <c r="B233">
        <v>0.70744858747715189</v>
      </c>
      <c r="C233">
        <v>-0.1764698212427788</v>
      </c>
      <c r="D233">
        <v>-0.5309787662343729</v>
      </c>
      <c r="E233">
        <v>-1.5110898226769343</v>
      </c>
      <c r="F233">
        <v>0.38718767051887693</v>
      </c>
      <c r="G233">
        <v>1.123902152158057</v>
      </c>
      <c r="H233">
        <v>0.36406864572101799</v>
      </c>
      <c r="I233">
        <v>-1.3870049203940424</v>
      </c>
      <c r="J233">
        <v>1.0229362746730237</v>
      </c>
      <c r="K233">
        <v>-0.50502981533864844</v>
      </c>
      <c r="L233">
        <v>-3.3169432663036624E-3</v>
      </c>
      <c r="M233">
        <v>0.50834675860495149</v>
      </c>
      <c r="N233">
        <v>1.1118696827946244</v>
      </c>
      <c r="O233">
        <v>2.068598354625232</v>
      </c>
      <c r="P233">
        <v>1.2336162001443016</v>
      </c>
      <c r="Q233">
        <v>-0.24417987684816958</v>
      </c>
      <c r="R233">
        <v>0.10094800595628406</v>
      </c>
      <c r="S233">
        <v>1.1118696827946244</v>
      </c>
      <c r="T233">
        <v>2.068598354625232</v>
      </c>
      <c r="U233">
        <v>-0.24417987684816958</v>
      </c>
      <c r="V233">
        <v>0.85964731452578835</v>
      </c>
      <c r="W233">
        <v>1.2336162001443016</v>
      </c>
      <c r="X233">
        <v>0.10094800595628406</v>
      </c>
      <c r="Y233">
        <v>0.85964731452578835</v>
      </c>
    </row>
    <row r="234" spans="1:25" x14ac:dyDescent="0.3">
      <c r="B234">
        <v>0.39535642139962596</v>
      </c>
      <c r="C234">
        <v>0.23245701633599419</v>
      </c>
      <c r="D234">
        <v>-0.62781343773561904</v>
      </c>
      <c r="E234">
        <v>-0.1246877798408732</v>
      </c>
      <c r="F234">
        <v>-1.4747648354500174</v>
      </c>
      <c r="G234">
        <v>1.5994526152908906</v>
      </c>
      <c r="H234">
        <v>1.5360198859830061</v>
      </c>
      <c r="I234">
        <v>-2.5221104085126012E-2</v>
      </c>
      <c r="J234">
        <v>-1.5107987818978783</v>
      </c>
      <c r="K234">
        <v>1.4125319351383114</v>
      </c>
      <c r="L234">
        <v>-0.63851565646735153</v>
      </c>
      <c r="M234">
        <v>-0.77401627867095968</v>
      </c>
      <c r="N234">
        <v>0.60124244081041811</v>
      </c>
      <c r="O234">
        <v>1.2336162001443023</v>
      </c>
      <c r="P234">
        <v>2.5112022801606284</v>
      </c>
      <c r="Q234">
        <v>0.1190016173541697</v>
      </c>
      <c r="R234">
        <v>-0.32998908251633352</v>
      </c>
      <c r="S234">
        <v>0.60124244081041811</v>
      </c>
      <c r="T234">
        <v>1.2336162001443023</v>
      </c>
      <c r="U234">
        <v>0.1190016173541697</v>
      </c>
      <c r="V234">
        <v>-0.80518205915913499</v>
      </c>
      <c r="W234">
        <v>2.5112022801606284</v>
      </c>
      <c r="X234">
        <v>-0.32998908251633352</v>
      </c>
      <c r="Y234">
        <v>-0.80518205915913499</v>
      </c>
    </row>
    <row r="235" spans="1:25" x14ac:dyDescent="0.3">
      <c r="B235">
        <v>-1.5911959194139103</v>
      </c>
      <c r="C235">
        <v>1.3998793037742359</v>
      </c>
      <c r="D235">
        <v>0.19131661563967306</v>
      </c>
      <c r="E235">
        <v>0.85626810677144727</v>
      </c>
      <c r="F235">
        <v>-0.42492799470989784</v>
      </c>
      <c r="G235">
        <v>-0.43134011206155343</v>
      </c>
      <c r="H235">
        <v>0.42929568575834448</v>
      </c>
      <c r="I235">
        <v>-1.2741713185968009</v>
      </c>
      <c r="J235">
        <v>0.84487563283845479</v>
      </c>
      <c r="K235">
        <v>5.065259416241763E-2</v>
      </c>
      <c r="L235">
        <v>-1.7254478235395101</v>
      </c>
      <c r="M235">
        <v>1.6747952293770907</v>
      </c>
      <c r="N235">
        <v>0.37988030779593773</v>
      </c>
      <c r="O235">
        <v>-0.24417987684816922</v>
      </c>
      <c r="P235">
        <v>0.11900161735416998</v>
      </c>
      <c r="Q235">
        <v>2.5928401800075074</v>
      </c>
      <c r="R235">
        <v>1.2528560512507703</v>
      </c>
      <c r="S235">
        <v>0.37988030779593773</v>
      </c>
      <c r="T235">
        <v>-0.24417987684816922</v>
      </c>
      <c r="U235">
        <v>2.5928401800075074</v>
      </c>
      <c r="V235">
        <v>-0.8056350846586332</v>
      </c>
      <c r="W235">
        <v>0.11900161735416998</v>
      </c>
      <c r="X235">
        <v>1.2528560512507703</v>
      </c>
      <c r="Y235">
        <v>-0.8056350846586332</v>
      </c>
    </row>
    <row r="236" spans="1:25" x14ac:dyDescent="0.3">
      <c r="B236">
        <v>-1.2965275281558233</v>
      </c>
      <c r="C236">
        <v>-0.2207551791249697</v>
      </c>
      <c r="D236">
        <v>1.517282707280792</v>
      </c>
      <c r="E236">
        <v>0.68851310874889649</v>
      </c>
      <c r="F236">
        <v>0.14262094424198057</v>
      </c>
      <c r="G236">
        <v>-0.83113405299088083</v>
      </c>
      <c r="H236">
        <v>5.8109307350833125E-2</v>
      </c>
      <c r="I236">
        <v>0.50198412005975679</v>
      </c>
      <c r="J236">
        <v>-0.56009342741059087</v>
      </c>
      <c r="K236">
        <v>1.3987652864569793</v>
      </c>
      <c r="L236">
        <v>-0.44128995174677454</v>
      </c>
      <c r="M236">
        <v>-0.95747533471020618</v>
      </c>
      <c r="N236">
        <v>0.83354002748182154</v>
      </c>
      <c r="O236">
        <v>0.10094800595628366</v>
      </c>
      <c r="P236">
        <v>-0.32998908251633391</v>
      </c>
      <c r="Q236">
        <v>1.2528560512507707</v>
      </c>
      <c r="R236">
        <v>2.2209663275287288</v>
      </c>
      <c r="S236">
        <v>0.83354002748182154</v>
      </c>
      <c r="T236">
        <v>0.10094800595628366</v>
      </c>
      <c r="U236">
        <v>1.2528560512507707</v>
      </c>
      <c r="V236">
        <v>1.0413404353020057</v>
      </c>
      <c r="W236">
        <v>-0.32998908251633391</v>
      </c>
      <c r="X236">
        <v>2.2209663275287288</v>
      </c>
      <c r="Y236">
        <v>1.0413404353020057</v>
      </c>
    </row>
    <row r="237" spans="1:25" x14ac:dyDescent="0.3">
      <c r="B237">
        <v>0.87446619741596865</v>
      </c>
      <c r="C237">
        <v>4.4518223070494162E-2</v>
      </c>
      <c r="D237">
        <v>-0.91898442048646223</v>
      </c>
      <c r="E237">
        <v>1.1307289935988507</v>
      </c>
      <c r="F237">
        <v>7.4344957252203692E-2</v>
      </c>
      <c r="G237">
        <v>-1.2050739508510524</v>
      </c>
      <c r="H237">
        <v>-1.444453996212995</v>
      </c>
      <c r="I237">
        <v>1.7212969225823826</v>
      </c>
      <c r="J237">
        <v>-0.27684292636938812</v>
      </c>
      <c r="K237">
        <v>-1.7346610798020834</v>
      </c>
      <c r="L237">
        <v>1.3382084462036037</v>
      </c>
      <c r="M237">
        <v>0.39645263359847982</v>
      </c>
      <c r="N237">
        <v>2.3071396227706011</v>
      </c>
      <c r="O237">
        <v>1.1118696827946242</v>
      </c>
      <c r="P237">
        <v>0.60124244081041733</v>
      </c>
      <c r="Q237">
        <v>0.37988030779593746</v>
      </c>
      <c r="R237">
        <v>0.8335400274818221</v>
      </c>
      <c r="S237">
        <v>2.3071396227706011</v>
      </c>
      <c r="T237">
        <v>1.1118696827946242</v>
      </c>
      <c r="U237">
        <v>0.37988030779593746</v>
      </c>
      <c r="V237">
        <v>0.15782026771905033</v>
      </c>
      <c r="W237">
        <v>0.60124244081041733</v>
      </c>
      <c r="X237">
        <v>0.8335400274818221</v>
      </c>
      <c r="Y237">
        <v>0.15782026771905033</v>
      </c>
    </row>
    <row r="238" spans="1:25" x14ac:dyDescent="0.3">
      <c r="B238">
        <v>0.70744858747715189</v>
      </c>
      <c r="C238">
        <v>-0.1764698212427788</v>
      </c>
      <c r="D238">
        <v>-0.5309787662343729</v>
      </c>
      <c r="E238">
        <v>-1.5110898226769343</v>
      </c>
      <c r="F238">
        <v>0.38718767051887693</v>
      </c>
      <c r="G238">
        <v>1.123902152158057</v>
      </c>
      <c r="H238">
        <v>0.36406864572101799</v>
      </c>
      <c r="I238">
        <v>-1.3870049203940424</v>
      </c>
      <c r="J238">
        <v>1.0229362746730237</v>
      </c>
      <c r="K238">
        <v>-0.50502981533864844</v>
      </c>
      <c r="L238">
        <v>-3.3169432663036624E-3</v>
      </c>
      <c r="M238">
        <v>0.50834675860495149</v>
      </c>
      <c r="N238">
        <v>1.1118696827946244</v>
      </c>
      <c r="O238">
        <v>2.068598354625232</v>
      </c>
      <c r="P238">
        <v>1.2336162001443016</v>
      </c>
      <c r="Q238">
        <v>-0.24417987684816958</v>
      </c>
      <c r="R238">
        <v>0.10094800595628406</v>
      </c>
      <c r="S238">
        <v>1.1118696827946244</v>
      </c>
      <c r="T238">
        <v>2.068598354625232</v>
      </c>
      <c r="U238">
        <v>-0.24417987684816958</v>
      </c>
      <c r="V238">
        <v>0.85964731452578835</v>
      </c>
      <c r="W238">
        <v>1.2336162001443016</v>
      </c>
      <c r="X238">
        <v>0.10094800595628406</v>
      </c>
      <c r="Y238">
        <v>0.85964731452578835</v>
      </c>
    </row>
    <row r="239" spans="1:25" x14ac:dyDescent="0.3">
      <c r="B239">
        <v>-1.5911959194139103</v>
      </c>
      <c r="C239">
        <v>1.3998793037742359</v>
      </c>
      <c r="D239">
        <v>0.19131661563967306</v>
      </c>
      <c r="E239">
        <v>0.85626810677144727</v>
      </c>
      <c r="F239">
        <v>-0.42492799470989784</v>
      </c>
      <c r="G239">
        <v>-0.43134011206155343</v>
      </c>
      <c r="H239">
        <v>0.42929568575834448</v>
      </c>
      <c r="I239">
        <v>-1.2741713185968009</v>
      </c>
      <c r="J239">
        <v>0.84487563283845479</v>
      </c>
      <c r="K239">
        <v>5.065259416241763E-2</v>
      </c>
      <c r="L239">
        <v>-1.7254478235395101</v>
      </c>
      <c r="M239">
        <v>1.6747952293770907</v>
      </c>
      <c r="N239">
        <v>0.37988030779593773</v>
      </c>
      <c r="O239">
        <v>-0.24417987684816922</v>
      </c>
      <c r="P239">
        <v>0.11900161735416998</v>
      </c>
      <c r="Q239">
        <v>2.5928401800075074</v>
      </c>
      <c r="R239">
        <v>1.2528560512507703</v>
      </c>
      <c r="S239">
        <v>0.37988030779593773</v>
      </c>
      <c r="T239">
        <v>-0.24417987684816922</v>
      </c>
      <c r="U239">
        <v>2.5928401800075074</v>
      </c>
      <c r="V239">
        <v>-0.8056350846586332</v>
      </c>
      <c r="W239">
        <v>0.11900161735416998</v>
      </c>
      <c r="X239">
        <v>1.2528560512507703</v>
      </c>
      <c r="Y239">
        <v>-0.8056350846586332</v>
      </c>
    </row>
    <row r="240" spans="1:25" x14ac:dyDescent="0.3">
      <c r="B240">
        <v>-0.15869272810905288</v>
      </c>
      <c r="C240">
        <v>-1.2239856647681295</v>
      </c>
      <c r="D240">
        <v>1.3826783928771826</v>
      </c>
      <c r="E240">
        <v>-1.5469447894945283</v>
      </c>
      <c r="F240">
        <v>1.3680529375772676</v>
      </c>
      <c r="G240">
        <v>0.17889185191725976</v>
      </c>
      <c r="H240">
        <v>-6.161393400371834E-2</v>
      </c>
      <c r="I240">
        <v>-0.72215763875642958</v>
      </c>
      <c r="J240">
        <v>0.78377157276014708</v>
      </c>
      <c r="K240">
        <v>0.70449619540255815</v>
      </c>
      <c r="L240">
        <v>0.35228616007633051</v>
      </c>
      <c r="M240">
        <v>-1.0567823554788887</v>
      </c>
      <c r="N240">
        <v>0.15782026771904936</v>
      </c>
      <c r="O240">
        <v>0.85964731452578746</v>
      </c>
      <c r="P240">
        <v>-0.80518205915913554</v>
      </c>
      <c r="Q240">
        <v>-0.80563508465863287</v>
      </c>
      <c r="R240">
        <v>1.0413404353020059</v>
      </c>
      <c r="S240">
        <v>0.15782026771904936</v>
      </c>
      <c r="T240">
        <v>0.85964731452578746</v>
      </c>
      <c r="U240">
        <v>-0.80563508465863287</v>
      </c>
      <c r="V240">
        <v>2.3354670594478915</v>
      </c>
      <c r="W240">
        <v>-0.80518205915913554</v>
      </c>
      <c r="X240">
        <v>1.0413404353020059</v>
      </c>
      <c r="Y240">
        <v>2.3354670594478915</v>
      </c>
    </row>
    <row r="241" spans="2:25" x14ac:dyDescent="0.3">
      <c r="B241">
        <v>0.39535642139962596</v>
      </c>
      <c r="C241">
        <v>0.23245701633599419</v>
      </c>
      <c r="D241">
        <v>-0.62781343773561904</v>
      </c>
      <c r="E241">
        <v>-0.1246877798408732</v>
      </c>
      <c r="F241">
        <v>-1.4747648354500174</v>
      </c>
      <c r="G241">
        <v>1.5994526152908906</v>
      </c>
      <c r="H241">
        <v>1.5360198859830061</v>
      </c>
      <c r="I241">
        <v>-2.5221104085126012E-2</v>
      </c>
      <c r="J241">
        <v>-1.5107987818978783</v>
      </c>
      <c r="K241">
        <v>1.4125319351383114</v>
      </c>
      <c r="L241">
        <v>-0.63851565646735153</v>
      </c>
      <c r="M241">
        <v>-0.77401627867095968</v>
      </c>
      <c r="N241">
        <v>0.60124244081041811</v>
      </c>
      <c r="O241">
        <v>1.2336162001443023</v>
      </c>
      <c r="P241">
        <v>2.5112022801606284</v>
      </c>
      <c r="Q241">
        <v>0.1190016173541697</v>
      </c>
      <c r="R241">
        <v>-0.32998908251633352</v>
      </c>
      <c r="S241">
        <v>0.60124244081041811</v>
      </c>
      <c r="T241">
        <v>1.2336162001443023</v>
      </c>
      <c r="U241">
        <v>0.1190016173541697</v>
      </c>
      <c r="V241">
        <v>-0.80518205915913499</v>
      </c>
      <c r="W241">
        <v>2.5112022801606284</v>
      </c>
      <c r="X241">
        <v>-0.32998908251633352</v>
      </c>
      <c r="Y241">
        <v>-0.80518205915913499</v>
      </c>
    </row>
    <row r="242" spans="2:25" x14ac:dyDescent="0.3">
      <c r="B242">
        <v>-1.2965275281558233</v>
      </c>
      <c r="C242">
        <v>-0.2207551791249697</v>
      </c>
      <c r="D242">
        <v>1.517282707280792</v>
      </c>
      <c r="E242">
        <v>0.68851310874889649</v>
      </c>
      <c r="F242">
        <v>0.14262094424198057</v>
      </c>
      <c r="G242">
        <v>-0.83113405299088083</v>
      </c>
      <c r="H242">
        <v>5.8109307350833125E-2</v>
      </c>
      <c r="I242">
        <v>0.50198412005975679</v>
      </c>
      <c r="J242">
        <v>-0.56009342741059087</v>
      </c>
      <c r="K242">
        <v>1.3987652864569793</v>
      </c>
      <c r="L242">
        <v>-0.44128995174677454</v>
      </c>
      <c r="M242">
        <v>-0.95747533471020618</v>
      </c>
      <c r="N242">
        <v>0.83354002748182154</v>
      </c>
      <c r="O242">
        <v>0.10094800595628366</v>
      </c>
      <c r="P242">
        <v>-0.32998908251633391</v>
      </c>
      <c r="Q242">
        <v>1.2528560512507707</v>
      </c>
      <c r="R242">
        <v>2.2209663275287288</v>
      </c>
      <c r="S242">
        <v>0.83354002748182154</v>
      </c>
      <c r="T242">
        <v>0.10094800595628366</v>
      </c>
      <c r="U242">
        <v>1.2528560512507707</v>
      </c>
      <c r="V242">
        <v>1.0413404353020057</v>
      </c>
      <c r="W242">
        <v>-0.32998908251633391</v>
      </c>
      <c r="X242">
        <v>2.2209663275287288</v>
      </c>
      <c r="Y242">
        <v>1.0413404353020057</v>
      </c>
    </row>
    <row r="243" spans="2:25" x14ac:dyDescent="0.3">
      <c r="B243">
        <v>-0.15869272810905288</v>
      </c>
      <c r="C243">
        <v>-1.2239856647681295</v>
      </c>
      <c r="D243">
        <v>1.3826783928771826</v>
      </c>
      <c r="E243">
        <v>-1.5469447894945283</v>
      </c>
      <c r="F243">
        <v>1.3680529375772676</v>
      </c>
      <c r="G243">
        <v>0.17889185191725976</v>
      </c>
      <c r="H243">
        <v>-6.161393400371834E-2</v>
      </c>
      <c r="I243">
        <v>-0.72215763875642958</v>
      </c>
      <c r="J243">
        <v>0.78377157276014708</v>
      </c>
      <c r="K243">
        <v>0.70449619540255815</v>
      </c>
      <c r="L243">
        <v>0.35228616007633051</v>
      </c>
      <c r="M243">
        <v>-1.0567823554788887</v>
      </c>
      <c r="N243">
        <v>0.15782026771904936</v>
      </c>
      <c r="O243">
        <v>0.85964731452578746</v>
      </c>
      <c r="P243">
        <v>-0.80518205915913554</v>
      </c>
      <c r="Q243">
        <v>-0.80563508465863287</v>
      </c>
      <c r="R243">
        <v>1.0413404353020059</v>
      </c>
      <c r="S243">
        <v>0.15782026771904936</v>
      </c>
      <c r="T243">
        <v>0.85964731452578746</v>
      </c>
      <c r="U243">
        <v>-0.80563508465863287</v>
      </c>
      <c r="V243">
        <v>2.3354670594478915</v>
      </c>
      <c r="W243">
        <v>-0.80518205915913554</v>
      </c>
      <c r="X243">
        <v>1.0413404353020059</v>
      </c>
      <c r="Y243">
        <v>2.3354670594478915</v>
      </c>
    </row>
    <row r="247" spans="2:25" x14ac:dyDescent="0.3">
      <c r="B247">
        <f t="array" ref="B247:Y270">MINVERSE(B62:Y85)-B220:Y243</f>
        <v>14.631932973024284</v>
      </c>
      <c r="C247">
        <v>-7.9084023593537038</v>
      </c>
      <c r="D247">
        <v>-6.7235306136705812</v>
      </c>
      <c r="E247">
        <v>-2.5957626150877822E-2</v>
      </c>
      <c r="F247">
        <v>-0.2313934583897912</v>
      </c>
      <c r="G247">
        <v>0.25735108454065347</v>
      </c>
      <c r="H247">
        <v>1.3185393943760699</v>
      </c>
      <c r="I247">
        <v>-1.424433983937474</v>
      </c>
      <c r="J247">
        <v>0.10589458956140163</v>
      </c>
      <c r="K247">
        <v>2.1769325022444574</v>
      </c>
      <c r="L247">
        <v>-1.9563484539911222</v>
      </c>
      <c r="M247">
        <v>-0.22058404825333322</v>
      </c>
      <c r="N247">
        <v>-0.87446619741596887</v>
      </c>
      <c r="O247">
        <v>-0.70744858747715134</v>
      </c>
      <c r="P247">
        <v>-0.39535642139962546</v>
      </c>
      <c r="Q247">
        <v>1.5911959194139116</v>
      </c>
      <c r="R247">
        <v>1.2965275281558233</v>
      </c>
      <c r="S247">
        <v>-0.87446619741596887</v>
      </c>
      <c r="T247">
        <v>-0.70744858747715134</v>
      </c>
      <c r="U247">
        <v>1.5911959194139116</v>
      </c>
      <c r="V247">
        <v>0.15869272810905249</v>
      </c>
      <c r="W247">
        <v>-0.39535642139962546</v>
      </c>
      <c r="X247">
        <v>1.2965275281558233</v>
      </c>
      <c r="Y247">
        <v>0.15869272810905249</v>
      </c>
    </row>
    <row r="248" spans="2:25" x14ac:dyDescent="0.3">
      <c r="B248">
        <v>-7.9084023593537065</v>
      </c>
      <c r="C248">
        <v>15.385136065994839</v>
      </c>
      <c r="D248">
        <v>-7.4767337066411335</v>
      </c>
      <c r="E248">
        <v>-0.388726967239023</v>
      </c>
      <c r="F248">
        <v>0.32734513370404428</v>
      </c>
      <c r="G248">
        <v>6.1381833534967178E-2</v>
      </c>
      <c r="H248">
        <v>-6.1207983703924156E-2</v>
      </c>
      <c r="I248">
        <v>1.195144790173541</v>
      </c>
      <c r="J248">
        <v>-1.1339368064696178</v>
      </c>
      <c r="K248">
        <v>1.1255214675577405</v>
      </c>
      <c r="L248">
        <v>0.9598161150142448</v>
      </c>
      <c r="M248">
        <v>-2.0853375825719813</v>
      </c>
      <c r="N248">
        <v>-4.4518223070494856E-2</v>
      </c>
      <c r="O248">
        <v>0.17646982124277874</v>
      </c>
      <c r="P248">
        <v>-0.23245701633599436</v>
      </c>
      <c r="Q248">
        <v>-1.3998793037742345</v>
      </c>
      <c r="R248">
        <v>0.22075517912497034</v>
      </c>
      <c r="S248">
        <v>-4.4518223070494856E-2</v>
      </c>
      <c r="T248">
        <v>0.17646982124277874</v>
      </c>
      <c r="U248">
        <v>-1.3998793037742345</v>
      </c>
      <c r="V248">
        <v>1.2239856647681298</v>
      </c>
      <c r="W248">
        <v>-0.23245701633599436</v>
      </c>
      <c r="X248">
        <v>0.22075517912497034</v>
      </c>
      <c r="Y248">
        <v>1.2239856647681298</v>
      </c>
    </row>
    <row r="249" spans="2:25" x14ac:dyDescent="0.3">
      <c r="B249">
        <v>-6.7235306136705821</v>
      </c>
      <c r="C249">
        <v>-7.4767337066411326</v>
      </c>
      <c r="D249">
        <v>14.200264320311716</v>
      </c>
      <c r="E249">
        <v>0.41468459338988639</v>
      </c>
      <c r="F249">
        <v>-9.5951675314263074E-2</v>
      </c>
      <c r="G249">
        <v>-0.31873291807563076</v>
      </c>
      <c r="H249">
        <v>-1.2573314106721456</v>
      </c>
      <c r="I249">
        <v>0.22928919376392254</v>
      </c>
      <c r="J249">
        <v>1.028042216908222</v>
      </c>
      <c r="K249">
        <v>-3.3024539698021949</v>
      </c>
      <c r="L249">
        <v>0.99653233897687499</v>
      </c>
      <c r="M249">
        <v>2.3059216308253241</v>
      </c>
      <c r="N249">
        <v>0.91898442048646278</v>
      </c>
      <c r="O249">
        <v>0.53097876623437379</v>
      </c>
      <c r="P249">
        <v>0.6278134377356186</v>
      </c>
      <c r="Q249">
        <v>-0.19131661563967245</v>
      </c>
      <c r="R249">
        <v>-1.5172827072807911</v>
      </c>
      <c r="S249">
        <v>0.91898442048646278</v>
      </c>
      <c r="T249">
        <v>0.53097876623437379</v>
      </c>
      <c r="U249">
        <v>-0.19131661563967245</v>
      </c>
      <c r="V249">
        <v>-1.3826783928771811</v>
      </c>
      <c r="W249">
        <v>0.6278134377356186</v>
      </c>
      <c r="X249">
        <v>-1.5172827072807911</v>
      </c>
      <c r="Y249">
        <v>-1.3826783928771811</v>
      </c>
    </row>
    <row r="250" spans="2:25" x14ac:dyDescent="0.3">
      <c r="B250">
        <v>-2.5957626150872493E-2</v>
      </c>
      <c r="C250">
        <v>-0.38872696723901823</v>
      </c>
      <c r="D250">
        <v>0.41468459338988972</v>
      </c>
      <c r="E250">
        <v>12.946182027040475</v>
      </c>
      <c r="F250">
        <v>-7.0758016088130162</v>
      </c>
      <c r="G250">
        <v>-5.8703804182274553</v>
      </c>
      <c r="H250">
        <v>1.5046944554230817</v>
      </c>
      <c r="I250">
        <v>-4.3159737582208422</v>
      </c>
      <c r="J250">
        <v>2.8112793027977627</v>
      </c>
      <c r="K250">
        <v>0.38096337446018258</v>
      </c>
      <c r="L250">
        <v>-1.2651000356661397</v>
      </c>
      <c r="M250">
        <v>0.88413666120595558</v>
      </c>
      <c r="N250">
        <v>-1.1307289935988492</v>
      </c>
      <c r="O250">
        <v>1.511089822676934</v>
      </c>
      <c r="P250">
        <v>0.12468777984087343</v>
      </c>
      <c r="Q250">
        <v>-0.85626810677144749</v>
      </c>
      <c r="R250">
        <v>-0.68851310874889649</v>
      </c>
      <c r="S250">
        <v>-1.1307289935988492</v>
      </c>
      <c r="T250">
        <v>1.511089822676934</v>
      </c>
      <c r="U250">
        <v>-0.85626810677144749</v>
      </c>
      <c r="V250">
        <v>1.5469447894945278</v>
      </c>
      <c r="W250">
        <v>0.12468777984087343</v>
      </c>
      <c r="X250">
        <v>-0.68851310874889649</v>
      </c>
      <c r="Y250">
        <v>1.5469447894945278</v>
      </c>
    </row>
    <row r="251" spans="2:25" x14ac:dyDescent="0.3">
      <c r="B251">
        <v>-0.23139345838978631</v>
      </c>
      <c r="C251">
        <v>0.32734513370404805</v>
      </c>
      <c r="D251">
        <v>-9.595167531426041E-2</v>
      </c>
      <c r="E251">
        <v>-7.0758016088130127</v>
      </c>
      <c r="F251">
        <v>14.917966686709617</v>
      </c>
      <c r="G251">
        <v>-7.8421650778965937</v>
      </c>
      <c r="H251">
        <v>1.1122151299584919</v>
      </c>
      <c r="I251">
        <v>1.3198400069482383</v>
      </c>
      <c r="J251">
        <v>-2.4320551369067283</v>
      </c>
      <c r="K251">
        <v>1.8320944921054099</v>
      </c>
      <c r="L251">
        <v>-0.5432155263639058</v>
      </c>
      <c r="M251">
        <v>-1.2888789657415018</v>
      </c>
      <c r="N251">
        <v>-7.4344957252202137E-2</v>
      </c>
      <c r="O251">
        <v>-0.38718767051887643</v>
      </c>
      <c r="P251">
        <v>1.4747648354500178</v>
      </c>
      <c r="Q251">
        <v>0.42492799470989701</v>
      </c>
      <c r="R251">
        <v>-0.14262094424198102</v>
      </c>
      <c r="S251">
        <v>-7.4344957252202137E-2</v>
      </c>
      <c r="T251">
        <v>-0.38718767051887643</v>
      </c>
      <c r="U251">
        <v>0.42492799470989701</v>
      </c>
      <c r="V251">
        <v>-1.3680529375772676</v>
      </c>
      <c r="W251">
        <v>1.4747648354500178</v>
      </c>
      <c r="X251">
        <v>-0.14262094424198102</v>
      </c>
      <c r="Y251">
        <v>-1.3680529375772676</v>
      </c>
    </row>
    <row r="252" spans="2:25" x14ac:dyDescent="0.3">
      <c r="B252">
        <v>0.25735108454065636</v>
      </c>
      <c r="C252">
        <v>6.1381833534970176E-2</v>
      </c>
      <c r="D252">
        <v>-0.3187329180756282</v>
      </c>
      <c r="E252">
        <v>-5.8703804182274517</v>
      </c>
      <c r="F252">
        <v>-7.8421650778965937</v>
      </c>
      <c r="G252">
        <v>13.712545496124056</v>
      </c>
      <c r="H252">
        <v>-2.6169095853815727</v>
      </c>
      <c r="I252">
        <v>2.9961337512726063</v>
      </c>
      <c r="J252">
        <v>-0.37922416589103491</v>
      </c>
      <c r="K252">
        <v>-2.2130578665655909</v>
      </c>
      <c r="L252">
        <v>1.8083155620300446</v>
      </c>
      <c r="M252">
        <v>0.40474230453554538</v>
      </c>
      <c r="N252">
        <v>1.2050739508510533</v>
      </c>
      <c r="O252">
        <v>-1.1239021521580572</v>
      </c>
      <c r="P252">
        <v>-1.599452615290891</v>
      </c>
      <c r="Q252">
        <v>0.43134011206155332</v>
      </c>
      <c r="R252">
        <v>0.83113405299088072</v>
      </c>
      <c r="S252">
        <v>1.2050739508510533</v>
      </c>
      <c r="T252">
        <v>-1.1239021521580572</v>
      </c>
      <c r="U252">
        <v>0.43134011206155332</v>
      </c>
      <c r="V252">
        <v>-0.17889185191725987</v>
      </c>
      <c r="W252">
        <v>-1.599452615290891</v>
      </c>
      <c r="X252">
        <v>0.83113405299088072</v>
      </c>
      <c r="Y252">
        <v>-0.17889185191725987</v>
      </c>
    </row>
    <row r="253" spans="2:25" x14ac:dyDescent="0.3">
      <c r="B253">
        <v>1.3185393943760693</v>
      </c>
      <c r="C253">
        <v>-6.120798370392478E-2</v>
      </c>
      <c r="D253">
        <v>-1.2573314106721454</v>
      </c>
      <c r="E253">
        <v>1.5046944554230826</v>
      </c>
      <c r="F253">
        <v>1.1122151299584915</v>
      </c>
      <c r="G253">
        <v>-2.6169095853815731</v>
      </c>
      <c r="H253">
        <v>13.513939374657054</v>
      </c>
      <c r="I253">
        <v>-5.9847092064582954</v>
      </c>
      <c r="J253">
        <v>-7.5292301681987652</v>
      </c>
      <c r="K253">
        <v>-3.8193164681668943</v>
      </c>
      <c r="L253">
        <v>2.4856790522213852</v>
      </c>
      <c r="M253">
        <v>1.333637415945506</v>
      </c>
      <c r="N253">
        <v>1.444453996212995</v>
      </c>
      <c r="O253">
        <v>-0.36406864572101877</v>
      </c>
      <c r="P253">
        <v>-1.5360198859830065</v>
      </c>
      <c r="Q253">
        <v>-0.42929568575834443</v>
      </c>
      <c r="R253">
        <v>-5.810930735083264E-2</v>
      </c>
      <c r="S253">
        <v>1.444453996212995</v>
      </c>
      <c r="T253">
        <v>-0.36406864572101877</v>
      </c>
      <c r="U253">
        <v>-0.42929568575834443</v>
      </c>
      <c r="V253">
        <v>6.1613934003718451E-2</v>
      </c>
      <c r="W253">
        <v>-1.5360198859830065</v>
      </c>
      <c r="X253">
        <v>-5.810930735083264E-2</v>
      </c>
      <c r="Y253">
        <v>6.1613934003718451E-2</v>
      </c>
    </row>
    <row r="254" spans="2:25" x14ac:dyDescent="0.3">
      <c r="B254">
        <v>-1.42443398393747</v>
      </c>
      <c r="C254">
        <v>1.1951447901735444</v>
      </c>
      <c r="D254">
        <v>0.22928919376392431</v>
      </c>
      <c r="E254">
        <v>-4.3159737582208457</v>
      </c>
      <c r="F254">
        <v>1.319840006948235</v>
      </c>
      <c r="G254">
        <v>2.9961337512726014</v>
      </c>
      <c r="H254">
        <v>-5.9847092064582963</v>
      </c>
      <c r="I254">
        <v>9.083604509937242</v>
      </c>
      <c r="J254">
        <v>-3.0988953034789475</v>
      </c>
      <c r="K254">
        <v>-0.17388419245440367</v>
      </c>
      <c r="L254">
        <v>-3.5039011144801644</v>
      </c>
      <c r="M254">
        <v>3.6777853069345654</v>
      </c>
      <c r="N254">
        <v>-1.7212969225823813</v>
      </c>
      <c r="O254">
        <v>1.3870049203940424</v>
      </c>
      <c r="P254">
        <v>2.5221104085126872E-2</v>
      </c>
      <c r="Q254">
        <v>1.2741713185968007</v>
      </c>
      <c r="R254">
        <v>-0.50198412005975657</v>
      </c>
      <c r="S254">
        <v>-1.7212969225823813</v>
      </c>
      <c r="T254">
        <v>1.3870049203940424</v>
      </c>
      <c r="U254">
        <v>1.2741713185968007</v>
      </c>
      <c r="V254">
        <v>0.7221576387564288</v>
      </c>
      <c r="W254">
        <v>2.5221104085126872E-2</v>
      </c>
      <c r="X254">
        <v>-0.50198412005975657</v>
      </c>
      <c r="Y254">
        <v>0.7221576387564288</v>
      </c>
    </row>
    <row r="255" spans="2:25" x14ac:dyDescent="0.3">
      <c r="B255">
        <v>0.10589458956139963</v>
      </c>
      <c r="C255">
        <v>-1.1339368064696196</v>
      </c>
      <c r="D255">
        <v>1.0280422169082197</v>
      </c>
      <c r="E255">
        <v>2.8112793027977632</v>
      </c>
      <c r="F255">
        <v>-2.4320551369067283</v>
      </c>
      <c r="G255">
        <v>-0.37922416589103536</v>
      </c>
      <c r="H255">
        <v>-7.5292301681987635</v>
      </c>
      <c r="I255">
        <v>-3.0988953034789457</v>
      </c>
      <c r="J255">
        <v>10.628125471677711</v>
      </c>
      <c r="K255">
        <v>3.9932006606212926</v>
      </c>
      <c r="L255">
        <v>1.0182220622587796</v>
      </c>
      <c r="M255">
        <v>-5.0114227228800718</v>
      </c>
      <c r="N255">
        <v>0.2768429263693889</v>
      </c>
      <c r="O255">
        <v>-1.0229362746730244</v>
      </c>
      <c r="P255">
        <v>1.5107987818978783</v>
      </c>
      <c r="Q255">
        <v>-0.84487563283845435</v>
      </c>
      <c r="R255">
        <v>0.56009342741059109</v>
      </c>
      <c r="S255">
        <v>0.2768429263693889</v>
      </c>
      <c r="T255">
        <v>-1.0229362746730244</v>
      </c>
      <c r="U255">
        <v>-0.84487563283845435</v>
      </c>
      <c r="V255">
        <v>-0.78377157276014775</v>
      </c>
      <c r="W255">
        <v>1.5107987818978783</v>
      </c>
      <c r="X255">
        <v>0.56009342741059109</v>
      </c>
      <c r="Y255">
        <v>-0.78377157276014775</v>
      </c>
    </row>
    <row r="256" spans="2:25" x14ac:dyDescent="0.3">
      <c r="B256">
        <v>2.1769325022444557</v>
      </c>
      <c r="C256">
        <v>1.1255214675577385</v>
      </c>
      <c r="D256">
        <v>-3.3024539698021949</v>
      </c>
      <c r="E256">
        <v>0.38096337446018458</v>
      </c>
      <c r="F256">
        <v>1.8320944921054094</v>
      </c>
      <c r="G256">
        <v>-2.21305786656559</v>
      </c>
      <c r="H256">
        <v>-3.8193164681668939</v>
      </c>
      <c r="I256">
        <v>-0.17388419245440234</v>
      </c>
      <c r="J256">
        <v>3.9932006606212926</v>
      </c>
      <c r="K256">
        <v>9.4116562010447424</v>
      </c>
      <c r="L256">
        <v>-6.0638049682376085</v>
      </c>
      <c r="M256">
        <v>-3.3478512328071384</v>
      </c>
      <c r="N256">
        <v>1.7346610798020832</v>
      </c>
      <c r="O256">
        <v>0.50502981533864777</v>
      </c>
      <c r="P256">
        <v>-1.4125319351383119</v>
      </c>
      <c r="Q256">
        <v>-5.0652594162417949E-2</v>
      </c>
      <c r="R256">
        <v>-1.3987652864569788</v>
      </c>
      <c r="S256">
        <v>1.7346610798020832</v>
      </c>
      <c r="T256">
        <v>0.50502981533864777</v>
      </c>
      <c r="U256">
        <v>-5.0652594162417949E-2</v>
      </c>
      <c r="V256">
        <v>-0.70449619540255715</v>
      </c>
      <c r="W256">
        <v>-1.4125319351383119</v>
      </c>
      <c r="X256">
        <v>-1.3987652864569788</v>
      </c>
      <c r="Y256">
        <v>-0.70449619540255715</v>
      </c>
    </row>
    <row r="257" spans="1:25" x14ac:dyDescent="0.3">
      <c r="B257">
        <v>-1.9563484539911216</v>
      </c>
      <c r="C257">
        <v>0.95981611501424524</v>
      </c>
      <c r="D257">
        <v>0.99653233897687477</v>
      </c>
      <c r="E257">
        <v>-1.2651000356661397</v>
      </c>
      <c r="F257">
        <v>-0.54321552636390802</v>
      </c>
      <c r="G257">
        <v>1.8083155620300455</v>
      </c>
      <c r="H257">
        <v>2.4856790522213861</v>
      </c>
      <c r="I257">
        <v>-3.5039011144801657</v>
      </c>
      <c r="J257">
        <v>1.0182220622587781</v>
      </c>
      <c r="K257">
        <v>-6.0638049682376067</v>
      </c>
      <c r="L257">
        <v>13.631783150400445</v>
      </c>
      <c r="M257">
        <v>-7.567978182162844</v>
      </c>
      <c r="N257">
        <v>-1.3382084462036039</v>
      </c>
      <c r="O257">
        <v>3.3169432663036902E-3</v>
      </c>
      <c r="P257">
        <v>0.63851565646735287</v>
      </c>
      <c r="Q257">
        <v>1.7254478235395099</v>
      </c>
      <c r="R257">
        <v>0.44128995174677399</v>
      </c>
      <c r="S257">
        <v>-1.3382084462036039</v>
      </c>
      <c r="T257">
        <v>3.3169432663036902E-3</v>
      </c>
      <c r="U257">
        <v>1.7254478235395099</v>
      </c>
      <c r="V257">
        <v>-0.3522861600763314</v>
      </c>
      <c r="W257">
        <v>0.63851565646735287</v>
      </c>
      <c r="X257">
        <v>0.44128995174677399</v>
      </c>
      <c r="Y257">
        <v>-0.3522861600763314</v>
      </c>
    </row>
    <row r="258" spans="1:25" x14ac:dyDescent="0.3">
      <c r="B258">
        <v>-0.22058404825333811</v>
      </c>
      <c r="C258">
        <v>-2.0853375825719849</v>
      </c>
      <c r="D258">
        <v>2.3059216308253205</v>
      </c>
      <c r="E258">
        <v>0.88413666120595691</v>
      </c>
      <c r="F258">
        <v>-1.2888789657415023</v>
      </c>
      <c r="G258">
        <v>0.40474230453554605</v>
      </c>
      <c r="H258">
        <v>1.3336374159455089</v>
      </c>
      <c r="I258">
        <v>3.6777853069345663</v>
      </c>
      <c r="J258">
        <v>-5.0114227228800718</v>
      </c>
      <c r="K258">
        <v>-3.3478512328071375</v>
      </c>
      <c r="L258">
        <v>-7.567978182162844</v>
      </c>
      <c r="M258">
        <v>10.915829414969977</v>
      </c>
      <c r="N258">
        <v>-0.39645263359848065</v>
      </c>
      <c r="O258">
        <v>-0.50834675860495271</v>
      </c>
      <c r="P258">
        <v>0.77401627867095968</v>
      </c>
      <c r="Q258">
        <v>-1.67479522937709</v>
      </c>
      <c r="R258">
        <v>0.95747533471020585</v>
      </c>
      <c r="S258">
        <v>-0.39645263359848065</v>
      </c>
      <c r="T258">
        <v>-0.50834675860495271</v>
      </c>
      <c r="U258">
        <v>-1.67479522937709</v>
      </c>
      <c r="V258">
        <v>1.0567823554788875</v>
      </c>
      <c r="W258">
        <v>0.77401627867095968</v>
      </c>
      <c r="X258">
        <v>0.95747533471020585</v>
      </c>
      <c r="Y258">
        <v>1.0567823554788875</v>
      </c>
    </row>
    <row r="259" spans="1:25" x14ac:dyDescent="0.3">
      <c r="A259" t="s">
        <v>148</v>
      </c>
      <c r="B259">
        <v>-0.87446619741596865</v>
      </c>
      <c r="C259">
        <v>-4.4518223070494162E-2</v>
      </c>
      <c r="D259">
        <v>0.91898442048646223</v>
      </c>
      <c r="E259">
        <v>-1.1307289935988507</v>
      </c>
      <c r="F259">
        <v>-7.4344957252203692E-2</v>
      </c>
      <c r="G259">
        <v>1.2050739508510524</v>
      </c>
      <c r="H259">
        <v>1.444453996212995</v>
      </c>
      <c r="I259">
        <v>-1.7212969225823826</v>
      </c>
      <c r="J259">
        <v>0.27684292636938812</v>
      </c>
      <c r="K259">
        <v>1.7346610798020834</v>
      </c>
      <c r="L259">
        <v>-1.3382084462036037</v>
      </c>
      <c r="M259">
        <v>-0.39645263359847982</v>
      </c>
      <c r="N259">
        <v>6.6928603772293993</v>
      </c>
      <c r="O259">
        <v>-1.1118696827946242</v>
      </c>
      <c r="P259">
        <v>-0.60124244081041733</v>
      </c>
      <c r="Q259">
        <v>-0.37988030779593746</v>
      </c>
      <c r="R259">
        <v>-0.8335400274818221</v>
      </c>
      <c r="S259">
        <v>-2.3071396227706011</v>
      </c>
      <c r="T259">
        <v>-1.1118696827946242</v>
      </c>
      <c r="U259">
        <v>-0.37988030779593746</v>
      </c>
      <c r="V259">
        <v>-0.15782026771905033</v>
      </c>
      <c r="W259">
        <v>-0.60124244081041733</v>
      </c>
      <c r="X259">
        <v>-0.8335400274818221</v>
      </c>
      <c r="Y259">
        <v>-0.15782026771905033</v>
      </c>
    </row>
    <row r="260" spans="1:25" x14ac:dyDescent="0.3">
      <c r="B260">
        <v>-0.70744858747715189</v>
      </c>
      <c r="C260">
        <v>0.1764698212427788</v>
      </c>
      <c r="D260">
        <v>0.5309787662343729</v>
      </c>
      <c r="E260">
        <v>1.5110898226769343</v>
      </c>
      <c r="F260">
        <v>-0.38718767051887693</v>
      </c>
      <c r="G260">
        <v>-1.123902152158057</v>
      </c>
      <c r="H260">
        <v>-0.36406864572101799</v>
      </c>
      <c r="I260">
        <v>1.3870049203940424</v>
      </c>
      <c r="J260">
        <v>-1.0229362746730237</v>
      </c>
      <c r="K260">
        <v>0.50502981533864844</v>
      </c>
      <c r="L260">
        <v>3.3169432663036624E-3</v>
      </c>
      <c r="M260">
        <v>-0.50834675860495149</v>
      </c>
      <c r="N260">
        <v>-1.1118696827946244</v>
      </c>
      <c r="O260">
        <v>6.931401645374768</v>
      </c>
      <c r="P260">
        <v>-1.2336162001443016</v>
      </c>
      <c r="Q260">
        <v>0.24417987684816958</v>
      </c>
      <c r="R260">
        <v>-0.10094800595628406</v>
      </c>
      <c r="S260">
        <v>-1.1118696827946244</v>
      </c>
      <c r="T260">
        <v>-2.068598354625232</v>
      </c>
      <c r="U260">
        <v>0.24417987684816958</v>
      </c>
      <c r="V260">
        <v>-0.85964731452578835</v>
      </c>
      <c r="W260">
        <v>-1.2336162001443016</v>
      </c>
      <c r="X260">
        <v>-0.10094800595628406</v>
      </c>
      <c r="Y260">
        <v>-0.85964731452578835</v>
      </c>
    </row>
    <row r="261" spans="1:25" x14ac:dyDescent="0.3">
      <c r="B261">
        <v>-0.39535642139962596</v>
      </c>
      <c r="C261">
        <v>-0.23245701633599419</v>
      </c>
      <c r="D261">
        <v>0.62781343773561904</v>
      </c>
      <c r="E261">
        <v>0.1246877798408732</v>
      </c>
      <c r="F261">
        <v>1.4747648354500174</v>
      </c>
      <c r="G261">
        <v>-1.5994526152908906</v>
      </c>
      <c r="H261">
        <v>-1.5360198859830061</v>
      </c>
      <c r="I261">
        <v>2.5221104085126012E-2</v>
      </c>
      <c r="J261">
        <v>1.5107987818978783</v>
      </c>
      <c r="K261">
        <v>-1.4125319351383114</v>
      </c>
      <c r="L261">
        <v>0.63851565646735153</v>
      </c>
      <c r="M261">
        <v>0.77401627867095968</v>
      </c>
      <c r="N261">
        <v>-0.60124244081041811</v>
      </c>
      <c r="O261">
        <v>-1.2336162001443023</v>
      </c>
      <c r="P261">
        <v>6.488797719839372</v>
      </c>
      <c r="Q261">
        <v>-0.1190016173541697</v>
      </c>
      <c r="R261">
        <v>0.32998908251633352</v>
      </c>
      <c r="S261">
        <v>-0.60124244081041811</v>
      </c>
      <c r="T261">
        <v>-1.2336162001443023</v>
      </c>
      <c r="U261">
        <v>-0.1190016173541697</v>
      </c>
      <c r="V261">
        <v>0.80518205915913499</v>
      </c>
      <c r="W261">
        <v>-2.5112022801606284</v>
      </c>
      <c r="X261">
        <v>0.32998908251633352</v>
      </c>
      <c r="Y261">
        <v>0.80518205915913499</v>
      </c>
    </row>
    <row r="262" spans="1:25" x14ac:dyDescent="0.3">
      <c r="B262">
        <v>1.5911959194139103</v>
      </c>
      <c r="C262">
        <v>-1.3998793037742359</v>
      </c>
      <c r="D262">
        <v>-0.19131661563967306</v>
      </c>
      <c r="E262">
        <v>-0.85626810677144727</v>
      </c>
      <c r="F262">
        <v>0.42492799470989784</v>
      </c>
      <c r="G262">
        <v>0.43134011206155343</v>
      </c>
      <c r="H262">
        <v>-0.42929568575834448</v>
      </c>
      <c r="I262">
        <v>1.2741713185968009</v>
      </c>
      <c r="J262">
        <v>-0.84487563283845479</v>
      </c>
      <c r="K262">
        <v>-5.065259416241763E-2</v>
      </c>
      <c r="L262">
        <v>1.7254478235395101</v>
      </c>
      <c r="M262">
        <v>-1.6747952293770907</v>
      </c>
      <c r="N262">
        <v>-0.37988030779593773</v>
      </c>
      <c r="O262">
        <v>0.24417987684816922</v>
      </c>
      <c r="P262">
        <v>-0.11900161735416998</v>
      </c>
      <c r="Q262">
        <v>6.4071598199924926</v>
      </c>
      <c r="R262">
        <v>-1.2528560512507703</v>
      </c>
      <c r="S262">
        <v>-0.37988030779593773</v>
      </c>
      <c r="T262">
        <v>0.24417987684816922</v>
      </c>
      <c r="U262">
        <v>-2.5928401800075074</v>
      </c>
      <c r="V262">
        <v>0.8056350846586332</v>
      </c>
      <c r="W262">
        <v>-0.11900161735416998</v>
      </c>
      <c r="X262">
        <v>-1.2528560512507703</v>
      </c>
      <c r="Y262">
        <v>0.8056350846586332</v>
      </c>
    </row>
    <row r="263" spans="1:25" x14ac:dyDescent="0.3">
      <c r="B263">
        <v>1.2965275281558233</v>
      </c>
      <c r="C263">
        <v>0.2207551791249697</v>
      </c>
      <c r="D263">
        <v>-1.517282707280792</v>
      </c>
      <c r="E263">
        <v>-0.68851310874889649</v>
      </c>
      <c r="F263">
        <v>-0.14262094424198057</v>
      </c>
      <c r="G263">
        <v>0.83113405299088083</v>
      </c>
      <c r="H263">
        <v>-5.8109307350833125E-2</v>
      </c>
      <c r="I263">
        <v>-0.50198412005975679</v>
      </c>
      <c r="J263">
        <v>0.56009342741059087</v>
      </c>
      <c r="K263">
        <v>-1.3987652864569793</v>
      </c>
      <c r="L263">
        <v>0.44128995174677454</v>
      </c>
      <c r="M263">
        <v>0.95747533471020618</v>
      </c>
      <c r="N263">
        <v>-0.83354002748182154</v>
      </c>
      <c r="O263">
        <v>-0.10094800595628366</v>
      </c>
      <c r="P263">
        <v>0.32998908251633391</v>
      </c>
      <c r="Q263">
        <v>-1.2528560512507707</v>
      </c>
      <c r="R263">
        <v>6.7790336724712716</v>
      </c>
      <c r="S263">
        <v>-0.83354002748182154</v>
      </c>
      <c r="T263">
        <v>-0.10094800595628366</v>
      </c>
      <c r="U263">
        <v>-1.2528560512507707</v>
      </c>
      <c r="V263">
        <v>-1.0413404353020057</v>
      </c>
      <c r="W263">
        <v>0.32998908251633391</v>
      </c>
      <c r="X263">
        <v>-2.2209663275287288</v>
      </c>
      <c r="Y263">
        <v>-1.0413404353020057</v>
      </c>
    </row>
    <row r="264" spans="1:25" x14ac:dyDescent="0.3">
      <c r="B264">
        <v>-0.87446619741596865</v>
      </c>
      <c r="C264">
        <v>-4.4518223070494162E-2</v>
      </c>
      <c r="D264">
        <v>0.91898442048646223</v>
      </c>
      <c r="E264">
        <v>-1.1307289935988507</v>
      </c>
      <c r="F264">
        <v>-7.4344957252203692E-2</v>
      </c>
      <c r="G264">
        <v>1.2050739508510524</v>
      </c>
      <c r="H264">
        <v>1.444453996212995</v>
      </c>
      <c r="I264">
        <v>-1.7212969225823826</v>
      </c>
      <c r="J264">
        <v>0.27684292636938812</v>
      </c>
      <c r="K264">
        <v>1.7346610798020834</v>
      </c>
      <c r="L264">
        <v>-1.3382084462036037</v>
      </c>
      <c r="M264">
        <v>-0.39645263359847982</v>
      </c>
      <c r="N264">
        <v>-2.3071396227706011</v>
      </c>
      <c r="O264">
        <v>-1.1118696827946242</v>
      </c>
      <c r="P264">
        <v>-0.60124244081041733</v>
      </c>
      <c r="Q264">
        <v>-0.37988030779593746</v>
      </c>
      <c r="R264">
        <v>-0.8335400274818221</v>
      </c>
      <c r="S264">
        <v>6.6928603772293993</v>
      </c>
      <c r="T264">
        <v>-1.1118696827946242</v>
      </c>
      <c r="U264">
        <v>-0.37988030779593746</v>
      </c>
      <c r="V264">
        <v>-0.15782026771905033</v>
      </c>
      <c r="W264">
        <v>-0.60124244081041733</v>
      </c>
      <c r="X264">
        <v>-0.8335400274818221</v>
      </c>
      <c r="Y264">
        <v>-0.15782026771905033</v>
      </c>
    </row>
    <row r="265" spans="1:25" x14ac:dyDescent="0.3">
      <c r="B265">
        <v>-0.70744858747715189</v>
      </c>
      <c r="C265">
        <v>0.1764698212427788</v>
      </c>
      <c r="D265">
        <v>0.5309787662343729</v>
      </c>
      <c r="E265">
        <v>1.5110898226769343</v>
      </c>
      <c r="F265">
        <v>-0.38718767051887693</v>
      </c>
      <c r="G265">
        <v>-1.123902152158057</v>
      </c>
      <c r="H265">
        <v>-0.36406864572101799</v>
      </c>
      <c r="I265">
        <v>1.3870049203940424</v>
      </c>
      <c r="J265">
        <v>-1.0229362746730237</v>
      </c>
      <c r="K265">
        <v>0.50502981533864844</v>
      </c>
      <c r="L265">
        <v>3.3169432663036624E-3</v>
      </c>
      <c r="M265">
        <v>-0.50834675860495149</v>
      </c>
      <c r="N265">
        <v>-1.1118696827946244</v>
      </c>
      <c r="O265">
        <v>-2.068598354625232</v>
      </c>
      <c r="P265">
        <v>-1.2336162001443016</v>
      </c>
      <c r="Q265">
        <v>0.24417987684816958</v>
      </c>
      <c r="R265">
        <v>-0.10094800595628406</v>
      </c>
      <c r="S265">
        <v>-1.1118696827946244</v>
      </c>
      <c r="T265">
        <v>6.931401645374768</v>
      </c>
      <c r="U265">
        <v>0.24417987684816958</v>
      </c>
      <c r="V265">
        <v>-0.85964731452578835</v>
      </c>
      <c r="W265">
        <v>-1.2336162001443016</v>
      </c>
      <c r="X265">
        <v>-0.10094800595628406</v>
      </c>
      <c r="Y265">
        <v>-0.85964731452578835</v>
      </c>
    </row>
    <row r="266" spans="1:25" x14ac:dyDescent="0.3">
      <c r="B266">
        <v>1.5911959194139103</v>
      </c>
      <c r="C266">
        <v>-1.3998793037742359</v>
      </c>
      <c r="D266">
        <v>-0.19131661563967306</v>
      </c>
      <c r="E266">
        <v>-0.85626810677144727</v>
      </c>
      <c r="F266">
        <v>0.42492799470989784</v>
      </c>
      <c r="G266">
        <v>0.43134011206155343</v>
      </c>
      <c r="H266">
        <v>-0.42929568575834448</v>
      </c>
      <c r="I266">
        <v>1.2741713185968009</v>
      </c>
      <c r="J266">
        <v>-0.84487563283845479</v>
      </c>
      <c r="K266">
        <v>-5.065259416241763E-2</v>
      </c>
      <c r="L266">
        <v>1.7254478235395101</v>
      </c>
      <c r="M266">
        <v>-1.6747952293770907</v>
      </c>
      <c r="N266">
        <v>-0.37988030779593773</v>
      </c>
      <c r="O266">
        <v>0.24417987684816922</v>
      </c>
      <c r="P266">
        <v>-0.11900161735416998</v>
      </c>
      <c r="Q266">
        <v>-2.5928401800075074</v>
      </c>
      <c r="R266">
        <v>-1.2528560512507703</v>
      </c>
      <c r="S266">
        <v>-0.37988030779593773</v>
      </c>
      <c r="T266">
        <v>0.24417987684816922</v>
      </c>
      <c r="U266">
        <v>6.4071598199924926</v>
      </c>
      <c r="V266">
        <v>0.8056350846586332</v>
      </c>
      <c r="W266">
        <v>-0.11900161735416998</v>
      </c>
      <c r="X266">
        <v>-1.2528560512507703</v>
      </c>
      <c r="Y266">
        <v>0.8056350846586332</v>
      </c>
    </row>
    <row r="267" spans="1:25" x14ac:dyDescent="0.3">
      <c r="B267">
        <v>0.15869272810905288</v>
      </c>
      <c r="C267">
        <v>1.2239856647681295</v>
      </c>
      <c r="D267">
        <v>-1.3826783928771826</v>
      </c>
      <c r="E267">
        <v>1.5469447894945283</v>
      </c>
      <c r="F267">
        <v>-1.3680529375772676</v>
      </c>
      <c r="G267">
        <v>-0.17889185191725976</v>
      </c>
      <c r="H267">
        <v>6.161393400371834E-2</v>
      </c>
      <c r="I267">
        <v>0.72215763875642958</v>
      </c>
      <c r="J267">
        <v>-0.78377157276014708</v>
      </c>
      <c r="K267">
        <v>-0.70449619540255815</v>
      </c>
      <c r="L267">
        <v>-0.35228616007633051</v>
      </c>
      <c r="M267">
        <v>1.0567823554788887</v>
      </c>
      <c r="N267">
        <v>-0.15782026771904936</v>
      </c>
      <c r="O267">
        <v>-0.85964731452578746</v>
      </c>
      <c r="P267">
        <v>0.80518205915913554</v>
      </c>
      <c r="Q267">
        <v>0.80563508465863287</v>
      </c>
      <c r="R267">
        <v>-1.0413404353020059</v>
      </c>
      <c r="S267">
        <v>-0.15782026771904936</v>
      </c>
      <c r="T267">
        <v>-0.85964731452578746</v>
      </c>
      <c r="U267">
        <v>0.80563508465863287</v>
      </c>
      <c r="V267">
        <v>6.6645329405521085</v>
      </c>
      <c r="W267">
        <v>0.80518205915913554</v>
      </c>
      <c r="X267">
        <v>-1.0413404353020059</v>
      </c>
      <c r="Y267">
        <v>-2.3354670594478915</v>
      </c>
    </row>
    <row r="268" spans="1:25" x14ac:dyDescent="0.3">
      <c r="B268">
        <v>-0.39535642139962596</v>
      </c>
      <c r="C268">
        <v>-0.23245701633599419</v>
      </c>
      <c r="D268">
        <v>0.62781343773561904</v>
      </c>
      <c r="E268">
        <v>0.1246877798408732</v>
      </c>
      <c r="F268">
        <v>1.4747648354500174</v>
      </c>
      <c r="G268">
        <v>-1.5994526152908906</v>
      </c>
      <c r="H268">
        <v>-1.5360198859830061</v>
      </c>
      <c r="I268">
        <v>2.5221104085126012E-2</v>
      </c>
      <c r="J268">
        <v>1.5107987818978783</v>
      </c>
      <c r="K268">
        <v>-1.4125319351383114</v>
      </c>
      <c r="L268">
        <v>0.63851565646735153</v>
      </c>
      <c r="M268">
        <v>0.77401627867095968</v>
      </c>
      <c r="N268">
        <v>-0.60124244081041811</v>
      </c>
      <c r="O268">
        <v>-1.2336162001443023</v>
      </c>
      <c r="P268">
        <v>-2.5112022801606284</v>
      </c>
      <c r="Q268">
        <v>-0.1190016173541697</v>
      </c>
      <c r="R268">
        <v>0.32998908251633352</v>
      </c>
      <c r="S268">
        <v>-0.60124244081041811</v>
      </c>
      <c r="T268">
        <v>-1.2336162001443023</v>
      </c>
      <c r="U268">
        <v>-0.1190016173541697</v>
      </c>
      <c r="V268">
        <v>0.80518205915913499</v>
      </c>
      <c r="W268">
        <v>6.488797719839372</v>
      </c>
      <c r="X268">
        <v>0.32998908251633352</v>
      </c>
      <c r="Y268">
        <v>0.80518205915913499</v>
      </c>
    </row>
    <row r="269" spans="1:25" x14ac:dyDescent="0.3">
      <c r="B269">
        <v>1.2965275281558233</v>
      </c>
      <c r="C269">
        <v>0.2207551791249697</v>
      </c>
      <c r="D269">
        <v>-1.517282707280792</v>
      </c>
      <c r="E269">
        <v>-0.68851310874889649</v>
      </c>
      <c r="F269">
        <v>-0.14262094424198057</v>
      </c>
      <c r="G269">
        <v>0.83113405299088083</v>
      </c>
      <c r="H269">
        <v>-5.8109307350833125E-2</v>
      </c>
      <c r="I269">
        <v>-0.50198412005975679</v>
      </c>
      <c r="J269">
        <v>0.56009342741059087</v>
      </c>
      <c r="K269">
        <v>-1.3987652864569793</v>
      </c>
      <c r="L269">
        <v>0.44128995174677454</v>
      </c>
      <c r="M269">
        <v>0.95747533471020618</v>
      </c>
      <c r="N269">
        <v>-0.83354002748182154</v>
      </c>
      <c r="O269">
        <v>-0.10094800595628366</v>
      </c>
      <c r="P269">
        <v>0.32998908251633391</v>
      </c>
      <c r="Q269">
        <v>-1.2528560512507707</v>
      </c>
      <c r="R269">
        <v>-2.2209663275287288</v>
      </c>
      <c r="S269">
        <v>-0.83354002748182154</v>
      </c>
      <c r="T269">
        <v>-0.10094800595628366</v>
      </c>
      <c r="U269">
        <v>-1.2528560512507707</v>
      </c>
      <c r="V269">
        <v>-1.0413404353020057</v>
      </c>
      <c r="W269">
        <v>0.32998908251633391</v>
      </c>
      <c r="X269">
        <v>6.7790336724712716</v>
      </c>
      <c r="Y269">
        <v>-1.0413404353020057</v>
      </c>
    </row>
    <row r="270" spans="1:25" x14ac:dyDescent="0.3">
      <c r="B270">
        <v>0.15869272810905288</v>
      </c>
      <c r="C270">
        <v>1.2239856647681295</v>
      </c>
      <c r="D270">
        <v>-1.3826783928771826</v>
      </c>
      <c r="E270">
        <v>1.5469447894945283</v>
      </c>
      <c r="F270">
        <v>-1.3680529375772676</v>
      </c>
      <c r="G270">
        <v>-0.17889185191725976</v>
      </c>
      <c r="H270">
        <v>6.161393400371834E-2</v>
      </c>
      <c r="I270">
        <v>0.72215763875642958</v>
      </c>
      <c r="J270">
        <v>-0.78377157276014708</v>
      </c>
      <c r="K270">
        <v>-0.70449619540255815</v>
      </c>
      <c r="L270">
        <v>-0.35228616007633051</v>
      </c>
      <c r="M270">
        <v>1.0567823554788887</v>
      </c>
      <c r="N270">
        <v>-0.15782026771904936</v>
      </c>
      <c r="O270">
        <v>-0.85964731452578746</v>
      </c>
      <c r="P270">
        <v>0.80518205915913554</v>
      </c>
      <c r="Q270">
        <v>0.80563508465863287</v>
      </c>
      <c r="R270">
        <v>-1.0413404353020059</v>
      </c>
      <c r="S270">
        <v>-0.15782026771904936</v>
      </c>
      <c r="T270">
        <v>-0.85964731452578746</v>
      </c>
      <c r="U270">
        <v>0.80563508465863287</v>
      </c>
      <c r="V270">
        <v>-2.3354670594478915</v>
      </c>
      <c r="W270">
        <v>0.80518205915913554</v>
      </c>
      <c r="X270">
        <v>-1.0413404353020059</v>
      </c>
      <c r="Y270">
        <v>6.6645329405521085</v>
      </c>
    </row>
    <row r="274" spans="2:7" x14ac:dyDescent="0.3">
      <c r="B274" t="s">
        <v>149</v>
      </c>
      <c r="C274" t="s">
        <v>150</v>
      </c>
      <c r="D274" t="s">
        <v>151</v>
      </c>
      <c r="E274" t="s">
        <v>152</v>
      </c>
    </row>
    <row r="275" spans="2:7" x14ac:dyDescent="0.3">
      <c r="B275">
        <f>INDEX(B62:Y62,,ROWS($1:1))</f>
        <v>0.04</v>
      </c>
      <c r="C275">
        <f t="array" ref="C275">INDEX(B247:Y247,,ROWS($1:1))</f>
        <v>14.631932973024284</v>
      </c>
      <c r="D275" s="32">
        <f>B275*C275</f>
        <v>0.58527731892097135</v>
      </c>
      <c r="E275" s="32">
        <f>$P$31*2.802*SQRT(C275)/D275</f>
        <v>18.312906924586795</v>
      </c>
      <c r="F275" s="32"/>
      <c r="G275" s="32"/>
    </row>
    <row r="276" spans="2:7" x14ac:dyDescent="0.3">
      <c r="B276">
        <f>INDEX(B63:Y63,,ROWS($1:2))</f>
        <v>0.04</v>
      </c>
      <c r="C276">
        <f t="array" ref="C276">INDEX(B248:Y248,,ROWS($1:2))</f>
        <v>15.385136065994839</v>
      </c>
      <c r="D276" s="32">
        <f t="shared" ref="D276:D298" si="15">B276*C276</f>
        <v>0.61540544263979358</v>
      </c>
      <c r="E276" s="32">
        <f t="shared" ref="E276:E298" si="16">$P$31*2.802*SQRT(C276)/D276</f>
        <v>17.859013636100418</v>
      </c>
      <c r="F276" s="32"/>
      <c r="G276" s="32"/>
    </row>
    <row r="277" spans="2:7" x14ac:dyDescent="0.3">
      <c r="B277">
        <f>INDEX(B64:Y64,,ROWS($1:3))</f>
        <v>0.04</v>
      </c>
      <c r="C277">
        <f t="array" ref="C277">INDEX(B249:Y249,,ROWS($1:3))</f>
        <v>14.200264320311716</v>
      </c>
      <c r="D277" s="32">
        <f t="shared" si="15"/>
        <v>0.56801057281246858</v>
      </c>
      <c r="E277" s="32">
        <f t="shared" si="16"/>
        <v>18.589166847950249</v>
      </c>
      <c r="F277" s="32"/>
      <c r="G277" s="32"/>
    </row>
    <row r="278" spans="2:7" x14ac:dyDescent="0.3">
      <c r="B278">
        <f>INDEX(B65:Y65,,ROWS($1:4))</f>
        <v>0.04</v>
      </c>
      <c r="C278">
        <f t="array" ref="C278">INDEX(B250:Y250,,ROWS($1:4))</f>
        <v>12.946182027040475</v>
      </c>
      <c r="D278" s="32">
        <f t="shared" si="15"/>
        <v>0.51784728108161904</v>
      </c>
      <c r="E278" s="32">
        <f t="shared" si="16"/>
        <v>19.46871488892932</v>
      </c>
      <c r="F278" s="32"/>
      <c r="G278" s="32"/>
    </row>
    <row r="279" spans="2:7" x14ac:dyDescent="0.3">
      <c r="B279">
        <f>INDEX(B66:Y66,,ROWS($1:5))</f>
        <v>0.04</v>
      </c>
      <c r="C279">
        <f t="array" ref="C279">INDEX(B251:Y251,,ROWS($1:5))</f>
        <v>14.917966686709617</v>
      </c>
      <c r="D279" s="32">
        <f t="shared" si="15"/>
        <v>0.59671866746838464</v>
      </c>
      <c r="E279" s="32">
        <f t="shared" si="16"/>
        <v>18.136493439381752</v>
      </c>
      <c r="F279" s="32"/>
      <c r="G279" s="32"/>
    </row>
    <row r="280" spans="2:7" x14ac:dyDescent="0.3">
      <c r="B280">
        <f>INDEX(B67:Y67,,ROWS($1:6))</f>
        <v>0.04</v>
      </c>
      <c r="C280">
        <f t="array" ref="C280">INDEX(B252:Y252,,ROWS($1:6))</f>
        <v>13.712545496124056</v>
      </c>
      <c r="D280" s="32">
        <f t="shared" si="15"/>
        <v>0.54850181984496227</v>
      </c>
      <c r="E280" s="32">
        <f t="shared" si="16"/>
        <v>18.916862140456793</v>
      </c>
      <c r="F280" s="32"/>
      <c r="G280" s="32"/>
    </row>
    <row r="281" spans="2:7" x14ac:dyDescent="0.3">
      <c r="B281">
        <f>INDEX(B68:Y68,,ROWS($1:7))</f>
        <v>0.04</v>
      </c>
      <c r="C281">
        <f t="array" ref="C281">INDEX(B253:Y253,,ROWS($1:7))</f>
        <v>13.513939374657054</v>
      </c>
      <c r="D281" s="32">
        <f t="shared" si="15"/>
        <v>0.54055757498628221</v>
      </c>
      <c r="E281" s="32">
        <f t="shared" si="16"/>
        <v>19.055359932421098</v>
      </c>
      <c r="F281" s="32"/>
      <c r="G281" s="32"/>
    </row>
    <row r="282" spans="2:7" x14ac:dyDescent="0.3">
      <c r="B282">
        <f>INDEX(B69:Y69,,ROWS($1:8))</f>
        <v>0.04</v>
      </c>
      <c r="C282">
        <f t="array" ref="C282">INDEX(B254:Y254,,ROWS($1:8))</f>
        <v>9.083604509937242</v>
      </c>
      <c r="D282" s="32">
        <f t="shared" si="15"/>
        <v>0.36334418039748967</v>
      </c>
      <c r="E282" s="32">
        <f t="shared" si="16"/>
        <v>23.242296170789974</v>
      </c>
      <c r="F282" s="32"/>
      <c r="G282" s="32"/>
    </row>
    <row r="283" spans="2:7" x14ac:dyDescent="0.3">
      <c r="B283">
        <f>INDEX(B70:Y70,,ROWS($1:9))</f>
        <v>0.04</v>
      </c>
      <c r="C283">
        <f t="array" ref="C283">INDEX(B255:Y255,,ROWS($1:9))</f>
        <v>10.628125471677711</v>
      </c>
      <c r="D283" s="32">
        <f t="shared" si="15"/>
        <v>0.42512501886710846</v>
      </c>
      <c r="E283" s="32">
        <f t="shared" si="16"/>
        <v>21.487198860755438</v>
      </c>
      <c r="F283" s="32"/>
      <c r="G283" s="32"/>
    </row>
    <row r="284" spans="2:7" x14ac:dyDescent="0.3">
      <c r="B284">
        <f>INDEX(B71:Y71,,ROWS($1:10))</f>
        <v>0.04</v>
      </c>
      <c r="C284">
        <f t="array" ref="C284">INDEX(B256:Y256,,ROWS($1:10))</f>
        <v>9.4116562010447424</v>
      </c>
      <c r="D284" s="32">
        <f t="shared" si="15"/>
        <v>0.37646624804178969</v>
      </c>
      <c r="E284" s="32">
        <f t="shared" si="16"/>
        <v>22.833638044986625</v>
      </c>
      <c r="F284" s="32"/>
      <c r="G284" s="32"/>
    </row>
    <row r="285" spans="2:7" x14ac:dyDescent="0.3">
      <c r="B285">
        <f>INDEX(B72:Y72,,ROWS($1:11))</f>
        <v>0.04</v>
      </c>
      <c r="C285">
        <f t="array" ref="C285">INDEX(B257:Y257,,ROWS($1:11))</f>
        <v>13.631783150400445</v>
      </c>
      <c r="D285" s="32">
        <f t="shared" si="15"/>
        <v>0.5452713260160178</v>
      </c>
      <c r="E285" s="32">
        <f t="shared" si="16"/>
        <v>18.972816448837587</v>
      </c>
      <c r="F285" s="32"/>
      <c r="G285" s="32"/>
    </row>
    <row r="286" spans="2:7" x14ac:dyDescent="0.3">
      <c r="B286">
        <f>INDEX(B73:Y73,,ROWS($1:12))</f>
        <v>0.04</v>
      </c>
      <c r="C286">
        <f t="array" ref="C286">INDEX(B258:Y258,,ROWS($1:12))</f>
        <v>10.915829414969977</v>
      </c>
      <c r="D286" s="32">
        <f t="shared" si="15"/>
        <v>0.43663317659879908</v>
      </c>
      <c r="E286" s="32">
        <f t="shared" si="16"/>
        <v>21.202143497786086</v>
      </c>
      <c r="F286" s="32"/>
      <c r="G286" s="32"/>
    </row>
    <row r="287" spans="2:7" x14ac:dyDescent="0.3">
      <c r="B287">
        <f>INDEX(B74:Y74,,ROWS($1:13))</f>
        <v>0.1111111111111111</v>
      </c>
      <c r="C287">
        <f t="array" ref="C287">INDEX(B259:Y259,,ROWS($1:13))</f>
        <v>6.6928603772293993</v>
      </c>
      <c r="D287" s="32">
        <f t="shared" si="15"/>
        <v>0.74365115302548879</v>
      </c>
      <c r="E287" s="32">
        <f t="shared" si="16"/>
        <v>9.7477584284951089</v>
      </c>
      <c r="F287" s="32"/>
      <c r="G287" s="32"/>
    </row>
    <row r="288" spans="2:7" x14ac:dyDescent="0.3">
      <c r="B288">
        <f>INDEX(B75:Y75,,ROWS($1:14))</f>
        <v>0.1111111111111111</v>
      </c>
      <c r="C288">
        <f t="array" ref="C288">INDEX(B260:Y260,,ROWS($1:14))</f>
        <v>6.931401645374768</v>
      </c>
      <c r="D288" s="32">
        <f t="shared" si="15"/>
        <v>0.7701557383749742</v>
      </c>
      <c r="E288" s="32">
        <f t="shared" si="16"/>
        <v>9.5785574380100122</v>
      </c>
      <c r="F288" s="32"/>
      <c r="G288" s="32"/>
    </row>
    <row r="289" spans="2:7" x14ac:dyDescent="0.3">
      <c r="B289">
        <f>INDEX(B76:Y76,,ROWS($1:15))</f>
        <v>0.1111111111111111</v>
      </c>
      <c r="C289">
        <f t="array" ref="C289">INDEX(B261:Y261,,ROWS($1:15))</f>
        <v>6.488797719839372</v>
      </c>
      <c r="D289" s="32">
        <f t="shared" si="15"/>
        <v>0.72097752442659691</v>
      </c>
      <c r="E289" s="32">
        <f t="shared" si="16"/>
        <v>9.8998479067083682</v>
      </c>
      <c r="F289" s="32"/>
      <c r="G289" s="32"/>
    </row>
    <row r="290" spans="2:7" x14ac:dyDescent="0.3">
      <c r="B290">
        <f>INDEX(B77:Y77,,ROWS($1:16))</f>
        <v>0.1111111111111111</v>
      </c>
      <c r="C290">
        <f t="array" ref="C290">INDEX(B262:Y262,,ROWS($1:16))</f>
        <v>6.4071598199924926</v>
      </c>
      <c r="D290" s="32">
        <f t="shared" si="15"/>
        <v>0.71190664666583248</v>
      </c>
      <c r="E290" s="32">
        <f t="shared" si="16"/>
        <v>9.9627185563995493</v>
      </c>
      <c r="F290" s="32"/>
      <c r="G290" s="32"/>
    </row>
    <row r="291" spans="2:7" x14ac:dyDescent="0.3">
      <c r="B291">
        <f>INDEX(B78:Y78,,ROWS($1:17))</f>
        <v>0.1111111111111111</v>
      </c>
      <c r="C291">
        <f t="array" ref="C291">INDEX(B263:Y263,,ROWS($1:17))</f>
        <v>6.7790336724712716</v>
      </c>
      <c r="D291" s="32">
        <f t="shared" si="15"/>
        <v>0.75322596360791905</v>
      </c>
      <c r="E291" s="32">
        <f t="shared" si="16"/>
        <v>9.6856048043928382</v>
      </c>
      <c r="F291" s="32"/>
      <c r="G291" s="32"/>
    </row>
    <row r="292" spans="2:7" x14ac:dyDescent="0.3">
      <c r="B292">
        <f>INDEX(B79:Y79,,ROWS($1:18))</f>
        <v>0.1111111111111111</v>
      </c>
      <c r="C292">
        <f t="array" ref="C292">INDEX(B264:Y264,,ROWS($1:18))</f>
        <v>6.6928603772293993</v>
      </c>
      <c r="D292" s="32">
        <f t="shared" si="15"/>
        <v>0.74365115302548879</v>
      </c>
      <c r="E292" s="32">
        <f t="shared" si="16"/>
        <v>9.7477584284951089</v>
      </c>
      <c r="F292" s="32"/>
      <c r="G292" s="32"/>
    </row>
    <row r="293" spans="2:7" x14ac:dyDescent="0.3">
      <c r="B293">
        <f>INDEX(B80:Y80,,ROWS($1:19))</f>
        <v>0.1111111111111111</v>
      </c>
      <c r="C293">
        <f t="array" ref="C293">INDEX(B265:Y265,,ROWS($1:19))</f>
        <v>6.931401645374768</v>
      </c>
      <c r="D293" s="32">
        <f t="shared" si="15"/>
        <v>0.7701557383749742</v>
      </c>
      <c r="E293" s="32">
        <f t="shared" si="16"/>
        <v>9.5785574380100122</v>
      </c>
      <c r="F293" s="32"/>
      <c r="G293" s="32"/>
    </row>
    <row r="294" spans="2:7" x14ac:dyDescent="0.3">
      <c r="B294">
        <f>INDEX(B81:Y81,,ROWS($1:20))</f>
        <v>0.1111111111111111</v>
      </c>
      <c r="C294">
        <f t="array" ref="C294">INDEX(B266:Y266,,ROWS($1:20))</f>
        <v>6.4071598199924926</v>
      </c>
      <c r="D294" s="32">
        <f t="shared" si="15"/>
        <v>0.71190664666583248</v>
      </c>
      <c r="E294" s="32">
        <f t="shared" si="16"/>
        <v>9.9627185563995493</v>
      </c>
      <c r="F294" s="32"/>
      <c r="G294" s="32"/>
    </row>
    <row r="295" spans="2:7" x14ac:dyDescent="0.3">
      <c r="B295">
        <f>INDEX(B82:Y82,,ROWS($1:21))</f>
        <v>0.1111111111111111</v>
      </c>
      <c r="C295">
        <f t="array" ref="C295">INDEX(B267:Y267,,ROWS($1:21))</f>
        <v>6.6645329405521085</v>
      </c>
      <c r="D295" s="32">
        <f t="shared" si="15"/>
        <v>0.74050366006134538</v>
      </c>
      <c r="E295" s="32">
        <f t="shared" si="16"/>
        <v>9.7684527677758339</v>
      </c>
      <c r="F295" s="32"/>
      <c r="G295" s="32"/>
    </row>
    <row r="296" spans="2:7" x14ac:dyDescent="0.3">
      <c r="B296">
        <f>INDEX(B83:Y83,,ROWS($1:22))</f>
        <v>0.1111111111111111</v>
      </c>
      <c r="C296">
        <f t="array" ref="C296">INDEX(B268:Y268,,ROWS($1:22))</f>
        <v>6.488797719839372</v>
      </c>
      <c r="D296" s="32">
        <f t="shared" si="15"/>
        <v>0.72097752442659691</v>
      </c>
      <c r="E296" s="32">
        <f t="shared" si="16"/>
        <v>9.8998479067083682</v>
      </c>
      <c r="F296" s="32"/>
      <c r="G296" s="32"/>
    </row>
    <row r="297" spans="2:7" x14ac:dyDescent="0.3">
      <c r="B297">
        <f>INDEX(B84:Y84,,ROWS($1:23))</f>
        <v>0.1111111111111111</v>
      </c>
      <c r="C297">
        <f t="array" ref="C297">INDEX(B269:Y269,,ROWS($1:23))</f>
        <v>6.7790336724712716</v>
      </c>
      <c r="D297" s="32">
        <f t="shared" si="15"/>
        <v>0.75322596360791905</v>
      </c>
      <c r="E297" s="32">
        <f t="shared" si="16"/>
        <v>9.6856048043928382</v>
      </c>
      <c r="F297" s="32"/>
      <c r="G297" s="32"/>
    </row>
    <row r="298" spans="2:7" x14ac:dyDescent="0.3">
      <c r="B298">
        <f>INDEX(B85:Y85,,ROWS($1:24))</f>
        <v>0.1111111111111111</v>
      </c>
      <c r="C298">
        <f t="array" ref="C298">INDEX(B270:Y270,,ROWS($1:24))</f>
        <v>6.6645329405521085</v>
      </c>
      <c r="D298" s="32">
        <f t="shared" si="15"/>
        <v>0.74050366006134538</v>
      </c>
      <c r="E298" s="32">
        <f t="shared" si="16"/>
        <v>9.7684527677758339</v>
      </c>
      <c r="F298" s="32"/>
      <c r="G298" s="32"/>
    </row>
  </sheetData>
  <mergeCells count="36">
    <mergeCell ref="B106:B108"/>
    <mergeCell ref="K106:K108"/>
    <mergeCell ref="B202:C202"/>
    <mergeCell ref="E202:F202"/>
    <mergeCell ref="H202:I202"/>
    <mergeCell ref="K202:L202"/>
    <mergeCell ref="B91:B93"/>
    <mergeCell ref="K91:K93"/>
    <mergeCell ref="B96:B98"/>
    <mergeCell ref="K96:K98"/>
    <mergeCell ref="B101:B103"/>
    <mergeCell ref="K101:K103"/>
    <mergeCell ref="A19:A21"/>
    <mergeCell ref="G19:G21"/>
    <mergeCell ref="L19:L21"/>
    <mergeCell ref="A22:A24"/>
    <mergeCell ref="G22:G24"/>
    <mergeCell ref="L22:L24"/>
    <mergeCell ref="A13:A15"/>
    <mergeCell ref="G13:G15"/>
    <mergeCell ref="L13:L15"/>
    <mergeCell ref="A16:A18"/>
    <mergeCell ref="G16:G18"/>
    <mergeCell ref="L16:L18"/>
    <mergeCell ref="A11:E11"/>
    <mergeCell ref="G11:J11"/>
    <mergeCell ref="L11:Q11"/>
    <mergeCell ref="S11:Z11"/>
    <mergeCell ref="S12:V12"/>
    <mergeCell ref="W12:Z12"/>
    <mergeCell ref="U7:V7"/>
    <mergeCell ref="I3:V4"/>
    <mergeCell ref="L5:M5"/>
    <mergeCell ref="N5:T5"/>
    <mergeCell ref="U5:V5"/>
    <mergeCell ref="U6:V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topLeftCell="A9" workbookViewId="0">
      <selection activeCell="D18" sqref="D18"/>
    </sheetView>
  </sheetViews>
  <sheetFormatPr defaultRowHeight="14.4" x14ac:dyDescent="0.3"/>
  <cols>
    <col min="2" max="2" width="12.6640625" bestFit="1" customWidth="1"/>
  </cols>
  <sheetData>
    <row r="1" spans="1:4" x14ac:dyDescent="0.3">
      <c r="A1" s="59" t="s">
        <v>165</v>
      </c>
      <c r="B1" s="59"/>
      <c r="C1" s="59"/>
    </row>
    <row r="3" spans="1:4" x14ac:dyDescent="0.3">
      <c r="A3" t="s">
        <v>166</v>
      </c>
      <c r="B3" s="33">
        <f t="array" ref="B3:B14">MMULT(MMULT('minimalni trag'!B157:M168,'klasican datum'!D113:O124),'klasican datum'!D174:D185)</f>
        <v>-0.15289849827981047</v>
      </c>
      <c r="C3" s="21" t="s">
        <v>167</v>
      </c>
      <c r="D3" s="33">
        <f>B3-'minimalni trag'!D174</f>
        <v>1.2179373015674955E-7</v>
      </c>
    </row>
    <row r="4" spans="1:4" x14ac:dyDescent="0.3">
      <c r="B4" s="33">
        <v>-0.3081145810510727</v>
      </c>
      <c r="D4" s="33">
        <f>B4-'minimalni trag'!D175</f>
        <v>2.4543356907935632E-7</v>
      </c>
    </row>
    <row r="5" spans="1:4" x14ac:dyDescent="0.3">
      <c r="B5" s="33">
        <v>1.0918014904971687</v>
      </c>
      <c r="D5" s="33">
        <f>B5-'minimalni trag'!D176</f>
        <v>-2.3467347009198392E-5</v>
      </c>
    </row>
    <row r="6" spans="1:4" x14ac:dyDescent="0.3">
      <c r="B6" s="33">
        <v>0.73568580891582869</v>
      </c>
      <c r="D6" s="33">
        <f>B6-'minimalni trag'!D177</f>
        <v>-2.4533365754475511E-6</v>
      </c>
    </row>
    <row r="7" spans="1:4" x14ac:dyDescent="0.3">
      <c r="B7" s="33">
        <v>0.15289849827981047</v>
      </c>
      <c r="D7" s="33">
        <f>B7-'minimalni trag'!D178</f>
        <v>-1.2179373015674955E-7</v>
      </c>
    </row>
    <row r="8" spans="1:4" x14ac:dyDescent="0.3">
      <c r="B8" s="33">
        <v>0.30811458105107276</v>
      </c>
      <c r="D8" s="33">
        <f>B8-'minimalni trag'!D179</f>
        <v>-2.4543356902384517E-7</v>
      </c>
    </row>
    <row r="9" spans="1:4" x14ac:dyDescent="0.3">
      <c r="B9" s="33">
        <v>-1.0097167576941262</v>
      </c>
      <c r="D9" s="33">
        <f>B9-'minimalni trag'!D180</f>
        <v>-9.8212284993515198E-7</v>
      </c>
    </row>
    <row r="10" spans="1:4" x14ac:dyDescent="0.3">
      <c r="B10" s="33">
        <v>-2.3903082111286897</v>
      </c>
      <c r="D10" s="33">
        <f>B10-'minimalni trag'!D181</f>
        <v>4.6442990324635502E-6</v>
      </c>
    </row>
    <row r="11" spans="1:4" x14ac:dyDescent="0.3">
      <c r="B11" s="33">
        <v>-1.0502020809908186</v>
      </c>
      <c r="D11" s="33">
        <f>B11-'minimalni trag'!D182</f>
        <v>1.1097933736436971E-5</v>
      </c>
    </row>
    <row r="12" spans="1:4" x14ac:dyDescent="0.3">
      <c r="B12" s="33">
        <v>-2.8693177711985123</v>
      </c>
      <c r="D12" s="33">
        <f>B12-'minimalni trag'!D183</f>
        <v>3.0186520540986805E-5</v>
      </c>
    </row>
    <row r="13" spans="1:4" x14ac:dyDescent="0.3">
      <c r="B13" s="33">
        <v>-2.0303185445272085</v>
      </c>
      <c r="D13" s="33">
        <f>B13-'minimalni trag'!D184</f>
        <v>1.0306054474717996E-5</v>
      </c>
    </row>
    <row r="14" spans="1:4" x14ac:dyDescent="0.3">
      <c r="B14" s="33">
        <v>-3.6952106579824742</v>
      </c>
      <c r="D14" s="33">
        <f>B14-'minimalni trag'!D185</f>
        <v>1.3186689037603117E-5</v>
      </c>
    </row>
    <row r="15" spans="1:4" x14ac:dyDescent="0.3">
      <c r="D15" s="33"/>
    </row>
    <row r="16" spans="1:4" x14ac:dyDescent="0.3">
      <c r="D16" s="33"/>
    </row>
    <row r="17" spans="1:4" x14ac:dyDescent="0.3">
      <c r="A17" t="s">
        <v>168</v>
      </c>
      <c r="D17" s="33"/>
    </row>
    <row r="18" spans="1:4" x14ac:dyDescent="0.3">
      <c r="A18" t="s">
        <v>166</v>
      </c>
      <c r="B18" s="34">
        <f t="array" ref="B18:B29">MMULT(MMULT('klasican datum'!B157:M168,'minimalni trag'!D113:O124),'minimalni trag'!D174:D185)</f>
        <v>0</v>
      </c>
      <c r="C18" s="21" t="s">
        <v>167</v>
      </c>
      <c r="D18" s="33">
        <f>B18-'klasican datum'!D174</f>
        <v>0</v>
      </c>
    </row>
    <row r="19" spans="1:4" x14ac:dyDescent="0.3">
      <c r="B19" s="34">
        <v>0</v>
      </c>
      <c r="D19" s="33">
        <f>B19-'klasican datum'!D175</f>
        <v>0</v>
      </c>
    </row>
    <row r="20" spans="1:4" x14ac:dyDescent="0.3">
      <c r="B20" s="34">
        <v>0</v>
      </c>
      <c r="D20" s="33">
        <f>B20-'klasican datum'!D176</f>
        <v>0</v>
      </c>
    </row>
    <row r="21" spans="1:4" x14ac:dyDescent="0.3">
      <c r="B21" s="34">
        <v>1.0438039130969754</v>
      </c>
      <c r="D21" s="33">
        <f>B21-'klasican datum'!D177</f>
        <v>2.6985745824603669E-6</v>
      </c>
    </row>
    <row r="22" spans="1:4" x14ac:dyDescent="0.3">
      <c r="B22" s="34">
        <v>-0.68086031316028428</v>
      </c>
      <c r="D22" s="33">
        <f>B22-'klasican datum'!D178</f>
        <v>-1.84508568512598E-5</v>
      </c>
    </row>
    <row r="23" spans="1:4" x14ac:dyDescent="0.3">
      <c r="B23" s="34">
        <v>1.1058608882208885</v>
      </c>
      <c r="D23" s="33">
        <f>B23-'klasican datum'!D179</f>
        <v>9.7687187854411661E-6</v>
      </c>
    </row>
    <row r="24" spans="1:4" x14ac:dyDescent="0.3">
      <c r="B24" s="34">
        <v>-1.3540314030874072</v>
      </c>
      <c r="D24" s="33">
        <f>B24-'klasican datum'!D180</f>
        <v>-8.3174009388731207E-6</v>
      </c>
    </row>
    <row r="25" spans="1:4" x14ac:dyDescent="0.3">
      <c r="B25" s="34">
        <v>-1.5349862875373095</v>
      </c>
      <c r="D25" s="33">
        <f>B25-'klasican datum'!D181</f>
        <v>5.9706732178366195E-6</v>
      </c>
    </row>
    <row r="26" spans="1:4" x14ac:dyDescent="0.3">
      <c r="B26" s="34">
        <v>0.31660190397765087</v>
      </c>
      <c r="D26" s="33">
        <f>B26-'klasican datum'!D182</f>
        <v>1.4802281022074926E-5</v>
      </c>
    </row>
    <row r="27" spans="1:4" x14ac:dyDescent="0.3">
      <c r="B27" s="34">
        <v>-1.502536547518285</v>
      </c>
      <c r="D27" s="33">
        <f>B27-'klasican datum'!D183</f>
        <v>-4.2824533286189848E-6</v>
      </c>
    </row>
    <row r="28" spans="1:4" x14ac:dyDescent="0.3">
      <c r="B28" s="34">
        <v>-0.66347619693879345</v>
      </c>
      <c r="D28" s="33">
        <f>B28-'klasican datum'!D184</f>
        <v>1.5595119760680731E-5</v>
      </c>
    </row>
    <row r="29" spans="1:4" x14ac:dyDescent="0.3">
      <c r="B29" s="34">
        <v>-2.3283738357105648</v>
      </c>
      <c r="D29" s="33">
        <f>B29-'klasican datum'!D185</f>
        <v>1.2714898597110391E-5</v>
      </c>
    </row>
    <row r="30" spans="1:4" x14ac:dyDescent="0.3">
      <c r="D30" s="33"/>
    </row>
    <row r="31" spans="1:4" x14ac:dyDescent="0.3">
      <c r="D31" s="33"/>
    </row>
    <row r="32" spans="1:4" x14ac:dyDescent="0.3">
      <c r="D32" s="3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klasican datum</vt:lpstr>
      <vt:lpstr>minimalni trag</vt:lpstr>
      <vt:lpstr>transformacija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</dc:creator>
  <cp:lastModifiedBy>Petar</cp:lastModifiedBy>
  <dcterms:created xsi:type="dcterms:W3CDTF">2018-10-24T16:26:58Z</dcterms:created>
  <dcterms:modified xsi:type="dcterms:W3CDTF">2022-10-29T14:00:47Z</dcterms:modified>
</cp:coreProperties>
</file>